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xVal>
          <yVal>
            <numRef>
              <f>gráficos!$B$7:$B$2391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  <c r="AA2" t="n">
        <v>755.4808730645184</v>
      </c>
      <c r="AB2" t="n">
        <v>1033.682259990719</v>
      </c>
      <c r="AC2" t="n">
        <v>935.0290758793675</v>
      </c>
      <c r="AD2" t="n">
        <v>755480.8730645184</v>
      </c>
      <c r="AE2" t="n">
        <v>1033682.259990719</v>
      </c>
      <c r="AF2" t="n">
        <v>4.091381818413375e-06</v>
      </c>
      <c r="AG2" t="n">
        <v>39</v>
      </c>
      <c r="AH2" t="n">
        <v>935029.0758793675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  <c r="AA3" t="n">
        <v>634.0643778126004</v>
      </c>
      <c r="AB3" t="n">
        <v>867.5548546693182</v>
      </c>
      <c r="AC3" t="n">
        <v>784.7566369605637</v>
      </c>
      <c r="AD3" t="n">
        <v>634064.3778126003</v>
      </c>
      <c r="AE3" t="n">
        <v>867554.8546693182</v>
      </c>
      <c r="AF3" t="n">
        <v>4.665403867312776e-06</v>
      </c>
      <c r="AG3" t="n">
        <v>34</v>
      </c>
      <c r="AH3" t="n">
        <v>784756.6369605637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  <c r="AA4" t="n">
        <v>565.2024876278055</v>
      </c>
      <c r="AB4" t="n">
        <v>773.3349785462962</v>
      </c>
      <c r="AC4" t="n">
        <v>699.5289735762962</v>
      </c>
      <c r="AD4" t="n">
        <v>565202.4876278054</v>
      </c>
      <c r="AE4" t="n">
        <v>773334.9785462961</v>
      </c>
      <c r="AF4" t="n">
        <v>5.088631557984884e-06</v>
      </c>
      <c r="AG4" t="n">
        <v>31</v>
      </c>
      <c r="AH4" t="n">
        <v>699528.9735762961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  <c r="AA5" t="n">
        <v>531.6503323180953</v>
      </c>
      <c r="AB5" t="n">
        <v>727.4274394349271</v>
      </c>
      <c r="AC5" t="n">
        <v>658.0027855660802</v>
      </c>
      <c r="AD5" t="n">
        <v>531650.3323180953</v>
      </c>
      <c r="AE5" t="n">
        <v>727427.4394349271</v>
      </c>
      <c r="AF5" t="n">
        <v>5.399034692861031e-06</v>
      </c>
      <c r="AG5" t="n">
        <v>30</v>
      </c>
      <c r="AH5" t="n">
        <v>658002.7855660802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  <c r="AA6" t="n">
        <v>495.4875860013549</v>
      </c>
      <c r="AB6" t="n">
        <v>677.9479745365921</v>
      </c>
      <c r="AC6" t="n">
        <v>613.2455713527773</v>
      </c>
      <c r="AD6" t="n">
        <v>495487.5860013549</v>
      </c>
      <c r="AE6" t="n">
        <v>677947.9745365921</v>
      </c>
      <c r="AF6" t="n">
        <v>5.647601292349005e-06</v>
      </c>
      <c r="AG6" t="n">
        <v>28</v>
      </c>
      <c r="AH6" t="n">
        <v>613245.5713527773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  <c r="AA7" t="n">
        <v>475.2019663697868</v>
      </c>
      <c r="AB7" t="n">
        <v>650.192294818304</v>
      </c>
      <c r="AC7" t="n">
        <v>588.1388547514614</v>
      </c>
      <c r="AD7" t="n">
        <v>475201.9663697868</v>
      </c>
      <c r="AE7" t="n">
        <v>650192.294818304</v>
      </c>
      <c r="AF7" t="n">
        <v>5.824432086529214e-06</v>
      </c>
      <c r="AG7" t="n">
        <v>27</v>
      </c>
      <c r="AH7" t="n">
        <v>588138.8547514614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  <c r="AA8" t="n">
        <v>465.1482454142695</v>
      </c>
      <c r="AB8" t="n">
        <v>636.4363502681001</v>
      </c>
      <c r="AC8" t="n">
        <v>575.6957582425397</v>
      </c>
      <c r="AD8" t="n">
        <v>465148.2454142694</v>
      </c>
      <c r="AE8" t="n">
        <v>636436.3502681002</v>
      </c>
      <c r="AF8" t="n">
        <v>6.006144712450593e-06</v>
      </c>
      <c r="AG8" t="n">
        <v>27</v>
      </c>
      <c r="AH8" t="n">
        <v>575695.7582425397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  <c r="AA9" t="n">
        <v>448.798800859829</v>
      </c>
      <c r="AB9" t="n">
        <v>614.0663189421269</v>
      </c>
      <c r="AC9" t="n">
        <v>555.4606913097811</v>
      </c>
      <c r="AD9" t="n">
        <v>448798.8008598291</v>
      </c>
      <c r="AE9" t="n">
        <v>614066.3189421269</v>
      </c>
      <c r="AF9" t="n">
        <v>6.133072337721049e-06</v>
      </c>
      <c r="AG9" t="n">
        <v>26</v>
      </c>
      <c r="AH9" t="n">
        <v>555460.691309781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  <c r="AA10" t="n">
        <v>444.1187580991116</v>
      </c>
      <c r="AB10" t="n">
        <v>607.6628779679986</v>
      </c>
      <c r="AC10" t="n">
        <v>549.6683857549376</v>
      </c>
      <c r="AD10" t="n">
        <v>444118.7580991116</v>
      </c>
      <c r="AE10" t="n">
        <v>607662.8779679986</v>
      </c>
      <c r="AF10" t="n">
        <v>6.229352908171928e-06</v>
      </c>
      <c r="AG10" t="n">
        <v>26</v>
      </c>
      <c r="AH10" t="n">
        <v>549668.3857549377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  <c r="AA11" t="n">
        <v>429.1445980594011</v>
      </c>
      <c r="AB11" t="n">
        <v>587.1745715883495</v>
      </c>
      <c r="AC11" t="n">
        <v>531.1354545806437</v>
      </c>
      <c r="AD11" t="n">
        <v>429144.5980594011</v>
      </c>
      <c r="AE11" t="n">
        <v>587174.5715883495</v>
      </c>
      <c r="AF11" t="n">
        <v>6.333363045546329e-06</v>
      </c>
      <c r="AG11" t="n">
        <v>25</v>
      </c>
      <c r="AH11" t="n">
        <v>531135.4545806437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  <c r="AA12" t="n">
        <v>426.1479389484391</v>
      </c>
      <c r="AB12" t="n">
        <v>583.0744103894618</v>
      </c>
      <c r="AC12" t="n">
        <v>527.4266070119654</v>
      </c>
      <c r="AD12" t="n">
        <v>426147.9389484391</v>
      </c>
      <c r="AE12" t="n">
        <v>583074.4103894618</v>
      </c>
      <c r="AF12" t="n">
        <v>6.403878392918805e-06</v>
      </c>
      <c r="AG12" t="n">
        <v>25</v>
      </c>
      <c r="AH12" t="n">
        <v>527426.6070119654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  <c r="AA13" t="n">
        <v>421.7888785721816</v>
      </c>
      <c r="AB13" t="n">
        <v>577.1101516744949</v>
      </c>
      <c r="AC13" t="n">
        <v>522.0315687778652</v>
      </c>
      <c r="AD13" t="n">
        <v>421788.8785721816</v>
      </c>
      <c r="AE13" t="n">
        <v>577110.1516744948</v>
      </c>
      <c r="AF13" t="n">
        <v>6.497989260373609e-06</v>
      </c>
      <c r="AG13" t="n">
        <v>25</v>
      </c>
      <c r="AH13" t="n">
        <v>522031.5687778653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  <c r="AA14" t="n">
        <v>408.8671358773806</v>
      </c>
      <c r="AB14" t="n">
        <v>559.4300532524137</v>
      </c>
      <c r="AC14" t="n">
        <v>506.0388341350136</v>
      </c>
      <c r="AD14" t="n">
        <v>408867.1358773806</v>
      </c>
      <c r="AE14" t="n">
        <v>559430.0532524138</v>
      </c>
      <c r="AF14" t="n">
        <v>6.566606117624517e-06</v>
      </c>
      <c r="AG14" t="n">
        <v>24</v>
      </c>
      <c r="AH14" t="n">
        <v>506038.8341350136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  <c r="AA15" t="n">
        <v>406.2300809474732</v>
      </c>
      <c r="AB15" t="n">
        <v>555.8219183586617</v>
      </c>
      <c r="AC15" t="n">
        <v>502.7750545714721</v>
      </c>
      <c r="AD15" t="n">
        <v>406230.0809474732</v>
      </c>
      <c r="AE15" t="n">
        <v>555821.9183586617</v>
      </c>
      <c r="AF15" t="n">
        <v>6.630069930259745e-06</v>
      </c>
      <c r="AG15" t="n">
        <v>24</v>
      </c>
      <c r="AH15" t="n">
        <v>502775.0545714721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  <c r="AA16" t="n">
        <v>404.6226042139818</v>
      </c>
      <c r="AB16" t="n">
        <v>553.6224977750303</v>
      </c>
      <c r="AC16" t="n">
        <v>500.7855436014363</v>
      </c>
      <c r="AD16" t="n">
        <v>404622.6042139818</v>
      </c>
      <c r="AE16" t="n">
        <v>553622.4977750303</v>
      </c>
      <c r="AF16" t="n">
        <v>6.670480648561663e-06</v>
      </c>
      <c r="AG16" t="n">
        <v>24</v>
      </c>
      <c r="AH16" t="n">
        <v>500785.5436014363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  <c r="AA17" t="n">
        <v>403.0463782404834</v>
      </c>
      <c r="AB17" t="n">
        <v>551.4658358599075</v>
      </c>
      <c r="AC17" t="n">
        <v>498.8347104725989</v>
      </c>
      <c r="AD17" t="n">
        <v>403046.3782404833</v>
      </c>
      <c r="AE17" t="n">
        <v>551465.8358599076</v>
      </c>
      <c r="AF17" t="n">
        <v>6.709806515365544e-06</v>
      </c>
      <c r="AG17" t="n">
        <v>24</v>
      </c>
      <c r="AH17" t="n">
        <v>498834.710472599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  <c r="AA18" t="n">
        <v>400.9065399992893</v>
      </c>
      <c r="AB18" t="n">
        <v>548.5380147753053</v>
      </c>
      <c r="AC18" t="n">
        <v>496.1863165230884</v>
      </c>
      <c r="AD18" t="n">
        <v>400906.5399992893</v>
      </c>
      <c r="AE18" t="n">
        <v>548538.0147753053</v>
      </c>
      <c r="AF18" t="n">
        <v>6.759980897149806e-06</v>
      </c>
      <c r="AG18" t="n">
        <v>24</v>
      </c>
      <c r="AH18" t="n">
        <v>496186.3165230884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  <c r="AA19" t="n">
        <v>400.1236295023099</v>
      </c>
      <c r="AB19" t="n">
        <v>547.4668020937646</v>
      </c>
      <c r="AC19" t="n">
        <v>495.2173388764176</v>
      </c>
      <c r="AD19" t="n">
        <v>400123.62950231</v>
      </c>
      <c r="AE19" t="n">
        <v>547466.8020937647</v>
      </c>
      <c r="AF19" t="n">
        <v>6.77950822411449e-06</v>
      </c>
      <c r="AG19" t="n">
        <v>24</v>
      </c>
      <c r="AH19" t="n">
        <v>495217.3388764175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  <c r="AA20" t="n">
        <v>388.3294477958</v>
      </c>
      <c r="AB20" t="n">
        <v>531.3294823603436</v>
      </c>
      <c r="AC20" t="n">
        <v>480.6201422894837</v>
      </c>
      <c r="AD20" t="n">
        <v>388329.4477958</v>
      </c>
      <c r="AE20" t="n">
        <v>531329.4823603436</v>
      </c>
      <c r="AF20" t="n">
        <v>6.826021232092873e-06</v>
      </c>
      <c r="AG20" t="n">
        <v>23</v>
      </c>
      <c r="AH20" t="n">
        <v>480620.1422894837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  <c r="AA21" t="n">
        <v>387.170959076502</v>
      </c>
      <c r="AB21" t="n">
        <v>529.7443869856849</v>
      </c>
      <c r="AC21" t="n">
        <v>479.186326192687</v>
      </c>
      <c r="AD21" t="n">
        <v>387170.959076502</v>
      </c>
      <c r="AE21" t="n">
        <v>529744.3869856849</v>
      </c>
      <c r="AF21" t="n">
        <v>6.851244029422259e-06</v>
      </c>
      <c r="AG21" t="n">
        <v>23</v>
      </c>
      <c r="AH21" t="n">
        <v>479186.326192687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  <c r="AA22" t="n">
        <v>385.25404925106</v>
      </c>
      <c r="AB22" t="n">
        <v>527.121586394422</v>
      </c>
      <c r="AC22" t="n">
        <v>476.8138420087306</v>
      </c>
      <c r="AD22" t="n">
        <v>385254.04925106</v>
      </c>
      <c r="AE22" t="n">
        <v>527121.586394422</v>
      </c>
      <c r="AF22" t="n">
        <v>6.900469166145737e-06</v>
      </c>
      <c r="AG22" t="n">
        <v>23</v>
      </c>
      <c r="AH22" t="n">
        <v>476813.8420087306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  <c r="AA23" t="n">
        <v>384.0786301334716</v>
      </c>
      <c r="AB23" t="n">
        <v>525.5133261019058</v>
      </c>
      <c r="AC23" t="n">
        <v>475.3590718213246</v>
      </c>
      <c r="AD23" t="n">
        <v>384078.6301334716</v>
      </c>
      <c r="AE23" t="n">
        <v>525513.3261019058</v>
      </c>
      <c r="AF23" t="n">
        <v>6.930031369467275e-06</v>
      </c>
      <c r="AG23" t="n">
        <v>23</v>
      </c>
      <c r="AH23" t="n">
        <v>475359.0718213246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  <c r="AA24" t="n">
        <v>383.3594545122912</v>
      </c>
      <c r="AB24" t="n">
        <v>524.5293182892176</v>
      </c>
      <c r="AC24" t="n">
        <v>474.4689763332158</v>
      </c>
      <c r="AD24" t="n">
        <v>383359.4545122912</v>
      </c>
      <c r="AE24" t="n">
        <v>524529.3182892177</v>
      </c>
      <c r="AF24" t="n">
        <v>6.947795812747649e-06</v>
      </c>
      <c r="AG24" t="n">
        <v>23</v>
      </c>
      <c r="AH24" t="n">
        <v>474468.9763332158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  <c r="AA25" t="n">
        <v>382.2768842249315</v>
      </c>
      <c r="AB25" t="n">
        <v>523.0480978624217</v>
      </c>
      <c r="AC25" t="n">
        <v>473.1291215050474</v>
      </c>
      <c r="AD25" t="n">
        <v>382276.8842249315</v>
      </c>
      <c r="AE25" t="n">
        <v>523048.0978624218</v>
      </c>
      <c r="AF25" t="n">
        <v>6.974510280886837e-06</v>
      </c>
      <c r="AG25" t="n">
        <v>23</v>
      </c>
      <c r="AH25" t="n">
        <v>473129.1215050474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  <c r="AA26" t="n">
        <v>381.1598352503638</v>
      </c>
      <c r="AB26" t="n">
        <v>521.5197021746956</v>
      </c>
      <c r="AC26" t="n">
        <v>471.7465937566409</v>
      </c>
      <c r="AD26" t="n">
        <v>381159.8352503638</v>
      </c>
      <c r="AE26" t="n">
        <v>521519.7021746956</v>
      </c>
      <c r="AF26" t="n">
        <v>7.00081792971426e-06</v>
      </c>
      <c r="AG26" t="n">
        <v>23</v>
      </c>
      <c r="AH26" t="n">
        <v>471746.5937566409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  <c r="AA27" t="n">
        <v>381.2661047092431</v>
      </c>
      <c r="AB27" t="n">
        <v>521.665104736612</v>
      </c>
      <c r="AC27" t="n">
        <v>471.8781193021218</v>
      </c>
      <c r="AD27" t="n">
        <v>381266.1047092431</v>
      </c>
      <c r="AE27" t="n">
        <v>521665.1047366119</v>
      </c>
      <c r="AF27" t="n">
        <v>6.994444427163286e-06</v>
      </c>
      <c r="AG27" t="n">
        <v>23</v>
      </c>
      <c r="AH27" t="n">
        <v>471878.1193021218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  <c r="AA28" t="n">
        <v>380.1829395702094</v>
      </c>
      <c r="AB28" t="n">
        <v>520.1830704075124</v>
      </c>
      <c r="AC28" t="n">
        <v>470.5375282493434</v>
      </c>
      <c r="AD28" t="n">
        <v>380182.9395702094</v>
      </c>
      <c r="AE28" t="n">
        <v>520183.0704075125</v>
      </c>
      <c r="AF28" t="n">
        <v>7.02102328886522e-06</v>
      </c>
      <c r="AG28" t="n">
        <v>23</v>
      </c>
      <c r="AH28" t="n">
        <v>470537.5282493434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  <c r="AA29" t="n">
        <v>379.1270725362551</v>
      </c>
      <c r="AB29" t="n">
        <v>518.7383865500902</v>
      </c>
      <c r="AC29" t="n">
        <v>469.230722991647</v>
      </c>
      <c r="AD29" t="n">
        <v>379127.0725362551</v>
      </c>
      <c r="AE29" t="n">
        <v>518738.3865500903</v>
      </c>
      <c r="AF29" t="n">
        <v>7.048008969878916e-06</v>
      </c>
      <c r="AG29" t="n">
        <v>23</v>
      </c>
      <c r="AH29" t="n">
        <v>469230.722991647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  <c r="AA30" t="n">
        <v>378.0136830497547</v>
      </c>
      <c r="AB30" t="n">
        <v>517.2149979353828</v>
      </c>
      <c r="AC30" t="n">
        <v>467.8527244482379</v>
      </c>
      <c r="AD30" t="n">
        <v>378013.6830497546</v>
      </c>
      <c r="AE30" t="n">
        <v>517214.9979353829</v>
      </c>
      <c r="AF30" t="n">
        <v>7.0717400963985e-06</v>
      </c>
      <c r="AG30" t="n">
        <v>23</v>
      </c>
      <c r="AH30" t="n">
        <v>467852.7244482379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  <c r="AA31" t="n">
        <v>377.9420425028893</v>
      </c>
      <c r="AB31" t="n">
        <v>517.1169761786037</v>
      </c>
      <c r="AC31" t="n">
        <v>467.7640577503514</v>
      </c>
      <c r="AD31" t="n">
        <v>377942.0425028892</v>
      </c>
      <c r="AE31" t="n">
        <v>517116.9761786037</v>
      </c>
      <c r="AF31" t="n">
        <v>7.075130257329868e-06</v>
      </c>
      <c r="AG31" t="n">
        <v>23</v>
      </c>
      <c r="AH31" t="n">
        <v>467764.0577503514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377.3397326014536</v>
      </c>
      <c r="AB32" t="n">
        <v>516.2928691994221</v>
      </c>
      <c r="AC32" t="n">
        <v>467.0186023846214</v>
      </c>
      <c r="AD32" t="n">
        <v>377339.7326014536</v>
      </c>
      <c r="AE32" t="n">
        <v>516292.869199422</v>
      </c>
      <c r="AF32" t="n">
        <v>7.093165913484751e-06</v>
      </c>
      <c r="AG32" t="n">
        <v>23</v>
      </c>
      <c r="AH32" t="n">
        <v>467018.6023846214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  <c r="AA33" t="n">
        <v>377.1313016969617</v>
      </c>
      <c r="AB33" t="n">
        <v>516.0076848405737</v>
      </c>
      <c r="AC33" t="n">
        <v>466.7606356207228</v>
      </c>
      <c r="AD33" t="n">
        <v>377131.3016969617</v>
      </c>
      <c r="AE33" t="n">
        <v>516007.6848405737</v>
      </c>
      <c r="AF33" t="n">
        <v>7.093843945671026e-06</v>
      </c>
      <c r="AG33" t="n">
        <v>23</v>
      </c>
      <c r="AH33" t="n">
        <v>466760.6356207228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  <c r="AA34" t="n">
        <v>376.2329311234162</v>
      </c>
      <c r="AB34" t="n">
        <v>514.7784945885362</v>
      </c>
      <c r="AC34" t="n">
        <v>465.6487575611604</v>
      </c>
      <c r="AD34" t="n">
        <v>376232.9311234162</v>
      </c>
      <c r="AE34" t="n">
        <v>514778.4945885362</v>
      </c>
      <c r="AF34" t="n">
        <v>7.119202349437666e-06</v>
      </c>
      <c r="AG34" t="n">
        <v>23</v>
      </c>
      <c r="AH34" t="n">
        <v>465648.7575611604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  <c r="AA35" t="n">
        <v>375.399417807924</v>
      </c>
      <c r="AB35" t="n">
        <v>513.6380448982676</v>
      </c>
      <c r="AC35" t="n">
        <v>464.6171507886999</v>
      </c>
      <c r="AD35" t="n">
        <v>375399.417807924</v>
      </c>
      <c r="AE35" t="n">
        <v>513638.0448982676</v>
      </c>
      <c r="AF35" t="n">
        <v>7.128559193608245e-06</v>
      </c>
      <c r="AG35" t="n">
        <v>23</v>
      </c>
      <c r="AH35" t="n">
        <v>464617.1507886999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  <c r="AA36" t="n">
        <v>364.7837466362349</v>
      </c>
      <c r="AB36" t="n">
        <v>499.1132152708036</v>
      </c>
      <c r="AC36" t="n">
        <v>451.4785505151546</v>
      </c>
      <c r="AD36" t="n">
        <v>364783.7466362349</v>
      </c>
      <c r="AE36" t="n">
        <v>499113.2152708035</v>
      </c>
      <c r="AF36" t="n">
        <v>7.149171372070969e-06</v>
      </c>
      <c r="AG36" t="n">
        <v>22</v>
      </c>
      <c r="AH36" t="n">
        <v>451478.5505151546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  <c r="AA37" t="n">
        <v>364.8177922394287</v>
      </c>
      <c r="AB37" t="n">
        <v>499.1597979670793</v>
      </c>
      <c r="AC37" t="n">
        <v>451.520687424277</v>
      </c>
      <c r="AD37" t="n">
        <v>364817.7922394287</v>
      </c>
      <c r="AE37" t="n">
        <v>499159.7979670793</v>
      </c>
      <c r="AF37" t="n">
        <v>7.14862894632195e-06</v>
      </c>
      <c r="AG37" t="n">
        <v>22</v>
      </c>
      <c r="AH37" t="n">
        <v>451520.687424277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  <c r="AA38" t="n">
        <v>364.0419762521937</v>
      </c>
      <c r="AB38" t="n">
        <v>498.0982923067585</v>
      </c>
      <c r="AC38" t="n">
        <v>450.5604903743446</v>
      </c>
      <c r="AD38" t="n">
        <v>364041.9762521937</v>
      </c>
      <c r="AE38" t="n">
        <v>498098.2923067585</v>
      </c>
      <c r="AF38" t="n">
        <v>7.169376731221928e-06</v>
      </c>
      <c r="AG38" t="n">
        <v>22</v>
      </c>
      <c r="AH38" t="n">
        <v>450560.4903743446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  <c r="AA39" t="n">
        <v>363.8333125776035</v>
      </c>
      <c r="AB39" t="n">
        <v>497.8127894615927</v>
      </c>
      <c r="AC39" t="n">
        <v>450.3022355200157</v>
      </c>
      <c r="AD39" t="n">
        <v>363833.3125776035</v>
      </c>
      <c r="AE39" t="n">
        <v>497812.7894615927</v>
      </c>
      <c r="AF39" t="n">
        <v>7.172902498590551e-06</v>
      </c>
      <c r="AG39" t="n">
        <v>22</v>
      </c>
      <c r="AH39" t="n">
        <v>450302.2355200157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363.8535992060953</v>
      </c>
      <c r="AB40" t="n">
        <v>497.840546521678</v>
      </c>
      <c r="AC40" t="n">
        <v>450.3273434852437</v>
      </c>
      <c r="AD40" t="n">
        <v>363853.5992060953</v>
      </c>
      <c r="AE40" t="n">
        <v>497840.546521678</v>
      </c>
      <c r="AF40" t="n">
        <v>7.166935815351342e-06</v>
      </c>
      <c r="AG40" t="n">
        <v>22</v>
      </c>
      <c r="AH40" t="n">
        <v>450327.3434852437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362.368924017357</v>
      </c>
      <c r="AB41" t="n">
        <v>495.8091484291996</v>
      </c>
      <c r="AC41" t="n">
        <v>448.4898191756263</v>
      </c>
      <c r="AD41" t="n">
        <v>362368.9240173569</v>
      </c>
      <c r="AE41" t="n">
        <v>495809.1484291996</v>
      </c>
      <c r="AF41" t="n">
        <v>7.202600308349343e-06</v>
      </c>
      <c r="AG41" t="n">
        <v>22</v>
      </c>
      <c r="AH41" t="n">
        <v>448489.8191756263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  <c r="AA42" t="n">
        <v>362.3476609924542</v>
      </c>
      <c r="AB42" t="n">
        <v>495.7800554204691</v>
      </c>
      <c r="AC42" t="n">
        <v>448.4635027628168</v>
      </c>
      <c r="AD42" t="n">
        <v>362347.6609924542</v>
      </c>
      <c r="AE42" t="n">
        <v>495780.0554204691</v>
      </c>
      <c r="AF42" t="n">
        <v>7.200701818227776e-06</v>
      </c>
      <c r="AG42" t="n">
        <v>22</v>
      </c>
      <c r="AH42" t="n">
        <v>448463.5027628168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  <c r="AA43" t="n">
        <v>362.2420366105276</v>
      </c>
      <c r="AB43" t="n">
        <v>495.6355354812985</v>
      </c>
      <c r="AC43" t="n">
        <v>448.3327756038055</v>
      </c>
      <c r="AD43" t="n">
        <v>362242.0366105277</v>
      </c>
      <c r="AE43" t="n">
        <v>495635.5354812985</v>
      </c>
      <c r="AF43" t="n">
        <v>7.200973031102287e-06</v>
      </c>
      <c r="AG43" t="n">
        <v>22</v>
      </c>
      <c r="AH43" t="n">
        <v>448332.7756038056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  <c r="AA44" t="n">
        <v>361.5063240198825</v>
      </c>
      <c r="AB44" t="n">
        <v>494.6289010574289</v>
      </c>
      <c r="AC44" t="n">
        <v>447.4222129565299</v>
      </c>
      <c r="AD44" t="n">
        <v>361506.3240198825</v>
      </c>
      <c r="AE44" t="n">
        <v>494628.901057429</v>
      </c>
      <c r="AF44" t="n">
        <v>7.224026125435596e-06</v>
      </c>
      <c r="AG44" t="n">
        <v>22</v>
      </c>
      <c r="AH44" t="n">
        <v>447422.2129565299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  <c r="AA45" t="n">
        <v>361.052280583753</v>
      </c>
      <c r="AB45" t="n">
        <v>494.0076587971338</v>
      </c>
      <c r="AC45" t="n">
        <v>446.8602611856384</v>
      </c>
      <c r="AD45" t="n">
        <v>361052.280583753</v>
      </c>
      <c r="AE45" t="n">
        <v>494007.6587971338</v>
      </c>
      <c r="AF45" t="n">
        <v>7.226331434868927e-06</v>
      </c>
      <c r="AG45" t="n">
        <v>22</v>
      </c>
      <c r="AH45" t="n">
        <v>446860.2611856384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360.4987709078185</v>
      </c>
      <c r="AB46" t="n">
        <v>493.2503224393968</v>
      </c>
      <c r="AC46" t="n">
        <v>446.1752039469554</v>
      </c>
      <c r="AD46" t="n">
        <v>360498.7709078185</v>
      </c>
      <c r="AE46" t="n">
        <v>493250.3224393968</v>
      </c>
      <c r="AF46" t="n">
        <v>7.230942053735588e-06</v>
      </c>
      <c r="AG46" t="n">
        <v>22</v>
      </c>
      <c r="AH46" t="n">
        <v>446175.2039469554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360.0661397451944</v>
      </c>
      <c r="AB47" t="n">
        <v>492.6583773963547</v>
      </c>
      <c r="AC47" t="n">
        <v>445.6397533080212</v>
      </c>
      <c r="AD47" t="n">
        <v>360066.1397451945</v>
      </c>
      <c r="AE47" t="n">
        <v>492658.3773963547</v>
      </c>
      <c r="AF47" t="n">
        <v>7.249791348514e-06</v>
      </c>
      <c r="AG47" t="n">
        <v>22</v>
      </c>
      <c r="AH47" t="n">
        <v>445639.7533080212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  <c r="AA48" t="n">
        <v>360.0613351596141</v>
      </c>
      <c r="AB48" t="n">
        <v>492.6518035504003</v>
      </c>
      <c r="AC48" t="n">
        <v>445.6338068606983</v>
      </c>
      <c r="AD48" t="n">
        <v>360061.3351596141</v>
      </c>
      <c r="AE48" t="n">
        <v>492651.8035504003</v>
      </c>
      <c r="AF48" t="n">
        <v>7.254673180255171e-06</v>
      </c>
      <c r="AG48" t="n">
        <v>22</v>
      </c>
      <c r="AH48" t="n">
        <v>445633.8068606983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  <c r="AA49" t="n">
        <v>360.2160564216177</v>
      </c>
      <c r="AB49" t="n">
        <v>492.8635000068941</v>
      </c>
      <c r="AC49" t="n">
        <v>445.8252993045022</v>
      </c>
      <c r="AD49" t="n">
        <v>360216.0564216177</v>
      </c>
      <c r="AE49" t="n">
        <v>492863.5000068941</v>
      </c>
      <c r="AF49" t="n">
        <v>7.251147412886547e-06</v>
      </c>
      <c r="AG49" t="n">
        <v>22</v>
      </c>
      <c r="AH49" t="n">
        <v>445825.2993045021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  <c r="AA50" t="n">
        <v>359.933935568054</v>
      </c>
      <c r="AB50" t="n">
        <v>492.4774898087546</v>
      </c>
      <c r="AC50" t="n">
        <v>445.4761293779043</v>
      </c>
      <c r="AD50" t="n">
        <v>359933.935568054</v>
      </c>
      <c r="AE50" t="n">
        <v>492477.4898087546</v>
      </c>
      <c r="AF50" t="n">
        <v>7.246129974708122e-06</v>
      </c>
      <c r="AG50" t="n">
        <v>22</v>
      </c>
      <c r="AH50" t="n">
        <v>445476.1293779043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  <c r="AA51" t="n">
        <v>358.409452879692</v>
      </c>
      <c r="AB51" t="n">
        <v>490.3916253391081</v>
      </c>
      <c r="AC51" t="n">
        <v>443.5893368857118</v>
      </c>
      <c r="AD51" t="n">
        <v>358409.452879692</v>
      </c>
      <c r="AE51" t="n">
        <v>490391.6253391081</v>
      </c>
      <c r="AF51" t="n">
        <v>7.281252041957104e-06</v>
      </c>
      <c r="AG51" t="n">
        <v>22</v>
      </c>
      <c r="AH51" t="n">
        <v>443589.3368857118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  <c r="AA52" t="n">
        <v>358.5521151351695</v>
      </c>
      <c r="AB52" t="n">
        <v>490.5868221308669</v>
      </c>
      <c r="AC52" t="n">
        <v>443.7659043696255</v>
      </c>
      <c r="AD52" t="n">
        <v>358552.1151351695</v>
      </c>
      <c r="AE52" t="n">
        <v>490586.8221308669</v>
      </c>
      <c r="AF52" t="n">
        <v>7.279217945398282e-06</v>
      </c>
      <c r="AG52" t="n">
        <v>22</v>
      </c>
      <c r="AH52" t="n">
        <v>443765.9043696255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358.3243536115613</v>
      </c>
      <c r="AB53" t="n">
        <v>490.2751887661369</v>
      </c>
      <c r="AC53" t="n">
        <v>443.4840128558452</v>
      </c>
      <c r="AD53" t="n">
        <v>358324.3536115612</v>
      </c>
      <c r="AE53" t="n">
        <v>490275.1887661369</v>
      </c>
      <c r="AF53" t="n">
        <v>7.281930074143379e-06</v>
      </c>
      <c r="AG53" t="n">
        <v>22</v>
      </c>
      <c r="AH53" t="n">
        <v>443484.0128558452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  <c r="AA54" t="n">
        <v>358.4060154039244</v>
      </c>
      <c r="AB54" t="n">
        <v>490.3869220331121</v>
      </c>
      <c r="AC54" t="n">
        <v>443.5850824566389</v>
      </c>
      <c r="AD54" t="n">
        <v>358406.0154039244</v>
      </c>
      <c r="AE54" t="n">
        <v>490386.922033112</v>
      </c>
      <c r="AF54" t="n">
        <v>7.276505816653188e-06</v>
      </c>
      <c r="AG54" t="n">
        <v>22</v>
      </c>
      <c r="AH54" t="n">
        <v>443585.0824566389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357.9117719905133</v>
      </c>
      <c r="AB55" t="n">
        <v>489.7106763904026</v>
      </c>
      <c r="AC55" t="n">
        <v>442.9733767489528</v>
      </c>
      <c r="AD55" t="n">
        <v>357911.7719905133</v>
      </c>
      <c r="AE55" t="n">
        <v>489710.6763904025</v>
      </c>
      <c r="AF55" t="n">
        <v>7.27853991321201e-06</v>
      </c>
      <c r="AG55" t="n">
        <v>22</v>
      </c>
      <c r="AH55" t="n">
        <v>442973.3767489528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  <c r="AA56" t="n">
        <v>356.7382162045623</v>
      </c>
      <c r="AB56" t="n">
        <v>488.1049655904372</v>
      </c>
      <c r="AC56" t="n">
        <v>441.5209127341069</v>
      </c>
      <c r="AD56" t="n">
        <v>356738.2162045623</v>
      </c>
      <c r="AE56" t="n">
        <v>488104.9655904372</v>
      </c>
      <c r="AF56" t="n">
        <v>7.310678638841387e-06</v>
      </c>
      <c r="AG56" t="n">
        <v>22</v>
      </c>
      <c r="AH56" t="n">
        <v>441520.9127341069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356.9382878968551</v>
      </c>
      <c r="AB57" t="n">
        <v>488.3787125063721</v>
      </c>
      <c r="AC57" t="n">
        <v>441.7685336285912</v>
      </c>
      <c r="AD57" t="n">
        <v>356938.287896855</v>
      </c>
      <c r="AE57" t="n">
        <v>488378.7125063721</v>
      </c>
      <c r="AF57" t="n">
        <v>7.30389831697865e-06</v>
      </c>
      <c r="AG57" t="n">
        <v>22</v>
      </c>
      <c r="AH57" t="n">
        <v>441768.5336285912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356.8144509016706</v>
      </c>
      <c r="AB58" t="n">
        <v>488.2092732662582</v>
      </c>
      <c r="AC58" t="n">
        <v>441.6152654317443</v>
      </c>
      <c r="AD58" t="n">
        <v>356814.4509016706</v>
      </c>
      <c r="AE58" t="n">
        <v>488209.2732662582</v>
      </c>
      <c r="AF58" t="n">
        <v>7.304983168476687e-06</v>
      </c>
      <c r="AG58" t="n">
        <v>22</v>
      </c>
      <c r="AH58" t="n">
        <v>441615.2654317443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  <c r="AA59" t="n">
        <v>356.7105970296193</v>
      </c>
      <c r="AB59" t="n">
        <v>488.067175816808</v>
      </c>
      <c r="AC59" t="n">
        <v>441.4867295634346</v>
      </c>
      <c r="AD59" t="n">
        <v>356710.5970296193</v>
      </c>
      <c r="AE59" t="n">
        <v>488067.175816808</v>
      </c>
      <c r="AF59" t="n">
        <v>7.308102116533547e-06</v>
      </c>
      <c r="AG59" t="n">
        <v>22</v>
      </c>
      <c r="AH59" t="n">
        <v>441486.7295634346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  <c r="AA60" t="n">
        <v>356.3599057247053</v>
      </c>
      <c r="AB60" t="n">
        <v>487.5873445020163</v>
      </c>
      <c r="AC60" t="n">
        <v>441.0526926758791</v>
      </c>
      <c r="AD60" t="n">
        <v>356359.9057247053</v>
      </c>
      <c r="AE60" t="n">
        <v>487587.3445020163</v>
      </c>
      <c r="AF60" t="n">
        <v>7.308373329408057e-06</v>
      </c>
      <c r="AG60" t="n">
        <v>22</v>
      </c>
      <c r="AH60" t="n">
        <v>441052.6926758792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  <c r="AA61" t="n">
        <v>355.3142286865109</v>
      </c>
      <c r="AB61" t="n">
        <v>486.1566030463437</v>
      </c>
      <c r="AC61" t="n">
        <v>439.7584991766777</v>
      </c>
      <c r="AD61" t="n">
        <v>355314.2286865109</v>
      </c>
      <c r="AE61" t="n">
        <v>486156.6030463437</v>
      </c>
      <c r="AF61" t="n">
        <v>7.33210445592764e-06</v>
      </c>
      <c r="AG61" t="n">
        <v>22</v>
      </c>
      <c r="AH61" t="n">
        <v>439758.4991766777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  <c r="AA62" t="n">
        <v>355.3848841222047</v>
      </c>
      <c r="AB62" t="n">
        <v>486.2532769305577</v>
      </c>
      <c r="AC62" t="n">
        <v>439.8459466410649</v>
      </c>
      <c r="AD62" t="n">
        <v>355384.8841222047</v>
      </c>
      <c r="AE62" t="n">
        <v>486253.2769305577</v>
      </c>
      <c r="AF62" t="n">
        <v>7.330477178680583e-06</v>
      </c>
      <c r="AG62" t="n">
        <v>22</v>
      </c>
      <c r="AH62" t="n">
        <v>439845.9466410649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  <c r="AA63" t="n">
        <v>355.25336666816</v>
      </c>
      <c r="AB63" t="n">
        <v>486.0733289477931</v>
      </c>
      <c r="AC63" t="n">
        <v>439.6831726412168</v>
      </c>
      <c r="AD63" t="n">
        <v>355253.36666816</v>
      </c>
      <c r="AE63" t="n">
        <v>486073.3289477931</v>
      </c>
      <c r="AF63" t="n">
        <v>7.331290817304111e-06</v>
      </c>
      <c r="AG63" t="n">
        <v>22</v>
      </c>
      <c r="AH63" t="n">
        <v>439683.1726412168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  <c r="AA64" t="n">
        <v>355.2763242621157</v>
      </c>
      <c r="AB64" t="n">
        <v>486.1047405406609</v>
      </c>
      <c r="AC64" t="n">
        <v>439.7115863557478</v>
      </c>
      <c r="AD64" t="n">
        <v>355276.3242621157</v>
      </c>
      <c r="AE64" t="n">
        <v>486104.7405406609</v>
      </c>
      <c r="AF64" t="n">
        <v>7.331019604429602e-06</v>
      </c>
      <c r="AG64" t="n">
        <v>22</v>
      </c>
      <c r="AH64" t="n">
        <v>439711.5863557478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354.8188401832793</v>
      </c>
      <c r="AB65" t="n">
        <v>485.4787906412238</v>
      </c>
      <c r="AC65" t="n">
        <v>439.1453762361867</v>
      </c>
      <c r="AD65" t="n">
        <v>354818.8401832793</v>
      </c>
      <c r="AE65" t="n">
        <v>485478.7906412238</v>
      </c>
      <c r="AF65" t="n">
        <v>7.331562030178621e-06</v>
      </c>
      <c r="AG65" t="n">
        <v>22</v>
      </c>
      <c r="AH65" t="n">
        <v>439145.3762361867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  <c r="AA66" t="n">
        <v>354.2767372794083</v>
      </c>
      <c r="AB66" t="n">
        <v>484.7370615322553</v>
      </c>
      <c r="AC66" t="n">
        <v>438.4744367123548</v>
      </c>
      <c r="AD66" t="n">
        <v>354276.7372794083</v>
      </c>
      <c r="AE66" t="n">
        <v>484737.0615322553</v>
      </c>
      <c r="AF66" t="n">
        <v>7.333053700988423e-06</v>
      </c>
      <c r="AG66" t="n">
        <v>22</v>
      </c>
      <c r="AH66" t="n">
        <v>438474.4367123548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  <c r="AA67" t="n">
        <v>353.8380520915047</v>
      </c>
      <c r="AB67" t="n">
        <v>484.136833104741</v>
      </c>
      <c r="AC67" t="n">
        <v>437.9314932435366</v>
      </c>
      <c r="AD67" t="n">
        <v>353838.0520915047</v>
      </c>
      <c r="AE67" t="n">
        <v>484136.8331047409</v>
      </c>
      <c r="AF67" t="n">
        <v>7.33210445592764e-06</v>
      </c>
      <c r="AG67" t="n">
        <v>22</v>
      </c>
      <c r="AH67" t="n">
        <v>437931.4932435366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  <c r="AA68" t="n">
        <v>352.8951148604469</v>
      </c>
      <c r="AB68" t="n">
        <v>482.846664785753</v>
      </c>
      <c r="AC68" t="n">
        <v>436.7644567781502</v>
      </c>
      <c r="AD68" t="n">
        <v>352895.1148604469</v>
      </c>
      <c r="AE68" t="n">
        <v>482846.664785753</v>
      </c>
      <c r="AF68" t="n">
        <v>7.363293936496235e-06</v>
      </c>
      <c r="AG68" t="n">
        <v>22</v>
      </c>
      <c r="AH68" t="n">
        <v>436764.4567781502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353.1887643109097</v>
      </c>
      <c r="AB69" t="n">
        <v>483.2484489187757</v>
      </c>
      <c r="AC69" t="n">
        <v>437.1278951974248</v>
      </c>
      <c r="AD69" t="n">
        <v>353188.7643109097</v>
      </c>
      <c r="AE69" t="n">
        <v>483248.4489187757</v>
      </c>
      <c r="AF69" t="n">
        <v>7.358683317629572e-06</v>
      </c>
      <c r="AG69" t="n">
        <v>22</v>
      </c>
      <c r="AH69" t="n">
        <v>437127.8951974248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  <c r="AA70" t="n">
        <v>353.1722998475868</v>
      </c>
      <c r="AB70" t="n">
        <v>483.2259215136964</v>
      </c>
      <c r="AC70" t="n">
        <v>437.1075177762688</v>
      </c>
      <c r="AD70" t="n">
        <v>353172.2998475868</v>
      </c>
      <c r="AE70" t="n">
        <v>483225.9215136964</v>
      </c>
      <c r="AF70" t="n">
        <v>7.362751510747216e-06</v>
      </c>
      <c r="AG70" t="n">
        <v>22</v>
      </c>
      <c r="AH70" t="n">
        <v>437107.5177762688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  <c r="AA71" t="n">
        <v>353.3654999807797</v>
      </c>
      <c r="AB71" t="n">
        <v>483.4902664593193</v>
      </c>
      <c r="AC71" t="n">
        <v>437.346634011292</v>
      </c>
      <c r="AD71" t="n">
        <v>353365.4999807797</v>
      </c>
      <c r="AE71" t="n">
        <v>483490.2664593193</v>
      </c>
      <c r="AF71" t="n">
        <v>7.359496956253102e-06</v>
      </c>
      <c r="AG71" t="n">
        <v>22</v>
      </c>
      <c r="AH71" t="n">
        <v>437346.634011292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353.2002289764904</v>
      </c>
      <c r="AB72" t="n">
        <v>483.2641353800086</v>
      </c>
      <c r="AC72" t="n">
        <v>437.1420845648137</v>
      </c>
      <c r="AD72" t="n">
        <v>353200.2289764904</v>
      </c>
      <c r="AE72" t="n">
        <v>483264.1353800086</v>
      </c>
      <c r="AF72" t="n">
        <v>7.357327253257026e-06</v>
      </c>
      <c r="AG72" t="n">
        <v>22</v>
      </c>
      <c r="AH72" t="n">
        <v>437142.0845648137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352.9218378166917</v>
      </c>
      <c r="AB73" t="n">
        <v>482.8832283134208</v>
      </c>
      <c r="AC73" t="n">
        <v>436.7975307340546</v>
      </c>
      <c r="AD73" t="n">
        <v>352921.8378166917</v>
      </c>
      <c r="AE73" t="n">
        <v>482883.2283134208</v>
      </c>
      <c r="AF73" t="n">
        <v>7.358412104755063e-06</v>
      </c>
      <c r="AG73" t="n">
        <v>22</v>
      </c>
      <c r="AH73" t="n">
        <v>436797.5307340546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  <c r="AA74" t="n">
        <v>352.5249196987579</v>
      </c>
      <c r="AB74" t="n">
        <v>482.3401474336723</v>
      </c>
      <c r="AC74" t="n">
        <v>436.3062807312505</v>
      </c>
      <c r="AD74" t="n">
        <v>352524.9196987579</v>
      </c>
      <c r="AE74" t="n">
        <v>482340.1474336723</v>
      </c>
      <c r="AF74" t="n">
        <v>7.354750730949185e-06</v>
      </c>
      <c r="AG74" t="n">
        <v>22</v>
      </c>
      <c r="AH74" t="n">
        <v>436306.2807312505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352.1512016054879</v>
      </c>
      <c r="AB75" t="n">
        <v>481.8288098511815</v>
      </c>
      <c r="AC75" t="n">
        <v>435.8437444899658</v>
      </c>
      <c r="AD75" t="n">
        <v>352151.2016054878</v>
      </c>
      <c r="AE75" t="n">
        <v>481828.8098511815</v>
      </c>
      <c r="AF75" t="n">
        <v>7.358140891880554e-06</v>
      </c>
      <c r="AG75" t="n">
        <v>22</v>
      </c>
      <c r="AH75" t="n">
        <v>435843.7444899658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350.880419808432</v>
      </c>
      <c r="AB76" t="n">
        <v>480.0900701335135</v>
      </c>
      <c r="AC76" t="n">
        <v>434.2709476506156</v>
      </c>
      <c r="AD76" t="n">
        <v>350880.419808432</v>
      </c>
      <c r="AE76" t="n">
        <v>480090.0701335135</v>
      </c>
      <c r="AF76" t="n">
        <v>7.39136446900797e-06</v>
      </c>
      <c r="AG76" t="n">
        <v>22</v>
      </c>
      <c r="AH76" t="n">
        <v>434270.9476506156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350.9850813539167</v>
      </c>
      <c r="AB77" t="n">
        <v>480.2332726773872</v>
      </c>
      <c r="AC77" t="n">
        <v>434.4004831446879</v>
      </c>
      <c r="AD77" t="n">
        <v>350985.0813539167</v>
      </c>
      <c r="AE77" t="n">
        <v>480233.2726773872</v>
      </c>
      <c r="AF77" t="n">
        <v>7.38824552095111e-06</v>
      </c>
      <c r="AG77" t="n">
        <v>22</v>
      </c>
      <c r="AH77" t="n">
        <v>434400.483144688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  <c r="AA78" t="n">
        <v>350.9253634609417</v>
      </c>
      <c r="AB78" t="n">
        <v>480.1515640216513</v>
      </c>
      <c r="AC78" t="n">
        <v>434.3265726483767</v>
      </c>
      <c r="AD78" t="n">
        <v>350925.3634609417</v>
      </c>
      <c r="AE78" t="n">
        <v>480151.5640216513</v>
      </c>
      <c r="AF78" t="n">
        <v>7.388109914513856e-06</v>
      </c>
      <c r="AG78" t="n">
        <v>22</v>
      </c>
      <c r="AH78" t="n">
        <v>434326.5726483768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350.9085658760717</v>
      </c>
      <c r="AB79" t="n">
        <v>480.128580824975</v>
      </c>
      <c r="AC79" t="n">
        <v>434.3057829357342</v>
      </c>
      <c r="AD79" t="n">
        <v>350908.5658760717</v>
      </c>
      <c r="AE79" t="n">
        <v>480128.580824975</v>
      </c>
      <c r="AF79" t="n">
        <v>7.386075817955034e-06</v>
      </c>
      <c r="AG79" t="n">
        <v>22</v>
      </c>
      <c r="AH79" t="n">
        <v>434305.7829357341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350.7485514899998</v>
      </c>
      <c r="AB80" t="n">
        <v>479.9096420826151</v>
      </c>
      <c r="AC80" t="n">
        <v>434.1077393996625</v>
      </c>
      <c r="AD80" t="n">
        <v>350748.5514899999</v>
      </c>
      <c r="AE80" t="n">
        <v>479909.6420826151</v>
      </c>
      <c r="AF80" t="n">
        <v>7.390550830384442e-06</v>
      </c>
      <c r="AG80" t="n">
        <v>22</v>
      </c>
      <c r="AH80" t="n">
        <v>434107.7393996625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350.7776074358563</v>
      </c>
      <c r="AB81" t="n">
        <v>479.9493977095938</v>
      </c>
      <c r="AC81" t="n">
        <v>434.1437008053998</v>
      </c>
      <c r="AD81" t="n">
        <v>350777.6074358564</v>
      </c>
      <c r="AE81" t="n">
        <v>479949.3977095938</v>
      </c>
      <c r="AF81" t="n">
        <v>7.388923553137384e-06</v>
      </c>
      <c r="AG81" t="n">
        <v>22</v>
      </c>
      <c r="AH81" t="n">
        <v>434143.7008053998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  <c r="AA82" t="n">
        <v>350.7491976124298</v>
      </c>
      <c r="AB82" t="n">
        <v>479.9105261358287</v>
      </c>
      <c r="AC82" t="n">
        <v>434.1085390800782</v>
      </c>
      <c r="AD82" t="n">
        <v>350749.1976124299</v>
      </c>
      <c r="AE82" t="n">
        <v>479910.5261358287</v>
      </c>
      <c r="AF82" t="n">
        <v>7.38282126346092e-06</v>
      </c>
      <c r="AG82" t="n">
        <v>22</v>
      </c>
      <c r="AH82" t="n">
        <v>434108.5390800782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  <c r="AA83" t="n">
        <v>350.185825280618</v>
      </c>
      <c r="AB83" t="n">
        <v>479.1396952572105</v>
      </c>
      <c r="AC83" t="n">
        <v>433.4112752186475</v>
      </c>
      <c r="AD83" t="n">
        <v>350185.825280618</v>
      </c>
      <c r="AE83" t="n">
        <v>479139.6952572105</v>
      </c>
      <c r="AF83" t="n">
        <v>7.383770508521703e-06</v>
      </c>
      <c r="AG83" t="n">
        <v>22</v>
      </c>
      <c r="AH83" t="n">
        <v>433411.2752186474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349.9998821622489</v>
      </c>
      <c r="AB84" t="n">
        <v>478.8852796794266</v>
      </c>
      <c r="AC84" t="n">
        <v>433.1811407065327</v>
      </c>
      <c r="AD84" t="n">
        <v>349999.8821622489</v>
      </c>
      <c r="AE84" t="n">
        <v>478885.2796794266</v>
      </c>
      <c r="AF84" t="n">
        <v>7.386482637266799e-06</v>
      </c>
      <c r="AG84" t="n">
        <v>22</v>
      </c>
      <c r="AH84" t="n">
        <v>433181.1407065328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349.6076280012152</v>
      </c>
      <c r="AB85" t="n">
        <v>478.3485802312681</v>
      </c>
      <c r="AC85" t="n">
        <v>432.695663100444</v>
      </c>
      <c r="AD85" t="n">
        <v>349607.6280012152</v>
      </c>
      <c r="AE85" t="n">
        <v>478348.5802312681</v>
      </c>
      <c r="AF85" t="n">
        <v>7.387567488764836e-06</v>
      </c>
      <c r="AG85" t="n">
        <v>22</v>
      </c>
      <c r="AH85" t="n">
        <v>432695.663100444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349.300573075399</v>
      </c>
      <c r="AB86" t="n">
        <v>477.928454135459</v>
      </c>
      <c r="AC86" t="n">
        <v>432.3156332495683</v>
      </c>
      <c r="AD86" t="n">
        <v>349300.573075399</v>
      </c>
      <c r="AE86" t="n">
        <v>477928.454135459</v>
      </c>
      <c r="AF86" t="n">
        <v>7.378075038157003e-06</v>
      </c>
      <c r="AG86" t="n">
        <v>22</v>
      </c>
      <c r="AH86" t="n">
        <v>432315.6332495683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348.4084845513398</v>
      </c>
      <c r="AB87" t="n">
        <v>476.707859260673</v>
      </c>
      <c r="AC87" t="n">
        <v>431.2115302365162</v>
      </c>
      <c r="AD87" t="n">
        <v>348408.4845513398</v>
      </c>
      <c r="AE87" t="n">
        <v>476707.859260673</v>
      </c>
      <c r="AF87" t="n">
        <v>7.409806944474618e-06</v>
      </c>
      <c r="AG87" t="n">
        <v>22</v>
      </c>
      <c r="AH87" t="n">
        <v>431211.5302365162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  <c r="AA88" t="n">
        <v>348.6603606830006</v>
      </c>
      <c r="AB88" t="n">
        <v>477.0524872960021</v>
      </c>
      <c r="AC88" t="n">
        <v>431.523267455842</v>
      </c>
      <c r="AD88" t="n">
        <v>348660.3606830006</v>
      </c>
      <c r="AE88" t="n">
        <v>477052.4872960021</v>
      </c>
      <c r="AF88" t="n">
        <v>7.408315273664815e-06</v>
      </c>
      <c r="AG88" t="n">
        <v>22</v>
      </c>
      <c r="AH88" t="n">
        <v>431523.267455842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348.8187877858214</v>
      </c>
      <c r="AB89" t="n">
        <v>477.269254247392</v>
      </c>
      <c r="AC89" t="n">
        <v>431.7193464736256</v>
      </c>
      <c r="AD89" t="n">
        <v>348818.7877858214</v>
      </c>
      <c r="AE89" t="n">
        <v>477269.2542473921</v>
      </c>
      <c r="AF89" t="n">
        <v>7.409128912288343e-06</v>
      </c>
      <c r="AG89" t="n">
        <v>22</v>
      </c>
      <c r="AH89" t="n">
        <v>431719.3464736256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348.7397744663679</v>
      </c>
      <c r="AB90" t="n">
        <v>477.1611447378941</v>
      </c>
      <c r="AC90" t="n">
        <v>431.6215547839814</v>
      </c>
      <c r="AD90" t="n">
        <v>348739.7744663678</v>
      </c>
      <c r="AE90" t="n">
        <v>477161.1447378941</v>
      </c>
      <c r="AF90" t="n">
        <v>7.410349370223636e-06</v>
      </c>
      <c r="AG90" t="n">
        <v>22</v>
      </c>
      <c r="AH90" t="n">
        <v>431621.5547839814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348.8858334502192</v>
      </c>
      <c r="AB91" t="n">
        <v>477.360989083267</v>
      </c>
      <c r="AC91" t="n">
        <v>431.8023262655153</v>
      </c>
      <c r="AD91" t="n">
        <v>348885.8334502192</v>
      </c>
      <c r="AE91" t="n">
        <v>477360.989083267</v>
      </c>
      <c r="AF91" t="n">
        <v>7.410349370223636e-06</v>
      </c>
      <c r="AG91" t="n">
        <v>22</v>
      </c>
      <c r="AH91" t="n">
        <v>431802.3262655153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348.7755272988478</v>
      </c>
      <c r="AB92" t="n">
        <v>477.2100633405967</v>
      </c>
      <c r="AC92" t="n">
        <v>431.6658046638998</v>
      </c>
      <c r="AD92" t="n">
        <v>348775.5272988478</v>
      </c>
      <c r="AE92" t="n">
        <v>477210.0633405967</v>
      </c>
      <c r="AF92" t="n">
        <v>7.410078157349127e-06</v>
      </c>
      <c r="AG92" t="n">
        <v>22</v>
      </c>
      <c r="AH92" t="n">
        <v>431665.8046638998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  <c r="AA93" t="n">
        <v>348.1481036824505</v>
      </c>
      <c r="AB93" t="n">
        <v>476.3515946686655</v>
      </c>
      <c r="AC93" t="n">
        <v>430.8892670371494</v>
      </c>
      <c r="AD93" t="n">
        <v>348148.1036824505</v>
      </c>
      <c r="AE93" t="n">
        <v>476351.5946686656</v>
      </c>
      <c r="AF93" t="n">
        <v>7.414824382653044e-06</v>
      </c>
      <c r="AG93" t="n">
        <v>22</v>
      </c>
      <c r="AH93" t="n">
        <v>430889.2670371494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347.8994585747293</v>
      </c>
      <c r="AB94" t="n">
        <v>476.0113874628334</v>
      </c>
      <c r="AC94" t="n">
        <v>430.581528729558</v>
      </c>
      <c r="AD94" t="n">
        <v>347899.4585747293</v>
      </c>
      <c r="AE94" t="n">
        <v>476011.3874628334</v>
      </c>
      <c r="AF94" t="n">
        <v>7.415638021276572e-06</v>
      </c>
      <c r="AG94" t="n">
        <v>22</v>
      </c>
      <c r="AH94" t="n">
        <v>430581.528729558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347.8741668657378</v>
      </c>
      <c r="AB95" t="n">
        <v>475.9767822307996</v>
      </c>
      <c r="AC95" t="n">
        <v>430.550226172301</v>
      </c>
      <c r="AD95" t="n">
        <v>347874.1668657378</v>
      </c>
      <c r="AE95" t="n">
        <v>475976.7822307997</v>
      </c>
      <c r="AF95" t="n">
        <v>7.414553169778533e-06</v>
      </c>
      <c r="AG95" t="n">
        <v>22</v>
      </c>
      <c r="AH95" t="n">
        <v>430550.226172301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  <c r="AA96" t="n">
        <v>347.326370802647</v>
      </c>
      <c r="AB96" t="n">
        <v>475.2272634902223</v>
      </c>
      <c r="AC96" t="n">
        <v>429.8722404483681</v>
      </c>
      <c r="AD96" t="n">
        <v>347326.370802647</v>
      </c>
      <c r="AE96" t="n">
        <v>475227.2634902223</v>
      </c>
      <c r="AF96" t="n">
        <v>7.418078937147157e-06</v>
      </c>
      <c r="AG96" t="n">
        <v>22</v>
      </c>
      <c r="AH96" t="n">
        <v>429872.2404483681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  <c r="AA97" t="n">
        <v>347.1990707006732</v>
      </c>
      <c r="AB97" t="n">
        <v>475.0530858746176</v>
      </c>
      <c r="AC97" t="n">
        <v>429.714686099937</v>
      </c>
      <c r="AD97" t="n">
        <v>347199.0707006732</v>
      </c>
      <c r="AE97" t="n">
        <v>475053.0858746176</v>
      </c>
      <c r="AF97" t="n">
        <v>7.41929939508245e-06</v>
      </c>
      <c r="AG97" t="n">
        <v>22</v>
      </c>
      <c r="AH97" t="n">
        <v>429714.686099937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347.3482469649791</v>
      </c>
      <c r="AB98" t="n">
        <v>475.2571954206332</v>
      </c>
      <c r="AC98" t="n">
        <v>429.8993157173504</v>
      </c>
      <c r="AD98" t="n">
        <v>347348.2469649791</v>
      </c>
      <c r="AE98" t="n">
        <v>475257.1954206332</v>
      </c>
      <c r="AF98" t="n">
        <v>7.411976647470694e-06</v>
      </c>
      <c r="AG98" t="n">
        <v>22</v>
      </c>
      <c r="AH98" t="n">
        <v>429899.3157173503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347.1181439441897</v>
      </c>
      <c r="AB99" t="n">
        <v>474.9423583161604</v>
      </c>
      <c r="AC99" t="n">
        <v>429.6145262242517</v>
      </c>
      <c r="AD99" t="n">
        <v>347118.1439441897</v>
      </c>
      <c r="AE99" t="n">
        <v>474942.3583161604</v>
      </c>
      <c r="AF99" t="n">
        <v>7.411976647470694e-06</v>
      </c>
      <c r="AG99" t="n">
        <v>22</v>
      </c>
      <c r="AH99" t="n">
        <v>429614.5262242517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346.7963596377857</v>
      </c>
      <c r="AB100" t="n">
        <v>474.5020788320168</v>
      </c>
      <c r="AC100" t="n">
        <v>429.2162663961387</v>
      </c>
      <c r="AD100" t="n">
        <v>346796.3596377857</v>
      </c>
      <c r="AE100" t="n">
        <v>474502.0788320168</v>
      </c>
      <c r="AF100" t="n">
        <v>7.415231201964808e-06</v>
      </c>
      <c r="AG100" t="n">
        <v>22</v>
      </c>
      <c r="AH100" t="n">
        <v>429216.2663961387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  <c r="AA101" t="n">
        <v>346.5739157336479</v>
      </c>
      <c r="AB101" t="n">
        <v>474.1977212688429</v>
      </c>
      <c r="AC101" t="n">
        <v>428.9409562916256</v>
      </c>
      <c r="AD101" t="n">
        <v>346573.9157336479</v>
      </c>
      <c r="AE101" t="n">
        <v>474197.7212688429</v>
      </c>
      <c r="AF101" t="n">
        <v>7.414281956904024e-06</v>
      </c>
      <c r="AG101" t="n">
        <v>22</v>
      </c>
      <c r="AH101" t="n">
        <v>428940.9562916256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345.3704028651849</v>
      </c>
      <c r="AB102" t="n">
        <v>472.5510218669714</v>
      </c>
      <c r="AC102" t="n">
        <v>427.4514155695116</v>
      </c>
      <c r="AD102" t="n">
        <v>345370.4028651849</v>
      </c>
      <c r="AE102" t="n">
        <v>472551.0218669715</v>
      </c>
      <c r="AF102" t="n">
        <v>7.442216882978506e-06</v>
      </c>
      <c r="AG102" t="n">
        <v>22</v>
      </c>
      <c r="AH102" t="n">
        <v>427451.4155695116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  <c r="AA103" t="n">
        <v>345.4062105335914</v>
      </c>
      <c r="AB103" t="n">
        <v>472.6000154986081</v>
      </c>
      <c r="AC103" t="n">
        <v>427.4957333177078</v>
      </c>
      <c r="AD103" t="n">
        <v>345406.2105335915</v>
      </c>
      <c r="AE103" t="n">
        <v>472600.0154986081</v>
      </c>
      <c r="AF103" t="n">
        <v>7.444250979537327e-06</v>
      </c>
      <c r="AG103" t="n">
        <v>22</v>
      </c>
      <c r="AH103" t="n">
        <v>427495.7333177078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  <c r="AA104" t="n">
        <v>345.4330882762198</v>
      </c>
      <c r="AB104" t="n">
        <v>472.6367908118344</v>
      </c>
      <c r="AC104" t="n">
        <v>427.5289988466544</v>
      </c>
      <c r="AD104" t="n">
        <v>345433.0882762198</v>
      </c>
      <c r="AE104" t="n">
        <v>472636.7908118344</v>
      </c>
      <c r="AF104" t="n">
        <v>7.443708553788308e-06</v>
      </c>
      <c r="AG104" t="n">
        <v>22</v>
      </c>
      <c r="AH104" t="n">
        <v>427528.9988466544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  <c r="AA105" t="n">
        <v>345.5149392476762</v>
      </c>
      <c r="AB105" t="n">
        <v>472.748782921991</v>
      </c>
      <c r="AC105" t="n">
        <v>427.6303025869995</v>
      </c>
      <c r="AD105" t="n">
        <v>345514.9392476762</v>
      </c>
      <c r="AE105" t="n">
        <v>472748.782921991</v>
      </c>
      <c r="AF105" t="n">
        <v>7.443301734476543e-06</v>
      </c>
      <c r="AG105" t="n">
        <v>22</v>
      </c>
      <c r="AH105" t="n">
        <v>427630.3025869995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  <c r="AA106" t="n">
        <v>345.4837875603329</v>
      </c>
      <c r="AB106" t="n">
        <v>472.7061598090526</v>
      </c>
      <c r="AC106" t="n">
        <v>427.591747364138</v>
      </c>
      <c r="AD106" t="n">
        <v>345483.7875603329</v>
      </c>
      <c r="AE106" t="n">
        <v>472706.1598090526</v>
      </c>
      <c r="AF106" t="n">
        <v>7.440996425043212e-06</v>
      </c>
      <c r="AG106" t="n">
        <v>22</v>
      </c>
      <c r="AH106" t="n">
        <v>427591.747364138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  <c r="AA107" t="n">
        <v>345.6729901368893</v>
      </c>
      <c r="AB107" t="n">
        <v>472.9650351213255</v>
      </c>
      <c r="AC107" t="n">
        <v>427.8259159799414</v>
      </c>
      <c r="AD107" t="n">
        <v>345672.9901368893</v>
      </c>
      <c r="AE107" t="n">
        <v>472965.0351213255</v>
      </c>
      <c r="AF107" t="n">
        <v>7.438691115609881e-06</v>
      </c>
      <c r="AG107" t="n">
        <v>22</v>
      </c>
      <c r="AH107" t="n">
        <v>427825.9159799414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  <c r="AA108" t="n">
        <v>345.7386625181283</v>
      </c>
      <c r="AB108" t="n">
        <v>473.0548909705978</v>
      </c>
      <c r="AC108" t="n">
        <v>427.9071961130726</v>
      </c>
      <c r="AD108" t="n">
        <v>345738.6625181283</v>
      </c>
      <c r="AE108" t="n">
        <v>473054.8909705978</v>
      </c>
      <c r="AF108" t="n">
        <v>7.4392335413589e-06</v>
      </c>
      <c r="AG108" t="n">
        <v>22</v>
      </c>
      <c r="AH108" t="n">
        <v>427907.1961130726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  <c r="AA109" t="n">
        <v>345.8134082187311</v>
      </c>
      <c r="AB109" t="n">
        <v>473.1571613357101</v>
      </c>
      <c r="AC109" t="n">
        <v>427.9997059380759</v>
      </c>
      <c r="AD109" t="n">
        <v>345813.4082187311</v>
      </c>
      <c r="AE109" t="n">
        <v>473157.1613357101</v>
      </c>
      <c r="AF109" t="n">
        <v>7.43692823192557e-06</v>
      </c>
      <c r="AG109" t="n">
        <v>22</v>
      </c>
      <c r="AH109" t="n">
        <v>427999.7059380759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2.0836</v>
      </c>
      <c r="E2" t="n">
        <v>47.99</v>
      </c>
      <c r="F2" t="n">
        <v>25.89</v>
      </c>
      <c r="G2" t="n">
        <v>4.51</v>
      </c>
      <c r="H2" t="n">
        <v>0.06</v>
      </c>
      <c r="I2" t="n">
        <v>344</v>
      </c>
      <c r="J2" t="n">
        <v>296.65</v>
      </c>
      <c r="K2" t="n">
        <v>61.82</v>
      </c>
      <c r="L2" t="n">
        <v>1</v>
      </c>
      <c r="M2" t="n">
        <v>342</v>
      </c>
      <c r="N2" t="n">
        <v>83.83</v>
      </c>
      <c r="O2" t="n">
        <v>36821.52</v>
      </c>
      <c r="P2" t="n">
        <v>472.16</v>
      </c>
      <c r="Q2" t="n">
        <v>467.41</v>
      </c>
      <c r="R2" t="n">
        <v>395.12</v>
      </c>
      <c r="S2" t="n">
        <v>39.61</v>
      </c>
      <c r="T2" t="n">
        <v>171131</v>
      </c>
      <c r="U2" t="n">
        <v>0.1</v>
      </c>
      <c r="V2" t="n">
        <v>0.45</v>
      </c>
      <c r="W2" t="n">
        <v>3.18</v>
      </c>
      <c r="X2" t="n">
        <v>10.54</v>
      </c>
      <c r="Y2" t="n">
        <v>1</v>
      </c>
      <c r="Z2" t="n">
        <v>10</v>
      </c>
      <c r="AA2" t="n">
        <v>1362.291836856967</v>
      </c>
      <c r="AB2" t="n">
        <v>1863.947791261893</v>
      </c>
      <c r="AC2" t="n">
        <v>1686.055230131013</v>
      </c>
      <c r="AD2" t="n">
        <v>1362291.836856967</v>
      </c>
      <c r="AE2" t="n">
        <v>1863947.791261893</v>
      </c>
      <c r="AF2" t="n">
        <v>2.399192383087459e-06</v>
      </c>
      <c r="AG2" t="n">
        <v>56</v>
      </c>
      <c r="AH2" t="n">
        <v>1686055.230131013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2.585</v>
      </c>
      <c r="E3" t="n">
        <v>38.69</v>
      </c>
      <c r="F3" t="n">
        <v>22.47</v>
      </c>
      <c r="G3" t="n">
        <v>5.66</v>
      </c>
      <c r="H3" t="n">
        <v>0.07000000000000001</v>
      </c>
      <c r="I3" t="n">
        <v>238</v>
      </c>
      <c r="J3" t="n">
        <v>297.17</v>
      </c>
      <c r="K3" t="n">
        <v>61.82</v>
      </c>
      <c r="L3" t="n">
        <v>1.25</v>
      </c>
      <c r="M3" t="n">
        <v>236</v>
      </c>
      <c r="N3" t="n">
        <v>84.09999999999999</v>
      </c>
      <c r="O3" t="n">
        <v>36885.7</v>
      </c>
      <c r="P3" t="n">
        <v>409.64</v>
      </c>
      <c r="Q3" t="n">
        <v>467.38</v>
      </c>
      <c r="R3" t="n">
        <v>282.58</v>
      </c>
      <c r="S3" t="n">
        <v>39.61</v>
      </c>
      <c r="T3" t="n">
        <v>115392.64</v>
      </c>
      <c r="U3" t="n">
        <v>0.14</v>
      </c>
      <c r="V3" t="n">
        <v>0.52</v>
      </c>
      <c r="W3" t="n">
        <v>3.01</v>
      </c>
      <c r="X3" t="n">
        <v>7.13</v>
      </c>
      <c r="Y3" t="n">
        <v>1</v>
      </c>
      <c r="Z3" t="n">
        <v>10</v>
      </c>
      <c r="AA3" t="n">
        <v>1012.024751906874</v>
      </c>
      <c r="AB3" t="n">
        <v>1384.696912939986</v>
      </c>
      <c r="AC3" t="n">
        <v>1252.543383003316</v>
      </c>
      <c r="AD3" t="n">
        <v>1012024.751906874</v>
      </c>
      <c r="AE3" t="n">
        <v>1384696.912939986</v>
      </c>
      <c r="AF3" t="n">
        <v>2.976536912210156e-06</v>
      </c>
      <c r="AG3" t="n">
        <v>45</v>
      </c>
      <c r="AH3" t="n">
        <v>1252543.383003316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2.9466</v>
      </c>
      <c r="E4" t="n">
        <v>33.94</v>
      </c>
      <c r="F4" t="n">
        <v>20.77</v>
      </c>
      <c r="G4" t="n">
        <v>6.81</v>
      </c>
      <c r="H4" t="n">
        <v>0.09</v>
      </c>
      <c r="I4" t="n">
        <v>183</v>
      </c>
      <c r="J4" t="n">
        <v>297.7</v>
      </c>
      <c r="K4" t="n">
        <v>61.82</v>
      </c>
      <c r="L4" t="n">
        <v>1.5</v>
      </c>
      <c r="M4" t="n">
        <v>181</v>
      </c>
      <c r="N4" t="n">
        <v>84.37</v>
      </c>
      <c r="O4" t="n">
        <v>36949.99</v>
      </c>
      <c r="P4" t="n">
        <v>378.64</v>
      </c>
      <c r="Q4" t="n">
        <v>467.25</v>
      </c>
      <c r="R4" t="n">
        <v>226.95</v>
      </c>
      <c r="S4" t="n">
        <v>39.61</v>
      </c>
      <c r="T4" t="n">
        <v>87849.37</v>
      </c>
      <c r="U4" t="n">
        <v>0.17</v>
      </c>
      <c r="V4" t="n">
        <v>0.5600000000000001</v>
      </c>
      <c r="W4" t="n">
        <v>2.93</v>
      </c>
      <c r="X4" t="n">
        <v>5.44</v>
      </c>
      <c r="Y4" t="n">
        <v>1</v>
      </c>
      <c r="Z4" t="n">
        <v>10</v>
      </c>
      <c r="AA4" t="n">
        <v>856.3020526716672</v>
      </c>
      <c r="AB4" t="n">
        <v>1171.630245845746</v>
      </c>
      <c r="AC4" t="n">
        <v>1059.811499575605</v>
      </c>
      <c r="AD4" t="n">
        <v>856302.0526716672</v>
      </c>
      <c r="AE4" t="n">
        <v>1171630.245845746</v>
      </c>
      <c r="AF4" t="n">
        <v>3.392906640432668e-06</v>
      </c>
      <c r="AG4" t="n">
        <v>40</v>
      </c>
      <c r="AH4" t="n">
        <v>1059811.499575605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3.2262</v>
      </c>
      <c r="E5" t="n">
        <v>31</v>
      </c>
      <c r="F5" t="n">
        <v>19.72</v>
      </c>
      <c r="G5" t="n">
        <v>7.94</v>
      </c>
      <c r="H5" t="n">
        <v>0.1</v>
      </c>
      <c r="I5" t="n">
        <v>149</v>
      </c>
      <c r="J5" t="n">
        <v>298.22</v>
      </c>
      <c r="K5" t="n">
        <v>61.82</v>
      </c>
      <c r="L5" t="n">
        <v>1.75</v>
      </c>
      <c r="M5" t="n">
        <v>147</v>
      </c>
      <c r="N5" t="n">
        <v>84.65000000000001</v>
      </c>
      <c r="O5" t="n">
        <v>37014.39</v>
      </c>
      <c r="P5" t="n">
        <v>359.32</v>
      </c>
      <c r="Q5" t="n">
        <v>467.17</v>
      </c>
      <c r="R5" t="n">
        <v>193.01</v>
      </c>
      <c r="S5" t="n">
        <v>39.61</v>
      </c>
      <c r="T5" t="n">
        <v>71050.55</v>
      </c>
      <c r="U5" t="n">
        <v>0.21</v>
      </c>
      <c r="V5" t="n">
        <v>0.59</v>
      </c>
      <c r="W5" t="n">
        <v>2.86</v>
      </c>
      <c r="X5" t="n">
        <v>4.38</v>
      </c>
      <c r="Y5" t="n">
        <v>1</v>
      </c>
      <c r="Z5" t="n">
        <v>10</v>
      </c>
      <c r="AA5" t="n">
        <v>755.8166646312976</v>
      </c>
      <c r="AB5" t="n">
        <v>1034.141704826465</v>
      </c>
      <c r="AC5" t="n">
        <v>935.4446719448247</v>
      </c>
      <c r="AD5" t="n">
        <v>755816.6646312976</v>
      </c>
      <c r="AE5" t="n">
        <v>1034141.704826465</v>
      </c>
      <c r="AF5" t="n">
        <v>3.71485624223304e-06</v>
      </c>
      <c r="AG5" t="n">
        <v>36</v>
      </c>
      <c r="AH5" t="n">
        <v>935444.6719448246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3.4494</v>
      </c>
      <c r="E6" t="n">
        <v>28.99</v>
      </c>
      <c r="F6" t="n">
        <v>18.99</v>
      </c>
      <c r="G6" t="n">
        <v>9.039999999999999</v>
      </c>
      <c r="H6" t="n">
        <v>0.12</v>
      </c>
      <c r="I6" t="n">
        <v>126</v>
      </c>
      <c r="J6" t="n">
        <v>298.74</v>
      </c>
      <c r="K6" t="n">
        <v>61.82</v>
      </c>
      <c r="L6" t="n">
        <v>2</v>
      </c>
      <c r="M6" t="n">
        <v>124</v>
      </c>
      <c r="N6" t="n">
        <v>84.92</v>
      </c>
      <c r="O6" t="n">
        <v>37078.91</v>
      </c>
      <c r="P6" t="n">
        <v>345.91</v>
      </c>
      <c r="Q6" t="n">
        <v>467.19</v>
      </c>
      <c r="R6" t="n">
        <v>169.39</v>
      </c>
      <c r="S6" t="n">
        <v>39.61</v>
      </c>
      <c r="T6" t="n">
        <v>59355.11</v>
      </c>
      <c r="U6" t="n">
        <v>0.23</v>
      </c>
      <c r="V6" t="n">
        <v>0.61</v>
      </c>
      <c r="W6" t="n">
        <v>2.81</v>
      </c>
      <c r="X6" t="n">
        <v>3.66</v>
      </c>
      <c r="Y6" t="n">
        <v>1</v>
      </c>
      <c r="Z6" t="n">
        <v>10</v>
      </c>
      <c r="AA6" t="n">
        <v>696.6868281266438</v>
      </c>
      <c r="AB6" t="n">
        <v>953.2376538965181</v>
      </c>
      <c r="AC6" t="n">
        <v>862.2619900860836</v>
      </c>
      <c r="AD6" t="n">
        <v>696686.8281266438</v>
      </c>
      <c r="AE6" t="n">
        <v>953237.6538965181</v>
      </c>
      <c r="AF6" t="n">
        <v>3.971863220494279e-06</v>
      </c>
      <c r="AG6" t="n">
        <v>34</v>
      </c>
      <c r="AH6" t="n">
        <v>862261.9900860836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3.6293</v>
      </c>
      <c r="E7" t="n">
        <v>27.55</v>
      </c>
      <c r="F7" t="n">
        <v>18.5</v>
      </c>
      <c r="G7" t="n">
        <v>10.18</v>
      </c>
      <c r="H7" t="n">
        <v>0.13</v>
      </c>
      <c r="I7" t="n">
        <v>109</v>
      </c>
      <c r="J7" t="n">
        <v>299.26</v>
      </c>
      <c r="K7" t="n">
        <v>61.82</v>
      </c>
      <c r="L7" t="n">
        <v>2.25</v>
      </c>
      <c r="M7" t="n">
        <v>107</v>
      </c>
      <c r="N7" t="n">
        <v>85.19</v>
      </c>
      <c r="O7" t="n">
        <v>37143.54</v>
      </c>
      <c r="P7" t="n">
        <v>336.85</v>
      </c>
      <c r="Q7" t="n">
        <v>467.23</v>
      </c>
      <c r="R7" t="n">
        <v>153.16</v>
      </c>
      <c r="S7" t="n">
        <v>39.61</v>
      </c>
      <c r="T7" t="n">
        <v>51325.92</v>
      </c>
      <c r="U7" t="n">
        <v>0.26</v>
      </c>
      <c r="V7" t="n">
        <v>0.63</v>
      </c>
      <c r="W7" t="n">
        <v>2.79</v>
      </c>
      <c r="X7" t="n">
        <v>3.16</v>
      </c>
      <c r="Y7" t="n">
        <v>1</v>
      </c>
      <c r="Z7" t="n">
        <v>10</v>
      </c>
      <c r="AA7" t="n">
        <v>650.2918199228827</v>
      </c>
      <c r="AB7" t="n">
        <v>889.7579568688265</v>
      </c>
      <c r="AC7" t="n">
        <v>804.8407062484005</v>
      </c>
      <c r="AD7" t="n">
        <v>650291.8199228827</v>
      </c>
      <c r="AE7" t="n">
        <v>889757.9568688264</v>
      </c>
      <c r="AF7" t="n">
        <v>4.179011766144805e-06</v>
      </c>
      <c r="AG7" t="n">
        <v>32</v>
      </c>
      <c r="AH7" t="n">
        <v>804840.7062484005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3.7823</v>
      </c>
      <c r="E8" t="n">
        <v>26.44</v>
      </c>
      <c r="F8" t="n">
        <v>18.11</v>
      </c>
      <c r="G8" t="n">
        <v>11.32</v>
      </c>
      <c r="H8" t="n">
        <v>0.15</v>
      </c>
      <c r="I8" t="n">
        <v>96</v>
      </c>
      <c r="J8" t="n">
        <v>299.79</v>
      </c>
      <c r="K8" t="n">
        <v>61.82</v>
      </c>
      <c r="L8" t="n">
        <v>2.5</v>
      </c>
      <c r="M8" t="n">
        <v>94</v>
      </c>
      <c r="N8" t="n">
        <v>85.47</v>
      </c>
      <c r="O8" t="n">
        <v>37208.42</v>
      </c>
      <c r="P8" t="n">
        <v>329.54</v>
      </c>
      <c r="Q8" t="n">
        <v>467.08</v>
      </c>
      <c r="R8" t="n">
        <v>139.92</v>
      </c>
      <c r="S8" t="n">
        <v>39.61</v>
      </c>
      <c r="T8" t="n">
        <v>44772.94</v>
      </c>
      <c r="U8" t="n">
        <v>0.28</v>
      </c>
      <c r="V8" t="n">
        <v>0.64</v>
      </c>
      <c r="W8" t="n">
        <v>2.78</v>
      </c>
      <c r="X8" t="n">
        <v>2.77</v>
      </c>
      <c r="Y8" t="n">
        <v>1</v>
      </c>
      <c r="Z8" t="n">
        <v>10</v>
      </c>
      <c r="AA8" t="n">
        <v>620.2743491091055</v>
      </c>
      <c r="AB8" t="n">
        <v>848.6867290240668</v>
      </c>
      <c r="AC8" t="n">
        <v>767.6892587453145</v>
      </c>
      <c r="AD8" t="n">
        <v>620274.3491091055</v>
      </c>
      <c r="AE8" t="n">
        <v>848686.7290240668</v>
      </c>
      <c r="AF8" t="n">
        <v>4.355185904469043e-06</v>
      </c>
      <c r="AG8" t="n">
        <v>31</v>
      </c>
      <c r="AH8" t="n">
        <v>767689.2587453146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3.9053</v>
      </c>
      <c r="E9" t="n">
        <v>25.61</v>
      </c>
      <c r="F9" t="n">
        <v>17.83</v>
      </c>
      <c r="G9" t="n">
        <v>12.44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324.44</v>
      </c>
      <c r="Q9" t="n">
        <v>467.12</v>
      </c>
      <c r="R9" t="n">
        <v>130.97</v>
      </c>
      <c r="S9" t="n">
        <v>39.61</v>
      </c>
      <c r="T9" t="n">
        <v>40348.12</v>
      </c>
      <c r="U9" t="n">
        <v>0.3</v>
      </c>
      <c r="V9" t="n">
        <v>0.65</v>
      </c>
      <c r="W9" t="n">
        <v>2.76</v>
      </c>
      <c r="X9" t="n">
        <v>2.5</v>
      </c>
      <c r="Y9" t="n">
        <v>1</v>
      </c>
      <c r="Z9" t="n">
        <v>10</v>
      </c>
      <c r="AA9" t="n">
        <v>595.9426117445184</v>
      </c>
      <c r="AB9" t="n">
        <v>815.3949725213461</v>
      </c>
      <c r="AC9" t="n">
        <v>737.5748207579395</v>
      </c>
      <c r="AD9" t="n">
        <v>595942.6117445184</v>
      </c>
      <c r="AE9" t="n">
        <v>815394.9725213461</v>
      </c>
      <c r="AF9" t="n">
        <v>4.496816094102253e-06</v>
      </c>
      <c r="AG9" t="n">
        <v>30</v>
      </c>
      <c r="AH9" t="n">
        <v>737574.8207579395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4.0123</v>
      </c>
      <c r="E10" t="n">
        <v>24.92</v>
      </c>
      <c r="F10" t="n">
        <v>17.59</v>
      </c>
      <c r="G10" t="n">
        <v>13.53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319.97</v>
      </c>
      <c r="Q10" t="n">
        <v>467.16</v>
      </c>
      <c r="R10" t="n">
        <v>123.41</v>
      </c>
      <c r="S10" t="n">
        <v>39.61</v>
      </c>
      <c r="T10" t="n">
        <v>36608.09</v>
      </c>
      <c r="U10" t="n">
        <v>0.32</v>
      </c>
      <c r="V10" t="n">
        <v>0.66</v>
      </c>
      <c r="W10" t="n">
        <v>2.74</v>
      </c>
      <c r="X10" t="n">
        <v>2.26</v>
      </c>
      <c r="Y10" t="n">
        <v>1</v>
      </c>
      <c r="Z10" t="n">
        <v>10</v>
      </c>
      <c r="AA10" t="n">
        <v>574.1672988957092</v>
      </c>
      <c r="AB10" t="n">
        <v>785.6010288226022</v>
      </c>
      <c r="AC10" t="n">
        <v>710.6243692297413</v>
      </c>
      <c r="AD10" t="n">
        <v>574167.2988957092</v>
      </c>
      <c r="AE10" t="n">
        <v>785601.0288226022</v>
      </c>
      <c r="AF10" t="n">
        <v>4.620022844433582e-06</v>
      </c>
      <c r="AG10" t="n">
        <v>29</v>
      </c>
      <c r="AH10" t="n">
        <v>710624.3692297413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4.1137</v>
      </c>
      <c r="E11" t="n">
        <v>24.31</v>
      </c>
      <c r="F11" t="n">
        <v>17.37</v>
      </c>
      <c r="G11" t="n">
        <v>14.68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315.76</v>
      </c>
      <c r="Q11" t="n">
        <v>467.11</v>
      </c>
      <c r="R11" t="n">
        <v>115.9</v>
      </c>
      <c r="S11" t="n">
        <v>39.61</v>
      </c>
      <c r="T11" t="n">
        <v>32885.86</v>
      </c>
      <c r="U11" t="n">
        <v>0.34</v>
      </c>
      <c r="V11" t="n">
        <v>0.67</v>
      </c>
      <c r="W11" t="n">
        <v>2.73</v>
      </c>
      <c r="X11" t="n">
        <v>2.03</v>
      </c>
      <c r="Y11" t="n">
        <v>1</v>
      </c>
      <c r="Z11" t="n">
        <v>10</v>
      </c>
      <c r="AA11" t="n">
        <v>563.7255115054784</v>
      </c>
      <c r="AB11" t="n">
        <v>771.3141146561405</v>
      </c>
      <c r="AC11" t="n">
        <v>697.7009780995169</v>
      </c>
      <c r="AD11" t="n">
        <v>563725.5115054784</v>
      </c>
      <c r="AE11" t="n">
        <v>771314.1146561406</v>
      </c>
      <c r="AF11" t="n">
        <v>4.736781391009253e-06</v>
      </c>
      <c r="AG11" t="n">
        <v>29</v>
      </c>
      <c r="AH11" t="n">
        <v>697700.9780995168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4.1805</v>
      </c>
      <c r="E12" t="n">
        <v>23.92</v>
      </c>
      <c r="F12" t="n">
        <v>17.26</v>
      </c>
      <c r="G12" t="n">
        <v>15.69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313.53</v>
      </c>
      <c r="Q12" t="n">
        <v>467.15</v>
      </c>
      <c r="R12" t="n">
        <v>112.23</v>
      </c>
      <c r="S12" t="n">
        <v>39.61</v>
      </c>
      <c r="T12" t="n">
        <v>31075.77</v>
      </c>
      <c r="U12" t="n">
        <v>0.35</v>
      </c>
      <c r="V12" t="n">
        <v>0.68</v>
      </c>
      <c r="W12" t="n">
        <v>2.73</v>
      </c>
      <c r="X12" t="n">
        <v>1.92</v>
      </c>
      <c r="Y12" t="n">
        <v>1</v>
      </c>
      <c r="Z12" t="n">
        <v>10</v>
      </c>
      <c r="AA12" t="n">
        <v>547.4921488292163</v>
      </c>
      <c r="AB12" t="n">
        <v>749.1029116770618</v>
      </c>
      <c r="AC12" t="n">
        <v>677.6095811591421</v>
      </c>
      <c r="AD12" t="n">
        <v>547492.1488292163</v>
      </c>
      <c r="AE12" t="n">
        <v>749102.9116770618</v>
      </c>
      <c r="AF12" t="n">
        <v>4.813699250094607e-06</v>
      </c>
      <c r="AG12" t="n">
        <v>28</v>
      </c>
      <c r="AH12" t="n">
        <v>677609.5811591421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4.2604</v>
      </c>
      <c r="E13" t="n">
        <v>23.47</v>
      </c>
      <c r="F13" t="n">
        <v>17.09</v>
      </c>
      <c r="G13" t="n">
        <v>16.81</v>
      </c>
      <c r="H13" t="n">
        <v>0.22</v>
      </c>
      <c r="I13" t="n">
        <v>61</v>
      </c>
      <c r="J13" t="n">
        <v>302.43</v>
      </c>
      <c r="K13" t="n">
        <v>61.82</v>
      </c>
      <c r="L13" t="n">
        <v>3.75</v>
      </c>
      <c r="M13" t="n">
        <v>59</v>
      </c>
      <c r="N13" t="n">
        <v>86.86</v>
      </c>
      <c r="O13" t="n">
        <v>37533.94</v>
      </c>
      <c r="P13" t="n">
        <v>310.33</v>
      </c>
      <c r="Q13" t="n">
        <v>467.13</v>
      </c>
      <c r="R13" t="n">
        <v>107.14</v>
      </c>
      <c r="S13" t="n">
        <v>39.61</v>
      </c>
      <c r="T13" t="n">
        <v>28556.69</v>
      </c>
      <c r="U13" t="n">
        <v>0.37</v>
      </c>
      <c r="V13" t="n">
        <v>0.68</v>
      </c>
      <c r="W13" t="n">
        <v>2.71</v>
      </c>
      <c r="X13" t="n">
        <v>1.75</v>
      </c>
      <c r="Y13" t="n">
        <v>1</v>
      </c>
      <c r="Z13" t="n">
        <v>10</v>
      </c>
      <c r="AA13" t="n">
        <v>539.9405581028915</v>
      </c>
      <c r="AB13" t="n">
        <v>738.7704920926341</v>
      </c>
      <c r="AC13" t="n">
        <v>668.2632731982102</v>
      </c>
      <c r="AD13" t="n">
        <v>539940.5581028914</v>
      </c>
      <c r="AE13" t="n">
        <v>738770.4920926341</v>
      </c>
      <c r="AF13" t="n">
        <v>4.905701300108375e-06</v>
      </c>
      <c r="AG13" t="n">
        <v>28</v>
      </c>
      <c r="AH13" t="n">
        <v>668263.2731982102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4.3256</v>
      </c>
      <c r="E14" t="n">
        <v>23.12</v>
      </c>
      <c r="F14" t="n">
        <v>16.95</v>
      </c>
      <c r="G14" t="n">
        <v>17.85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307.75</v>
      </c>
      <c r="Q14" t="n">
        <v>467.1</v>
      </c>
      <c r="R14" t="n">
        <v>102.83</v>
      </c>
      <c r="S14" t="n">
        <v>39.61</v>
      </c>
      <c r="T14" t="n">
        <v>26419.01</v>
      </c>
      <c r="U14" t="n">
        <v>0.39</v>
      </c>
      <c r="V14" t="n">
        <v>0.6899999999999999</v>
      </c>
      <c r="W14" t="n">
        <v>2.7</v>
      </c>
      <c r="X14" t="n">
        <v>1.62</v>
      </c>
      <c r="Y14" t="n">
        <v>1</v>
      </c>
      <c r="Z14" t="n">
        <v>10</v>
      </c>
      <c r="AA14" t="n">
        <v>523.8847521479269</v>
      </c>
      <c r="AB14" t="n">
        <v>716.8022300528843</v>
      </c>
      <c r="AC14" t="n">
        <v>648.3916312548846</v>
      </c>
      <c r="AD14" t="n">
        <v>523884.7521479268</v>
      </c>
      <c r="AE14" t="n">
        <v>716802.2300528843</v>
      </c>
      <c r="AF14" t="n">
        <v>4.980776815263541e-06</v>
      </c>
      <c r="AG14" t="n">
        <v>27</v>
      </c>
      <c r="AH14" t="n">
        <v>648391.6312548846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4.3893</v>
      </c>
      <c r="E15" t="n">
        <v>22.78</v>
      </c>
      <c r="F15" t="n">
        <v>16.84</v>
      </c>
      <c r="G15" t="n">
        <v>19.07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305.66</v>
      </c>
      <c r="Q15" t="n">
        <v>467.18</v>
      </c>
      <c r="R15" t="n">
        <v>99.28</v>
      </c>
      <c r="S15" t="n">
        <v>39.61</v>
      </c>
      <c r="T15" t="n">
        <v>24665.08</v>
      </c>
      <c r="U15" t="n">
        <v>0.4</v>
      </c>
      <c r="V15" t="n">
        <v>0.6899999999999999</v>
      </c>
      <c r="W15" t="n">
        <v>2.69</v>
      </c>
      <c r="X15" t="n">
        <v>1.51</v>
      </c>
      <c r="Y15" t="n">
        <v>1</v>
      </c>
      <c r="Z15" t="n">
        <v>10</v>
      </c>
      <c r="AA15" t="n">
        <v>518.6067228586091</v>
      </c>
      <c r="AB15" t="n">
        <v>709.5805975290216</v>
      </c>
      <c r="AC15" t="n">
        <v>641.8592212034744</v>
      </c>
      <c r="AD15" t="n">
        <v>518606.7228586092</v>
      </c>
      <c r="AE15" t="n">
        <v>709580.5975290216</v>
      </c>
      <c r="AF15" t="n">
        <v>5.054125132984155e-06</v>
      </c>
      <c r="AG15" t="n">
        <v>27</v>
      </c>
      <c r="AH15" t="n">
        <v>641859.2212034743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4.4389</v>
      </c>
      <c r="E16" t="n">
        <v>22.53</v>
      </c>
      <c r="F16" t="n">
        <v>16.75</v>
      </c>
      <c r="G16" t="n">
        <v>20.1</v>
      </c>
      <c r="H16" t="n">
        <v>0.26</v>
      </c>
      <c r="I16" t="n">
        <v>50</v>
      </c>
      <c r="J16" t="n">
        <v>304.03</v>
      </c>
      <c r="K16" t="n">
        <v>61.82</v>
      </c>
      <c r="L16" t="n">
        <v>4.5</v>
      </c>
      <c r="M16" t="n">
        <v>48</v>
      </c>
      <c r="N16" t="n">
        <v>87.7</v>
      </c>
      <c r="O16" t="n">
        <v>37730.68</v>
      </c>
      <c r="P16" t="n">
        <v>304</v>
      </c>
      <c r="Q16" t="n">
        <v>467.11</v>
      </c>
      <c r="R16" t="n">
        <v>96.23</v>
      </c>
      <c r="S16" t="n">
        <v>39.61</v>
      </c>
      <c r="T16" t="n">
        <v>23155.27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514.5646301508147</v>
      </c>
      <c r="AB16" t="n">
        <v>704.0500279616723</v>
      </c>
      <c r="AC16" t="n">
        <v>636.8564814334298</v>
      </c>
      <c r="AD16" t="n">
        <v>514564.6301508147</v>
      </c>
      <c r="AE16" t="n">
        <v>704050.0279616723</v>
      </c>
      <c r="AF16" t="n">
        <v>5.111237794819985e-06</v>
      </c>
      <c r="AG16" t="n">
        <v>27</v>
      </c>
      <c r="AH16" t="n">
        <v>636856.4814334299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4.4902</v>
      </c>
      <c r="E17" t="n">
        <v>22.27</v>
      </c>
      <c r="F17" t="n">
        <v>16.66</v>
      </c>
      <c r="G17" t="n">
        <v>21.27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302.17</v>
      </c>
      <c r="Q17" t="n">
        <v>467.2</v>
      </c>
      <c r="R17" t="n">
        <v>93.51000000000001</v>
      </c>
      <c r="S17" t="n">
        <v>39.61</v>
      </c>
      <c r="T17" t="n">
        <v>21813.06</v>
      </c>
      <c r="U17" t="n">
        <v>0.42</v>
      </c>
      <c r="V17" t="n">
        <v>0.7</v>
      </c>
      <c r="W17" t="n">
        <v>2.68</v>
      </c>
      <c r="X17" t="n">
        <v>1.33</v>
      </c>
      <c r="Y17" t="n">
        <v>1</v>
      </c>
      <c r="Z17" t="n">
        <v>10</v>
      </c>
      <c r="AA17" t="n">
        <v>500.3187985769403</v>
      </c>
      <c r="AB17" t="n">
        <v>684.5582527205644</v>
      </c>
      <c r="AC17" t="n">
        <v>619.224973864455</v>
      </c>
      <c r="AD17" t="n">
        <v>500318.7985769403</v>
      </c>
      <c r="AE17" t="n">
        <v>684558.2527205644</v>
      </c>
      <c r="AF17" t="n">
        <v>5.170307947081642e-06</v>
      </c>
      <c r="AG17" t="n">
        <v>26</v>
      </c>
      <c r="AH17" t="n">
        <v>619224.973864455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4.5249</v>
      </c>
      <c r="E18" t="n">
        <v>22.1</v>
      </c>
      <c r="F18" t="n">
        <v>16.6</v>
      </c>
      <c r="G18" t="n">
        <v>22.14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300.98</v>
      </c>
      <c r="Q18" t="n">
        <v>467.18</v>
      </c>
      <c r="R18" t="n">
        <v>91.12</v>
      </c>
      <c r="S18" t="n">
        <v>39.61</v>
      </c>
      <c r="T18" t="n">
        <v>20626.7</v>
      </c>
      <c r="U18" t="n">
        <v>0.43</v>
      </c>
      <c r="V18" t="n">
        <v>0.7</v>
      </c>
      <c r="W18" t="n">
        <v>2.69</v>
      </c>
      <c r="X18" t="n">
        <v>1.27</v>
      </c>
      <c r="Y18" t="n">
        <v>1</v>
      </c>
      <c r="Z18" t="n">
        <v>10</v>
      </c>
      <c r="AA18" t="n">
        <v>497.6051080084976</v>
      </c>
      <c r="AB18" t="n">
        <v>680.8452615652426</v>
      </c>
      <c r="AC18" t="n">
        <v>615.8663453737813</v>
      </c>
      <c r="AD18" t="n">
        <v>497605.1080084976</v>
      </c>
      <c r="AE18" t="n">
        <v>680845.2615652425</v>
      </c>
      <c r="AF18" t="n">
        <v>5.210263781067596e-06</v>
      </c>
      <c r="AG18" t="n">
        <v>26</v>
      </c>
      <c r="AH18" t="n">
        <v>615866.3453737813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4.5763</v>
      </c>
      <c r="E19" t="n">
        <v>21.85</v>
      </c>
      <c r="F19" t="n">
        <v>16.52</v>
      </c>
      <c r="G19" t="n">
        <v>23.6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299.44</v>
      </c>
      <c r="Q19" t="n">
        <v>467.07</v>
      </c>
      <c r="R19" t="n">
        <v>88.27</v>
      </c>
      <c r="S19" t="n">
        <v>39.61</v>
      </c>
      <c r="T19" t="n">
        <v>19217</v>
      </c>
      <c r="U19" t="n">
        <v>0.45</v>
      </c>
      <c r="V19" t="n">
        <v>0.71</v>
      </c>
      <c r="W19" t="n">
        <v>2.69</v>
      </c>
      <c r="X19" t="n">
        <v>1.19</v>
      </c>
      <c r="Y19" t="n">
        <v>1</v>
      </c>
      <c r="Z19" t="n">
        <v>10</v>
      </c>
      <c r="AA19" t="n">
        <v>493.8173049767274</v>
      </c>
      <c r="AB19" t="n">
        <v>675.6626223510985</v>
      </c>
      <c r="AC19" t="n">
        <v>611.1783299723553</v>
      </c>
      <c r="AD19" t="n">
        <v>493817.3049767273</v>
      </c>
      <c r="AE19" t="n">
        <v>675662.6223510986</v>
      </c>
      <c r="AF19" t="n">
        <v>5.269449079824889e-06</v>
      </c>
      <c r="AG19" t="n">
        <v>26</v>
      </c>
      <c r="AH19" t="n">
        <v>611178.3299723553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4.6086</v>
      </c>
      <c r="E20" t="n">
        <v>21.7</v>
      </c>
      <c r="F20" t="n">
        <v>16.48</v>
      </c>
      <c r="G20" t="n">
        <v>24.72</v>
      </c>
      <c r="H20" t="n">
        <v>0.32</v>
      </c>
      <c r="I20" t="n">
        <v>40</v>
      </c>
      <c r="J20" t="n">
        <v>306.17</v>
      </c>
      <c r="K20" t="n">
        <v>61.82</v>
      </c>
      <c r="L20" t="n">
        <v>5.5</v>
      </c>
      <c r="M20" t="n">
        <v>38</v>
      </c>
      <c r="N20" t="n">
        <v>88.84</v>
      </c>
      <c r="O20" t="n">
        <v>37994.72</v>
      </c>
      <c r="P20" t="n">
        <v>298.48</v>
      </c>
      <c r="Q20" t="n">
        <v>467.12</v>
      </c>
      <c r="R20" t="n">
        <v>87.2</v>
      </c>
      <c r="S20" t="n">
        <v>39.61</v>
      </c>
      <c r="T20" t="n">
        <v>18690.58</v>
      </c>
      <c r="U20" t="n">
        <v>0.45</v>
      </c>
      <c r="V20" t="n">
        <v>0.71</v>
      </c>
      <c r="W20" t="n">
        <v>2.68</v>
      </c>
      <c r="X20" t="n">
        <v>1.14</v>
      </c>
      <c r="Y20" t="n">
        <v>1</v>
      </c>
      <c r="Z20" t="n">
        <v>10</v>
      </c>
      <c r="AA20" t="n">
        <v>491.5286462216962</v>
      </c>
      <c r="AB20" t="n">
        <v>672.5311784739666</v>
      </c>
      <c r="AC20" t="n">
        <v>608.3457467038478</v>
      </c>
      <c r="AD20" t="n">
        <v>491528.6462216962</v>
      </c>
      <c r="AE20" t="n">
        <v>672531.1784739667</v>
      </c>
      <c r="AF20" t="n">
        <v>5.306641397915562e-06</v>
      </c>
      <c r="AG20" t="n">
        <v>26</v>
      </c>
      <c r="AH20" t="n">
        <v>608345.7467038478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4.6498</v>
      </c>
      <c r="E21" t="n">
        <v>21.51</v>
      </c>
      <c r="F21" t="n">
        <v>16.4</v>
      </c>
      <c r="G21" t="n">
        <v>25.89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296.71</v>
      </c>
      <c r="Q21" t="n">
        <v>467.14</v>
      </c>
      <c r="R21" t="n">
        <v>84.58</v>
      </c>
      <c r="S21" t="n">
        <v>39.61</v>
      </c>
      <c r="T21" t="n">
        <v>17391.19</v>
      </c>
      <c r="U21" t="n">
        <v>0.47</v>
      </c>
      <c r="V21" t="n">
        <v>0.71</v>
      </c>
      <c r="W21" t="n">
        <v>2.67</v>
      </c>
      <c r="X21" t="n">
        <v>1.06</v>
      </c>
      <c r="Y21" t="n">
        <v>1</v>
      </c>
      <c r="Z21" t="n">
        <v>10</v>
      </c>
      <c r="AA21" t="n">
        <v>478.1359738293853</v>
      </c>
      <c r="AB21" t="n">
        <v>654.2067332638005</v>
      </c>
      <c r="AC21" t="n">
        <v>591.7701608260195</v>
      </c>
      <c r="AD21" t="n">
        <v>478135.9738293853</v>
      </c>
      <c r="AE21" t="n">
        <v>654206.7332638005</v>
      </c>
      <c r="AF21" t="n">
        <v>5.354081754117905e-06</v>
      </c>
      <c r="AG21" t="n">
        <v>25</v>
      </c>
      <c r="AH21" t="n">
        <v>591770.1608260195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4.6666</v>
      </c>
      <c r="E22" t="n">
        <v>21.43</v>
      </c>
      <c r="F22" t="n">
        <v>16.38</v>
      </c>
      <c r="G22" t="n">
        <v>26.56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296.69</v>
      </c>
      <c r="Q22" t="n">
        <v>467.09</v>
      </c>
      <c r="R22" t="n">
        <v>83.7</v>
      </c>
      <c r="S22" t="n">
        <v>39.61</v>
      </c>
      <c r="T22" t="n">
        <v>16956.25</v>
      </c>
      <c r="U22" t="n">
        <v>0.47</v>
      </c>
      <c r="V22" t="n">
        <v>0.71</v>
      </c>
      <c r="W22" t="n">
        <v>2.67</v>
      </c>
      <c r="X22" t="n">
        <v>1.04</v>
      </c>
      <c r="Y22" t="n">
        <v>1</v>
      </c>
      <c r="Z22" t="n">
        <v>10</v>
      </c>
      <c r="AA22" t="n">
        <v>477.2322888225989</v>
      </c>
      <c r="AB22" t="n">
        <v>652.9702715697465</v>
      </c>
      <c r="AC22" t="n">
        <v>590.6517053006612</v>
      </c>
      <c r="AD22" t="n">
        <v>477232.2888225989</v>
      </c>
      <c r="AE22" t="n">
        <v>652970.2715697465</v>
      </c>
      <c r="AF22" t="n">
        <v>5.37342636538488e-06</v>
      </c>
      <c r="AG22" t="n">
        <v>25</v>
      </c>
      <c r="AH22" t="n">
        <v>590651.7053006612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4.7018</v>
      </c>
      <c r="E23" t="n">
        <v>21.27</v>
      </c>
      <c r="F23" t="n">
        <v>16.33</v>
      </c>
      <c r="G23" t="n">
        <v>27.99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295.38</v>
      </c>
      <c r="Q23" t="n">
        <v>467.07</v>
      </c>
      <c r="R23" t="n">
        <v>82.28</v>
      </c>
      <c r="S23" t="n">
        <v>39.61</v>
      </c>
      <c r="T23" t="n">
        <v>16256.48</v>
      </c>
      <c r="U23" t="n">
        <v>0.48</v>
      </c>
      <c r="V23" t="n">
        <v>0.71</v>
      </c>
      <c r="W23" t="n">
        <v>2.67</v>
      </c>
      <c r="X23" t="n">
        <v>0.99</v>
      </c>
      <c r="Y23" t="n">
        <v>1</v>
      </c>
      <c r="Z23" t="n">
        <v>10</v>
      </c>
      <c r="AA23" t="n">
        <v>474.6732394852005</v>
      </c>
      <c r="AB23" t="n">
        <v>649.4688673690292</v>
      </c>
      <c r="AC23" t="n">
        <v>587.4844702026087</v>
      </c>
      <c r="AD23" t="n">
        <v>474673.2394852005</v>
      </c>
      <c r="AE23" t="n">
        <v>649468.8673690292</v>
      </c>
      <c r="AF23" t="n">
        <v>5.413957931849019e-06</v>
      </c>
      <c r="AG23" t="n">
        <v>25</v>
      </c>
      <c r="AH23" t="n">
        <v>587484.4702026087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4.7258</v>
      </c>
      <c r="E24" t="n">
        <v>21.16</v>
      </c>
      <c r="F24" t="n">
        <v>16.27</v>
      </c>
      <c r="G24" t="n">
        <v>28.72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294.42</v>
      </c>
      <c r="Q24" t="n">
        <v>467.11</v>
      </c>
      <c r="R24" t="n">
        <v>80.58</v>
      </c>
      <c r="S24" t="n">
        <v>39.61</v>
      </c>
      <c r="T24" t="n">
        <v>15411.5</v>
      </c>
      <c r="U24" t="n">
        <v>0.49</v>
      </c>
      <c r="V24" t="n">
        <v>0.72</v>
      </c>
      <c r="W24" t="n">
        <v>2.66</v>
      </c>
      <c r="X24" t="n">
        <v>0.9399999999999999</v>
      </c>
      <c r="Y24" t="n">
        <v>1</v>
      </c>
      <c r="Z24" t="n">
        <v>10</v>
      </c>
      <c r="AA24" t="n">
        <v>472.8070787737395</v>
      </c>
      <c r="AB24" t="n">
        <v>646.9155039544082</v>
      </c>
      <c r="AC24" t="n">
        <v>585.174796208611</v>
      </c>
      <c r="AD24" t="n">
        <v>472807.0787737395</v>
      </c>
      <c r="AE24" t="n">
        <v>646915.5039544082</v>
      </c>
      <c r="AF24" t="n">
        <v>5.441593090801839e-06</v>
      </c>
      <c r="AG24" t="n">
        <v>25</v>
      </c>
      <c r="AH24" t="n">
        <v>585174.796208611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4.7421</v>
      </c>
      <c r="E25" t="n">
        <v>21.09</v>
      </c>
      <c r="F25" t="n">
        <v>16.26</v>
      </c>
      <c r="G25" t="n">
        <v>29.56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293.75</v>
      </c>
      <c r="Q25" t="n">
        <v>467.1</v>
      </c>
      <c r="R25" t="n">
        <v>79.89</v>
      </c>
      <c r="S25" t="n">
        <v>39.61</v>
      </c>
      <c r="T25" t="n">
        <v>15072.66</v>
      </c>
      <c r="U25" t="n">
        <v>0.5</v>
      </c>
      <c r="V25" t="n">
        <v>0.72</v>
      </c>
      <c r="W25" t="n">
        <v>2.67</v>
      </c>
      <c r="X25" t="n">
        <v>0.92</v>
      </c>
      <c r="Y25" t="n">
        <v>1</v>
      </c>
      <c r="Z25" t="n">
        <v>10</v>
      </c>
      <c r="AA25" t="n">
        <v>471.6701729383815</v>
      </c>
      <c r="AB25" t="n">
        <v>645.3599392337259</v>
      </c>
      <c r="AC25" t="n">
        <v>583.7676924016217</v>
      </c>
      <c r="AD25" t="n">
        <v>471670.1729383816</v>
      </c>
      <c r="AE25" t="n">
        <v>645359.9392337259</v>
      </c>
      <c r="AF25" t="n">
        <v>5.460361969590632e-06</v>
      </c>
      <c r="AG25" t="n">
        <v>25</v>
      </c>
      <c r="AH25" t="n">
        <v>583767.6924016217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4.7773</v>
      </c>
      <c r="E26" t="n">
        <v>20.93</v>
      </c>
      <c r="F26" t="n">
        <v>16.21</v>
      </c>
      <c r="G26" t="n">
        <v>31.38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293.09</v>
      </c>
      <c r="Q26" t="n">
        <v>467.09</v>
      </c>
      <c r="R26" t="n">
        <v>78.36</v>
      </c>
      <c r="S26" t="n">
        <v>39.61</v>
      </c>
      <c r="T26" t="n">
        <v>14314.72</v>
      </c>
      <c r="U26" t="n">
        <v>0.51</v>
      </c>
      <c r="V26" t="n">
        <v>0.72</v>
      </c>
      <c r="W26" t="n">
        <v>2.67</v>
      </c>
      <c r="X26" t="n">
        <v>0.88</v>
      </c>
      <c r="Y26" t="n">
        <v>1</v>
      </c>
      <c r="Z26" t="n">
        <v>10</v>
      </c>
      <c r="AA26" t="n">
        <v>469.5216308054472</v>
      </c>
      <c r="AB26" t="n">
        <v>642.420209100456</v>
      </c>
      <c r="AC26" t="n">
        <v>581.1085259863339</v>
      </c>
      <c r="AD26" t="n">
        <v>469521.6308054472</v>
      </c>
      <c r="AE26" t="n">
        <v>642420.209100456</v>
      </c>
      <c r="AF26" t="n">
        <v>5.50089353605477e-06</v>
      </c>
      <c r="AG26" t="n">
        <v>25</v>
      </c>
      <c r="AH26" t="n">
        <v>581108.525986334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4.7996</v>
      </c>
      <c r="E27" t="n">
        <v>20.84</v>
      </c>
      <c r="F27" t="n">
        <v>16.17</v>
      </c>
      <c r="G27" t="n">
        <v>32.34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292.14</v>
      </c>
      <c r="Q27" t="n">
        <v>467.08</v>
      </c>
      <c r="R27" t="n">
        <v>77.39</v>
      </c>
      <c r="S27" t="n">
        <v>39.61</v>
      </c>
      <c r="T27" t="n">
        <v>13835.66</v>
      </c>
      <c r="U27" t="n">
        <v>0.51</v>
      </c>
      <c r="V27" t="n">
        <v>0.72</v>
      </c>
      <c r="W27" t="n">
        <v>2.65</v>
      </c>
      <c r="X27" t="n">
        <v>0.84</v>
      </c>
      <c r="Y27" t="n">
        <v>1</v>
      </c>
      <c r="Z27" t="n">
        <v>10</v>
      </c>
      <c r="AA27" t="n">
        <v>467.8742764706241</v>
      </c>
      <c r="AB27" t="n">
        <v>640.1662262234071</v>
      </c>
      <c r="AC27" t="n">
        <v>579.0696600715858</v>
      </c>
      <c r="AD27" t="n">
        <v>467874.2764706241</v>
      </c>
      <c r="AE27" t="n">
        <v>640166.2262234071</v>
      </c>
      <c r="AF27" t="n">
        <v>5.526571204581766e-06</v>
      </c>
      <c r="AG27" t="n">
        <v>25</v>
      </c>
      <c r="AH27" t="n">
        <v>579069.6600715858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4.8202</v>
      </c>
      <c r="E28" t="n">
        <v>20.75</v>
      </c>
      <c r="F28" t="n">
        <v>16.14</v>
      </c>
      <c r="G28" t="n">
        <v>33.39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291.38</v>
      </c>
      <c r="Q28" t="n">
        <v>467.1</v>
      </c>
      <c r="R28" t="n">
        <v>76.2</v>
      </c>
      <c r="S28" t="n">
        <v>39.61</v>
      </c>
      <c r="T28" t="n">
        <v>13247.23</v>
      </c>
      <c r="U28" t="n">
        <v>0.52</v>
      </c>
      <c r="V28" t="n">
        <v>0.72</v>
      </c>
      <c r="W28" t="n">
        <v>2.65</v>
      </c>
      <c r="X28" t="n">
        <v>0.8</v>
      </c>
      <c r="Y28" t="n">
        <v>1</v>
      </c>
      <c r="Z28" t="n">
        <v>10</v>
      </c>
      <c r="AA28" t="n">
        <v>466.453719446531</v>
      </c>
      <c r="AB28" t="n">
        <v>638.2225574324899</v>
      </c>
      <c r="AC28" t="n">
        <v>577.3114923021175</v>
      </c>
      <c r="AD28" t="n">
        <v>466453.719446531</v>
      </c>
      <c r="AE28" t="n">
        <v>638222.5574324899</v>
      </c>
      <c r="AF28" t="n">
        <v>5.550291382682938e-06</v>
      </c>
      <c r="AG28" t="n">
        <v>25</v>
      </c>
      <c r="AH28" t="n">
        <v>577311.4923021175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4.8418</v>
      </c>
      <c r="E29" t="n">
        <v>20.65</v>
      </c>
      <c r="F29" t="n">
        <v>16.1</v>
      </c>
      <c r="G29" t="n">
        <v>34.5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290.7</v>
      </c>
      <c r="Q29" t="n">
        <v>467.09</v>
      </c>
      <c r="R29" t="n">
        <v>74.56999999999999</v>
      </c>
      <c r="S29" t="n">
        <v>39.61</v>
      </c>
      <c r="T29" t="n">
        <v>12434.67</v>
      </c>
      <c r="U29" t="n">
        <v>0.53</v>
      </c>
      <c r="V29" t="n">
        <v>0.72</v>
      </c>
      <c r="W29" t="n">
        <v>2.66</v>
      </c>
      <c r="X29" t="n">
        <v>0.77</v>
      </c>
      <c r="Y29" t="n">
        <v>1</v>
      </c>
      <c r="Z29" t="n">
        <v>10</v>
      </c>
      <c r="AA29" t="n">
        <v>454.8886119132899</v>
      </c>
      <c r="AB29" t="n">
        <v>622.3986670889744</v>
      </c>
      <c r="AC29" t="n">
        <v>562.9978118440176</v>
      </c>
      <c r="AD29" t="n">
        <v>454888.6119132899</v>
      </c>
      <c r="AE29" t="n">
        <v>622398.6670889744</v>
      </c>
      <c r="AF29" t="n">
        <v>5.575163025740477e-06</v>
      </c>
      <c r="AG29" t="n">
        <v>24</v>
      </c>
      <c r="AH29" t="n">
        <v>562997.8118440176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4.8604</v>
      </c>
      <c r="E30" t="n">
        <v>20.57</v>
      </c>
      <c r="F30" t="n">
        <v>16.08</v>
      </c>
      <c r="G30" t="n">
        <v>35.73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290.05</v>
      </c>
      <c r="Q30" t="n">
        <v>467.07</v>
      </c>
      <c r="R30" t="n">
        <v>74.29000000000001</v>
      </c>
      <c r="S30" t="n">
        <v>39.61</v>
      </c>
      <c r="T30" t="n">
        <v>12301.54</v>
      </c>
      <c r="U30" t="n">
        <v>0.53</v>
      </c>
      <c r="V30" t="n">
        <v>0.73</v>
      </c>
      <c r="W30" t="n">
        <v>2.65</v>
      </c>
      <c r="X30" t="n">
        <v>0.74</v>
      </c>
      <c r="Y30" t="n">
        <v>1</v>
      </c>
      <c r="Z30" t="n">
        <v>10</v>
      </c>
      <c r="AA30" t="n">
        <v>453.6745946938568</v>
      </c>
      <c r="AB30" t="n">
        <v>620.7375951706863</v>
      </c>
      <c r="AC30" t="n">
        <v>561.4952702982816</v>
      </c>
      <c r="AD30" t="n">
        <v>453674.5946938568</v>
      </c>
      <c r="AE30" t="n">
        <v>620737.5951706863</v>
      </c>
      <c r="AF30" t="n">
        <v>5.596580273928915e-06</v>
      </c>
      <c r="AG30" t="n">
        <v>24</v>
      </c>
      <c r="AH30" t="n">
        <v>561495.2702982817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4.8582</v>
      </c>
      <c r="E31" t="n">
        <v>20.58</v>
      </c>
      <c r="F31" t="n">
        <v>16.09</v>
      </c>
      <c r="G31" t="n">
        <v>35.75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25</v>
      </c>
      <c r="N31" t="n">
        <v>92.06999999999999</v>
      </c>
      <c r="O31" t="n">
        <v>38731.35</v>
      </c>
      <c r="P31" t="n">
        <v>290.2</v>
      </c>
      <c r="Q31" t="n">
        <v>467.11</v>
      </c>
      <c r="R31" t="n">
        <v>74.43000000000001</v>
      </c>
      <c r="S31" t="n">
        <v>39.61</v>
      </c>
      <c r="T31" t="n">
        <v>12371.97</v>
      </c>
      <c r="U31" t="n">
        <v>0.53</v>
      </c>
      <c r="V31" t="n">
        <v>0.73</v>
      </c>
      <c r="W31" t="n">
        <v>2.65</v>
      </c>
      <c r="X31" t="n">
        <v>0.75</v>
      </c>
      <c r="Y31" t="n">
        <v>1</v>
      </c>
      <c r="Z31" t="n">
        <v>10</v>
      </c>
      <c r="AA31" t="n">
        <v>453.8853520758968</v>
      </c>
      <c r="AB31" t="n">
        <v>621.0259627187527</v>
      </c>
      <c r="AC31" t="n">
        <v>561.7561164522872</v>
      </c>
      <c r="AD31" t="n">
        <v>453885.3520758967</v>
      </c>
      <c r="AE31" t="n">
        <v>621025.9627187527</v>
      </c>
      <c r="AF31" t="n">
        <v>5.594047051024906e-06</v>
      </c>
      <c r="AG31" t="n">
        <v>24</v>
      </c>
      <c r="AH31" t="n">
        <v>561756.1164522872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4.8804</v>
      </c>
      <c r="E32" t="n">
        <v>20.49</v>
      </c>
      <c r="F32" t="n">
        <v>16.05</v>
      </c>
      <c r="G32" t="n">
        <v>37.04</v>
      </c>
      <c r="H32" t="n">
        <v>0.48</v>
      </c>
      <c r="I32" t="n">
        <v>26</v>
      </c>
      <c r="J32" t="n">
        <v>312.69</v>
      </c>
      <c r="K32" t="n">
        <v>61.82</v>
      </c>
      <c r="L32" t="n">
        <v>8.5</v>
      </c>
      <c r="M32" t="n">
        <v>24</v>
      </c>
      <c r="N32" t="n">
        <v>92.37</v>
      </c>
      <c r="O32" t="n">
        <v>38799.09</v>
      </c>
      <c r="P32" t="n">
        <v>289.56</v>
      </c>
      <c r="Q32" t="n">
        <v>467.11</v>
      </c>
      <c r="R32" t="n">
        <v>73.03</v>
      </c>
      <c r="S32" t="n">
        <v>39.61</v>
      </c>
      <c r="T32" t="n">
        <v>11675.05</v>
      </c>
      <c r="U32" t="n">
        <v>0.54</v>
      </c>
      <c r="V32" t="n">
        <v>0.73</v>
      </c>
      <c r="W32" t="n">
        <v>2.66</v>
      </c>
      <c r="X32" t="n">
        <v>0.71</v>
      </c>
      <c r="Y32" t="n">
        <v>1</v>
      </c>
      <c r="Z32" t="n">
        <v>10</v>
      </c>
      <c r="AA32" t="n">
        <v>452.4484547403037</v>
      </c>
      <c r="AB32" t="n">
        <v>619.0599363927578</v>
      </c>
      <c r="AC32" t="n">
        <v>559.9777249195099</v>
      </c>
      <c r="AD32" t="n">
        <v>452448.4547403037</v>
      </c>
      <c r="AE32" t="n">
        <v>619059.9363927578</v>
      </c>
      <c r="AF32" t="n">
        <v>5.619609573056265e-06</v>
      </c>
      <c r="AG32" t="n">
        <v>24</v>
      </c>
      <c r="AH32" t="n">
        <v>559977.72491951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4.8987</v>
      </c>
      <c r="E33" t="n">
        <v>20.41</v>
      </c>
      <c r="F33" t="n">
        <v>16.03</v>
      </c>
      <c r="G33" t="n">
        <v>38.47</v>
      </c>
      <c r="H33" t="n">
        <v>0.5</v>
      </c>
      <c r="I33" t="n">
        <v>25</v>
      </c>
      <c r="J33" t="n">
        <v>313.24</v>
      </c>
      <c r="K33" t="n">
        <v>61.82</v>
      </c>
      <c r="L33" t="n">
        <v>8.75</v>
      </c>
      <c r="M33" t="n">
        <v>23</v>
      </c>
      <c r="N33" t="n">
        <v>92.67</v>
      </c>
      <c r="O33" t="n">
        <v>38866.96</v>
      </c>
      <c r="P33" t="n">
        <v>288.79</v>
      </c>
      <c r="Q33" t="n">
        <v>467.09</v>
      </c>
      <c r="R33" t="n">
        <v>72.36</v>
      </c>
      <c r="S33" t="n">
        <v>39.61</v>
      </c>
      <c r="T33" t="n">
        <v>11344</v>
      </c>
      <c r="U33" t="n">
        <v>0.55</v>
      </c>
      <c r="V33" t="n">
        <v>0.73</v>
      </c>
      <c r="W33" t="n">
        <v>2.65</v>
      </c>
      <c r="X33" t="n">
        <v>0.6899999999999999</v>
      </c>
      <c r="Y33" t="n">
        <v>1</v>
      </c>
      <c r="Z33" t="n">
        <v>10</v>
      </c>
      <c r="AA33" t="n">
        <v>451.2067391596398</v>
      </c>
      <c r="AB33" t="n">
        <v>617.3609663546683</v>
      </c>
      <c r="AC33" t="n">
        <v>558.4409021973363</v>
      </c>
      <c r="AD33" t="n">
        <v>451206.7391596398</v>
      </c>
      <c r="AE33" t="n">
        <v>617360.9663546684</v>
      </c>
      <c r="AF33" t="n">
        <v>5.640681381757792e-06</v>
      </c>
      <c r="AG33" t="n">
        <v>24</v>
      </c>
      <c r="AH33" t="n">
        <v>558440.9021973363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4.9232</v>
      </c>
      <c r="E34" t="n">
        <v>20.31</v>
      </c>
      <c r="F34" t="n">
        <v>15.98</v>
      </c>
      <c r="G34" t="n">
        <v>39.95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287.99</v>
      </c>
      <c r="Q34" t="n">
        <v>467.1</v>
      </c>
      <c r="R34" t="n">
        <v>71.09</v>
      </c>
      <c r="S34" t="n">
        <v>39.61</v>
      </c>
      <c r="T34" t="n">
        <v>10717.88</v>
      </c>
      <c r="U34" t="n">
        <v>0.5600000000000001</v>
      </c>
      <c r="V34" t="n">
        <v>0.73</v>
      </c>
      <c r="W34" t="n">
        <v>2.64</v>
      </c>
      <c r="X34" t="n">
        <v>0.65</v>
      </c>
      <c r="Y34" t="n">
        <v>1</v>
      </c>
      <c r="Z34" t="n">
        <v>10</v>
      </c>
      <c r="AA34" t="n">
        <v>449.578409528407</v>
      </c>
      <c r="AB34" t="n">
        <v>615.1330139163823</v>
      </c>
      <c r="AC34" t="n">
        <v>556.4255824128094</v>
      </c>
      <c r="AD34" t="n">
        <v>449578.409528407</v>
      </c>
      <c r="AE34" t="n">
        <v>615133.0139163823</v>
      </c>
      <c r="AF34" t="n">
        <v>5.668892273188797e-06</v>
      </c>
      <c r="AG34" t="n">
        <v>24</v>
      </c>
      <c r="AH34" t="n">
        <v>556425.5824128094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4.9215</v>
      </c>
      <c r="E35" t="n">
        <v>20.32</v>
      </c>
      <c r="F35" t="n">
        <v>15.99</v>
      </c>
      <c r="G35" t="n">
        <v>39.97</v>
      </c>
      <c r="H35" t="n">
        <v>0.52</v>
      </c>
      <c r="I35" t="n">
        <v>24</v>
      </c>
      <c r="J35" t="n">
        <v>314.34</v>
      </c>
      <c r="K35" t="n">
        <v>61.82</v>
      </c>
      <c r="L35" t="n">
        <v>9.25</v>
      </c>
      <c r="M35" t="n">
        <v>22</v>
      </c>
      <c r="N35" t="n">
        <v>93.27</v>
      </c>
      <c r="O35" t="n">
        <v>39003.11</v>
      </c>
      <c r="P35" t="n">
        <v>287.9</v>
      </c>
      <c r="Q35" t="n">
        <v>467.07</v>
      </c>
      <c r="R35" t="n">
        <v>71.31999999999999</v>
      </c>
      <c r="S35" t="n">
        <v>39.61</v>
      </c>
      <c r="T35" t="n">
        <v>10833.23</v>
      </c>
      <c r="U35" t="n">
        <v>0.5600000000000001</v>
      </c>
      <c r="V35" t="n">
        <v>0.73</v>
      </c>
      <c r="W35" t="n">
        <v>2.65</v>
      </c>
      <c r="X35" t="n">
        <v>0.66</v>
      </c>
      <c r="Y35" t="n">
        <v>1</v>
      </c>
      <c r="Z35" t="n">
        <v>10</v>
      </c>
      <c r="AA35" t="n">
        <v>449.6457472519197</v>
      </c>
      <c r="AB35" t="n">
        <v>615.2251483604231</v>
      </c>
      <c r="AC35" t="n">
        <v>556.5089236748224</v>
      </c>
      <c r="AD35" t="n">
        <v>449645.7472519197</v>
      </c>
      <c r="AE35" t="n">
        <v>615225.148360423</v>
      </c>
      <c r="AF35" t="n">
        <v>5.666934782762973e-06</v>
      </c>
      <c r="AG35" t="n">
        <v>24</v>
      </c>
      <c r="AH35" t="n">
        <v>556508.9236748224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4.9387</v>
      </c>
      <c r="E36" t="n">
        <v>20.25</v>
      </c>
      <c r="F36" t="n">
        <v>15.97</v>
      </c>
      <c r="G36" t="n">
        <v>41.67</v>
      </c>
      <c r="H36" t="n">
        <v>0.54</v>
      </c>
      <c r="I36" t="n">
        <v>23</v>
      </c>
      <c r="J36" t="n">
        <v>314.9</v>
      </c>
      <c r="K36" t="n">
        <v>61.82</v>
      </c>
      <c r="L36" t="n">
        <v>9.5</v>
      </c>
      <c r="M36" t="n">
        <v>21</v>
      </c>
      <c r="N36" t="n">
        <v>93.56999999999999</v>
      </c>
      <c r="O36" t="n">
        <v>39071.38</v>
      </c>
      <c r="P36" t="n">
        <v>287.76</v>
      </c>
      <c r="Q36" t="n">
        <v>467.11</v>
      </c>
      <c r="R36" t="n">
        <v>70.70999999999999</v>
      </c>
      <c r="S36" t="n">
        <v>39.61</v>
      </c>
      <c r="T36" t="n">
        <v>10531.24</v>
      </c>
      <c r="U36" t="n">
        <v>0.5600000000000001</v>
      </c>
      <c r="V36" t="n">
        <v>0.73</v>
      </c>
      <c r="W36" t="n">
        <v>2.65</v>
      </c>
      <c r="X36" t="n">
        <v>0.64</v>
      </c>
      <c r="Y36" t="n">
        <v>1</v>
      </c>
      <c r="Z36" t="n">
        <v>10</v>
      </c>
      <c r="AA36" t="n">
        <v>448.7789089513113</v>
      </c>
      <c r="AB36" t="n">
        <v>614.0391019553239</v>
      </c>
      <c r="AC36" t="n">
        <v>555.4360718739994</v>
      </c>
      <c r="AD36" t="n">
        <v>448778.9089513113</v>
      </c>
      <c r="AE36" t="n">
        <v>614039.1019553238</v>
      </c>
      <c r="AF36" t="n">
        <v>5.686739980012494e-06</v>
      </c>
      <c r="AG36" t="n">
        <v>24</v>
      </c>
      <c r="AH36" t="n">
        <v>555436.0718739993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4.94</v>
      </c>
      <c r="E37" t="n">
        <v>20.24</v>
      </c>
      <c r="F37" t="n">
        <v>15.97</v>
      </c>
      <c r="G37" t="n">
        <v>41.66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287.43</v>
      </c>
      <c r="Q37" t="n">
        <v>467.15</v>
      </c>
      <c r="R37" t="n">
        <v>70.47</v>
      </c>
      <c r="S37" t="n">
        <v>39.61</v>
      </c>
      <c r="T37" t="n">
        <v>10409.94</v>
      </c>
      <c r="U37" t="n">
        <v>0.5600000000000001</v>
      </c>
      <c r="V37" t="n">
        <v>0.73</v>
      </c>
      <c r="W37" t="n">
        <v>2.65</v>
      </c>
      <c r="X37" t="n">
        <v>0.63</v>
      </c>
      <c r="Y37" t="n">
        <v>1</v>
      </c>
      <c r="Z37" t="n">
        <v>10</v>
      </c>
      <c r="AA37" t="n">
        <v>448.56333303175</v>
      </c>
      <c r="AB37" t="n">
        <v>613.7441414716416</v>
      </c>
      <c r="AC37" t="n">
        <v>555.1692620049001</v>
      </c>
      <c r="AD37" t="n">
        <v>448563.33303175</v>
      </c>
      <c r="AE37" t="n">
        <v>613744.1414716416</v>
      </c>
      <c r="AF37" t="n">
        <v>5.688236884455773e-06</v>
      </c>
      <c r="AG37" t="n">
        <v>24</v>
      </c>
      <c r="AH37" t="n">
        <v>555169.2620049001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4.9593</v>
      </c>
      <c r="E38" t="n">
        <v>20.16</v>
      </c>
      <c r="F38" t="n">
        <v>15.94</v>
      </c>
      <c r="G38" t="n">
        <v>43.49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20</v>
      </c>
      <c r="N38" t="n">
        <v>94.18000000000001</v>
      </c>
      <c r="O38" t="n">
        <v>39208.35</v>
      </c>
      <c r="P38" t="n">
        <v>287.07</v>
      </c>
      <c r="Q38" t="n">
        <v>467.09</v>
      </c>
      <c r="R38" t="n">
        <v>69.73999999999999</v>
      </c>
      <c r="S38" t="n">
        <v>39.61</v>
      </c>
      <c r="T38" t="n">
        <v>10053.09</v>
      </c>
      <c r="U38" t="n">
        <v>0.57</v>
      </c>
      <c r="V38" t="n">
        <v>0.73</v>
      </c>
      <c r="W38" t="n">
        <v>2.65</v>
      </c>
      <c r="X38" t="n">
        <v>0.61</v>
      </c>
      <c r="Y38" t="n">
        <v>1</v>
      </c>
      <c r="Z38" t="n">
        <v>10</v>
      </c>
      <c r="AA38" t="n">
        <v>447.4696508447836</v>
      </c>
      <c r="AB38" t="n">
        <v>612.2477172535815</v>
      </c>
      <c r="AC38" t="n">
        <v>553.8156544139672</v>
      </c>
      <c r="AD38" t="n">
        <v>447469.6508447836</v>
      </c>
      <c r="AE38" t="n">
        <v>612247.7172535815</v>
      </c>
      <c r="AF38" t="n">
        <v>5.710460158113667e-06</v>
      </c>
      <c r="AG38" t="n">
        <v>24</v>
      </c>
      <c r="AH38" t="n">
        <v>553815.6544139672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4.9826</v>
      </c>
      <c r="E39" t="n">
        <v>20.07</v>
      </c>
      <c r="F39" t="n">
        <v>15.91</v>
      </c>
      <c r="G39" t="n">
        <v>45.45</v>
      </c>
      <c r="H39" t="n">
        <v>0.58</v>
      </c>
      <c r="I39" t="n">
        <v>21</v>
      </c>
      <c r="J39" t="n">
        <v>316.56</v>
      </c>
      <c r="K39" t="n">
        <v>61.82</v>
      </c>
      <c r="L39" t="n">
        <v>10.25</v>
      </c>
      <c r="M39" t="n">
        <v>19</v>
      </c>
      <c r="N39" t="n">
        <v>94.48999999999999</v>
      </c>
      <c r="O39" t="n">
        <v>39277.04</v>
      </c>
      <c r="P39" t="n">
        <v>285.97</v>
      </c>
      <c r="Q39" t="n">
        <v>467.09</v>
      </c>
      <c r="R39" t="n">
        <v>68.66</v>
      </c>
      <c r="S39" t="n">
        <v>39.61</v>
      </c>
      <c r="T39" t="n">
        <v>9516.92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445.8624079535428</v>
      </c>
      <c r="AB39" t="n">
        <v>610.0486166232338</v>
      </c>
      <c r="AC39" t="n">
        <v>551.8264328613226</v>
      </c>
      <c r="AD39" t="n">
        <v>445862.4079535428</v>
      </c>
      <c r="AE39" t="n">
        <v>610048.6166232338</v>
      </c>
      <c r="AF39" t="n">
        <v>5.737289291597031e-06</v>
      </c>
      <c r="AG39" t="n">
        <v>24</v>
      </c>
      <c r="AH39" t="n">
        <v>551826.4328613225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4.9834</v>
      </c>
      <c r="E40" t="n">
        <v>20.07</v>
      </c>
      <c r="F40" t="n">
        <v>15.9</v>
      </c>
      <c r="G40" t="n">
        <v>45.44</v>
      </c>
      <c r="H40" t="n">
        <v>0.59</v>
      </c>
      <c r="I40" t="n">
        <v>21</v>
      </c>
      <c r="J40" t="n">
        <v>317.12</v>
      </c>
      <c r="K40" t="n">
        <v>61.82</v>
      </c>
      <c r="L40" t="n">
        <v>10.5</v>
      </c>
      <c r="M40" t="n">
        <v>19</v>
      </c>
      <c r="N40" t="n">
        <v>94.8</v>
      </c>
      <c r="O40" t="n">
        <v>39345.87</v>
      </c>
      <c r="P40" t="n">
        <v>285.83</v>
      </c>
      <c r="Q40" t="n">
        <v>467.07</v>
      </c>
      <c r="R40" t="n">
        <v>68.44</v>
      </c>
      <c r="S40" t="n">
        <v>39.61</v>
      </c>
      <c r="T40" t="n">
        <v>9408.23</v>
      </c>
      <c r="U40" t="n">
        <v>0.58</v>
      </c>
      <c r="V40" t="n">
        <v>0.73</v>
      </c>
      <c r="W40" t="n">
        <v>2.64</v>
      </c>
      <c r="X40" t="n">
        <v>0.57</v>
      </c>
      <c r="Y40" t="n">
        <v>1</v>
      </c>
      <c r="Z40" t="n">
        <v>10</v>
      </c>
      <c r="AA40" t="n">
        <v>445.722082511437</v>
      </c>
      <c r="AB40" t="n">
        <v>609.8566171626231</v>
      </c>
      <c r="AC40" t="n">
        <v>551.6527575597595</v>
      </c>
      <c r="AD40" t="n">
        <v>445722.082511437</v>
      </c>
      <c r="AE40" t="n">
        <v>609856.6171626231</v>
      </c>
      <c r="AF40" t="n">
        <v>5.738210463562125e-06</v>
      </c>
      <c r="AG40" t="n">
        <v>24</v>
      </c>
      <c r="AH40" t="n">
        <v>551652.7575597595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5.0038</v>
      </c>
      <c r="E41" t="n">
        <v>19.98</v>
      </c>
      <c r="F41" t="n">
        <v>15.88</v>
      </c>
      <c r="G41" t="n">
        <v>47.63</v>
      </c>
      <c r="H41" t="n">
        <v>0.6</v>
      </c>
      <c r="I41" t="n">
        <v>20</v>
      </c>
      <c r="J41" t="n">
        <v>317.68</v>
      </c>
      <c r="K41" t="n">
        <v>61.82</v>
      </c>
      <c r="L41" t="n">
        <v>10.75</v>
      </c>
      <c r="M41" t="n">
        <v>18</v>
      </c>
      <c r="N41" t="n">
        <v>95.11</v>
      </c>
      <c r="O41" t="n">
        <v>39414.84</v>
      </c>
      <c r="P41" t="n">
        <v>284.97</v>
      </c>
      <c r="Q41" t="n">
        <v>467.07</v>
      </c>
      <c r="R41" t="n">
        <v>67.52</v>
      </c>
      <c r="S41" t="n">
        <v>39.61</v>
      </c>
      <c r="T41" t="n">
        <v>8951.610000000001</v>
      </c>
      <c r="U41" t="n">
        <v>0.59</v>
      </c>
      <c r="V41" t="n">
        <v>0.73</v>
      </c>
      <c r="W41" t="n">
        <v>2.64</v>
      </c>
      <c r="X41" t="n">
        <v>0.54</v>
      </c>
      <c r="Y41" t="n">
        <v>1</v>
      </c>
      <c r="Z41" t="n">
        <v>10</v>
      </c>
      <c r="AA41" t="n">
        <v>444.4026994864777</v>
      </c>
      <c r="AB41" t="n">
        <v>608.0513791008027</v>
      </c>
      <c r="AC41" t="n">
        <v>550.0198088848919</v>
      </c>
      <c r="AD41" t="n">
        <v>444402.6994864776</v>
      </c>
      <c r="AE41" t="n">
        <v>608051.3791008027</v>
      </c>
      <c r="AF41" t="n">
        <v>5.761700348672023e-06</v>
      </c>
      <c r="AG41" t="n">
        <v>24</v>
      </c>
      <c r="AH41" t="n">
        <v>550019.8088848919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5.0044</v>
      </c>
      <c r="E42" t="n">
        <v>19.98</v>
      </c>
      <c r="F42" t="n">
        <v>15.87</v>
      </c>
      <c r="G42" t="n">
        <v>47.62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285.51</v>
      </c>
      <c r="Q42" t="n">
        <v>467.09</v>
      </c>
      <c r="R42" t="n">
        <v>67.48</v>
      </c>
      <c r="S42" t="n">
        <v>39.61</v>
      </c>
      <c r="T42" t="n">
        <v>8932.950000000001</v>
      </c>
      <c r="U42" t="n">
        <v>0.59</v>
      </c>
      <c r="V42" t="n">
        <v>0.73</v>
      </c>
      <c r="W42" t="n">
        <v>2.64</v>
      </c>
      <c r="X42" t="n">
        <v>0.54</v>
      </c>
      <c r="Y42" t="n">
        <v>1</v>
      </c>
      <c r="Z42" t="n">
        <v>10</v>
      </c>
      <c r="AA42" t="n">
        <v>444.599870039521</v>
      </c>
      <c r="AB42" t="n">
        <v>608.3211565500275</v>
      </c>
      <c r="AC42" t="n">
        <v>550.2638391529975</v>
      </c>
      <c r="AD42" t="n">
        <v>444599.870039521</v>
      </c>
      <c r="AE42" t="n">
        <v>608321.1565500274</v>
      </c>
      <c r="AF42" t="n">
        <v>5.762391227645845e-06</v>
      </c>
      <c r="AG42" t="n">
        <v>24</v>
      </c>
      <c r="AH42" t="n">
        <v>550263.8391529976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5.0016</v>
      </c>
      <c r="E43" t="n">
        <v>19.99</v>
      </c>
      <c r="F43" t="n">
        <v>15.89</v>
      </c>
      <c r="G43" t="n">
        <v>47.66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285.35</v>
      </c>
      <c r="Q43" t="n">
        <v>467.09</v>
      </c>
      <c r="R43" t="n">
        <v>68.11</v>
      </c>
      <c r="S43" t="n">
        <v>39.61</v>
      </c>
      <c r="T43" t="n">
        <v>9246.98</v>
      </c>
      <c r="U43" t="n">
        <v>0.58</v>
      </c>
      <c r="V43" t="n">
        <v>0.73</v>
      </c>
      <c r="W43" t="n">
        <v>2.64</v>
      </c>
      <c r="X43" t="n">
        <v>0.55</v>
      </c>
      <c r="Y43" t="n">
        <v>1</v>
      </c>
      <c r="Z43" t="n">
        <v>10</v>
      </c>
      <c r="AA43" t="n">
        <v>444.7145581800809</v>
      </c>
      <c r="AB43" t="n">
        <v>608.4780779236252</v>
      </c>
      <c r="AC43" t="n">
        <v>550.4057841709396</v>
      </c>
      <c r="AD43" t="n">
        <v>444714.5581800808</v>
      </c>
      <c r="AE43" t="n">
        <v>608478.0779236251</v>
      </c>
      <c r="AF43" t="n">
        <v>5.759167125768015e-06</v>
      </c>
      <c r="AG43" t="n">
        <v>24</v>
      </c>
      <c r="AH43" t="n">
        <v>550405.7841709396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5.0206</v>
      </c>
      <c r="E44" t="n">
        <v>19.92</v>
      </c>
      <c r="F44" t="n">
        <v>15.87</v>
      </c>
      <c r="G44" t="n">
        <v>50.1</v>
      </c>
      <c r="H44" t="n">
        <v>0.64</v>
      </c>
      <c r="I44" t="n">
        <v>19</v>
      </c>
      <c r="J44" t="n">
        <v>319.36</v>
      </c>
      <c r="K44" t="n">
        <v>61.82</v>
      </c>
      <c r="L44" t="n">
        <v>11.5</v>
      </c>
      <c r="M44" t="n">
        <v>17</v>
      </c>
      <c r="N44" t="n">
        <v>96.04000000000001</v>
      </c>
      <c r="O44" t="n">
        <v>39622.59</v>
      </c>
      <c r="P44" t="n">
        <v>285.15</v>
      </c>
      <c r="Q44" t="n">
        <v>467.08</v>
      </c>
      <c r="R44" t="n">
        <v>67.3</v>
      </c>
      <c r="S44" t="n">
        <v>39.61</v>
      </c>
      <c r="T44" t="n">
        <v>8847.32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443.7777291127545</v>
      </c>
      <c r="AB44" t="n">
        <v>607.1962670637276</v>
      </c>
      <c r="AC44" t="n">
        <v>549.2463075404779</v>
      </c>
      <c r="AD44" t="n">
        <v>443777.7291127545</v>
      </c>
      <c r="AE44" t="n">
        <v>607196.2670637276</v>
      </c>
      <c r="AF44" t="n">
        <v>5.781044959938998e-06</v>
      </c>
      <c r="AG44" t="n">
        <v>24</v>
      </c>
      <c r="AH44" t="n">
        <v>549246.307540478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5.0264</v>
      </c>
      <c r="E45" t="n">
        <v>19.9</v>
      </c>
      <c r="F45" t="n">
        <v>15.84</v>
      </c>
      <c r="G45" t="n">
        <v>50.03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284.54</v>
      </c>
      <c r="Q45" t="n">
        <v>467.08</v>
      </c>
      <c r="R45" t="n">
        <v>66.58</v>
      </c>
      <c r="S45" t="n">
        <v>39.61</v>
      </c>
      <c r="T45" t="n">
        <v>8487.98</v>
      </c>
      <c r="U45" t="n">
        <v>0.59</v>
      </c>
      <c r="V45" t="n">
        <v>0.74</v>
      </c>
      <c r="W45" t="n">
        <v>2.64</v>
      </c>
      <c r="X45" t="n">
        <v>0.51</v>
      </c>
      <c r="Y45" t="n">
        <v>1</v>
      </c>
      <c r="Z45" t="n">
        <v>10</v>
      </c>
      <c r="AA45" t="n">
        <v>443.1344872813875</v>
      </c>
      <c r="AB45" t="n">
        <v>606.3161552122244</v>
      </c>
      <c r="AC45" t="n">
        <v>548.4501923288375</v>
      </c>
      <c r="AD45" t="n">
        <v>443134.4872813874</v>
      </c>
      <c r="AE45" t="n">
        <v>606316.1552122245</v>
      </c>
      <c r="AF45" t="n">
        <v>5.78772345668593e-06</v>
      </c>
      <c r="AG45" t="n">
        <v>24</v>
      </c>
      <c r="AH45" t="n">
        <v>548450.1923288375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5.0468</v>
      </c>
      <c r="E46" t="n">
        <v>19.81</v>
      </c>
      <c r="F46" t="n">
        <v>15.82</v>
      </c>
      <c r="G46" t="n">
        <v>52.72</v>
      </c>
      <c r="H46" t="n">
        <v>0.67</v>
      </c>
      <c r="I46" t="n">
        <v>18</v>
      </c>
      <c r="J46" t="n">
        <v>320.49</v>
      </c>
      <c r="K46" t="n">
        <v>61.82</v>
      </c>
      <c r="L46" t="n">
        <v>12</v>
      </c>
      <c r="M46" t="n">
        <v>16</v>
      </c>
      <c r="N46" t="n">
        <v>96.67</v>
      </c>
      <c r="O46" t="n">
        <v>39761.81</v>
      </c>
      <c r="P46" t="n">
        <v>284.08</v>
      </c>
      <c r="Q46" t="n">
        <v>467.1</v>
      </c>
      <c r="R46" t="n">
        <v>65.72</v>
      </c>
      <c r="S46" t="n">
        <v>39.61</v>
      </c>
      <c r="T46" t="n">
        <v>8063.32</v>
      </c>
      <c r="U46" t="n">
        <v>0.6</v>
      </c>
      <c r="V46" t="n">
        <v>0.74</v>
      </c>
      <c r="W46" t="n">
        <v>2.64</v>
      </c>
      <c r="X46" t="n">
        <v>0.48</v>
      </c>
      <c r="Y46" t="n">
        <v>1</v>
      </c>
      <c r="Z46" t="n">
        <v>10</v>
      </c>
      <c r="AA46" t="n">
        <v>431.9166237255084</v>
      </c>
      <c r="AB46" t="n">
        <v>590.9673793978588</v>
      </c>
      <c r="AC46" t="n">
        <v>534.5662821360528</v>
      </c>
      <c r="AD46" t="n">
        <v>431916.6237255085</v>
      </c>
      <c r="AE46" t="n">
        <v>590967.3793978589</v>
      </c>
      <c r="AF46" t="n">
        <v>5.811213341795828e-06</v>
      </c>
      <c r="AG46" t="n">
        <v>23</v>
      </c>
      <c r="AH46" t="n">
        <v>534566.2821360528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5.0461</v>
      </c>
      <c r="E47" t="n">
        <v>19.82</v>
      </c>
      <c r="F47" t="n">
        <v>15.82</v>
      </c>
      <c r="G47" t="n">
        <v>52.73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284.11</v>
      </c>
      <c r="Q47" t="n">
        <v>467.07</v>
      </c>
      <c r="R47" t="n">
        <v>65.92</v>
      </c>
      <c r="S47" t="n">
        <v>39.61</v>
      </c>
      <c r="T47" t="n">
        <v>8163.03</v>
      </c>
      <c r="U47" t="n">
        <v>0.6</v>
      </c>
      <c r="V47" t="n">
        <v>0.74</v>
      </c>
      <c r="W47" t="n">
        <v>2.63</v>
      </c>
      <c r="X47" t="n">
        <v>0.49</v>
      </c>
      <c r="Y47" t="n">
        <v>1</v>
      </c>
      <c r="Z47" t="n">
        <v>10</v>
      </c>
      <c r="AA47" t="n">
        <v>431.9585354830813</v>
      </c>
      <c r="AB47" t="n">
        <v>591.0247249135863</v>
      </c>
      <c r="AC47" t="n">
        <v>534.618154676244</v>
      </c>
      <c r="AD47" t="n">
        <v>431958.5354830813</v>
      </c>
      <c r="AE47" t="n">
        <v>591024.7249135863</v>
      </c>
      <c r="AF47" t="n">
        <v>5.810407316326371e-06</v>
      </c>
      <c r="AG47" t="n">
        <v>23</v>
      </c>
      <c r="AH47" t="n">
        <v>534618.154676244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5.0502</v>
      </c>
      <c r="E48" t="n">
        <v>19.8</v>
      </c>
      <c r="F48" t="n">
        <v>15.8</v>
      </c>
      <c r="G48" t="n">
        <v>52.68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283.31</v>
      </c>
      <c r="Q48" t="n">
        <v>467.07</v>
      </c>
      <c r="R48" t="n">
        <v>65.31</v>
      </c>
      <c r="S48" t="n">
        <v>39.61</v>
      </c>
      <c r="T48" t="n">
        <v>7857.17</v>
      </c>
      <c r="U48" t="n">
        <v>0.61</v>
      </c>
      <c r="V48" t="n">
        <v>0.74</v>
      </c>
      <c r="W48" t="n">
        <v>2.64</v>
      </c>
      <c r="X48" t="n">
        <v>0.47</v>
      </c>
      <c r="Y48" t="n">
        <v>1</v>
      </c>
      <c r="Z48" t="n">
        <v>10</v>
      </c>
      <c r="AA48" t="n">
        <v>431.3354880538511</v>
      </c>
      <c r="AB48" t="n">
        <v>590.1722439340009</v>
      </c>
      <c r="AC48" t="n">
        <v>533.8470332848858</v>
      </c>
      <c r="AD48" t="n">
        <v>431335.4880538511</v>
      </c>
      <c r="AE48" t="n">
        <v>590172.243934001</v>
      </c>
      <c r="AF48" t="n">
        <v>5.815128322647478e-06</v>
      </c>
      <c r="AG48" t="n">
        <v>23</v>
      </c>
      <c r="AH48" t="n">
        <v>533847.0332848858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5.0712</v>
      </c>
      <c r="E49" t="n">
        <v>19.72</v>
      </c>
      <c r="F49" t="n">
        <v>15.78</v>
      </c>
      <c r="G49" t="n">
        <v>55.69</v>
      </c>
      <c r="H49" t="n">
        <v>0.71</v>
      </c>
      <c r="I49" t="n">
        <v>17</v>
      </c>
      <c r="J49" t="n">
        <v>322.2</v>
      </c>
      <c r="K49" t="n">
        <v>61.82</v>
      </c>
      <c r="L49" t="n">
        <v>12.75</v>
      </c>
      <c r="M49" t="n">
        <v>15</v>
      </c>
      <c r="N49" t="n">
        <v>97.62</v>
      </c>
      <c r="O49" t="n">
        <v>39971.73</v>
      </c>
      <c r="P49" t="n">
        <v>282.62</v>
      </c>
      <c r="Q49" t="n">
        <v>467.07</v>
      </c>
      <c r="R49" t="n">
        <v>64.61</v>
      </c>
      <c r="S49" t="n">
        <v>39.61</v>
      </c>
      <c r="T49" t="n">
        <v>7509.66</v>
      </c>
      <c r="U49" t="n">
        <v>0.61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430.1085023658189</v>
      </c>
      <c r="AB49" t="n">
        <v>588.493427984847</v>
      </c>
      <c r="AC49" t="n">
        <v>532.3284411736862</v>
      </c>
      <c r="AD49" t="n">
        <v>430108.5023658189</v>
      </c>
      <c r="AE49" t="n">
        <v>588493.427984847</v>
      </c>
      <c r="AF49" t="n">
        <v>5.839309086731197e-06</v>
      </c>
      <c r="AG49" t="n">
        <v>23</v>
      </c>
      <c r="AH49" t="n">
        <v>532328.4411736862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5.0669</v>
      </c>
      <c r="E50" t="n">
        <v>19.74</v>
      </c>
      <c r="F50" t="n">
        <v>15.79</v>
      </c>
      <c r="G50" t="n">
        <v>55.75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283.02</v>
      </c>
      <c r="Q50" t="n">
        <v>467.07</v>
      </c>
      <c r="R50" t="n">
        <v>64.94</v>
      </c>
      <c r="S50" t="n">
        <v>39.61</v>
      </c>
      <c r="T50" t="n">
        <v>7673.89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430.5055817771691</v>
      </c>
      <c r="AB50" t="n">
        <v>589.0367295533638</v>
      </c>
      <c r="AC50" t="n">
        <v>532.8198908030321</v>
      </c>
      <c r="AD50" t="n">
        <v>430505.5817771691</v>
      </c>
      <c r="AE50" t="n">
        <v>589036.7295533638</v>
      </c>
      <c r="AF50" t="n">
        <v>5.834357787418817e-06</v>
      </c>
      <c r="AG50" t="n">
        <v>23</v>
      </c>
      <c r="AH50" t="n">
        <v>532819.8908030321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5.0691</v>
      </c>
      <c r="E51" t="n">
        <v>19.73</v>
      </c>
      <c r="F51" t="n">
        <v>15.79</v>
      </c>
      <c r="G51" t="n">
        <v>55.71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283</v>
      </c>
      <c r="Q51" t="n">
        <v>467.08</v>
      </c>
      <c r="R51" t="n">
        <v>64.51000000000001</v>
      </c>
      <c r="S51" t="n">
        <v>39.61</v>
      </c>
      <c r="T51" t="n">
        <v>7461.23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430.4105135317353</v>
      </c>
      <c r="AB51" t="n">
        <v>588.906652985846</v>
      </c>
      <c r="AC51" t="n">
        <v>532.7022285605548</v>
      </c>
      <c r="AD51" t="n">
        <v>430410.5135317353</v>
      </c>
      <c r="AE51" t="n">
        <v>588906.652985846</v>
      </c>
      <c r="AF51" t="n">
        <v>5.836891010322825e-06</v>
      </c>
      <c r="AG51" t="n">
        <v>23</v>
      </c>
      <c r="AH51" t="n">
        <v>532702.2285605548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5.0878</v>
      </c>
      <c r="E52" t="n">
        <v>19.66</v>
      </c>
      <c r="F52" t="n">
        <v>15.77</v>
      </c>
      <c r="G52" t="n">
        <v>59.13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282.43</v>
      </c>
      <c r="Q52" t="n">
        <v>467.07</v>
      </c>
      <c r="R52" t="n">
        <v>64.3</v>
      </c>
      <c r="S52" t="n">
        <v>39.61</v>
      </c>
      <c r="T52" t="n">
        <v>7361.55</v>
      </c>
      <c r="U52" t="n">
        <v>0.62</v>
      </c>
      <c r="V52" t="n">
        <v>0.74</v>
      </c>
      <c r="W52" t="n">
        <v>2.63</v>
      </c>
      <c r="X52" t="n">
        <v>0.44</v>
      </c>
      <c r="Y52" t="n">
        <v>1</v>
      </c>
      <c r="Z52" t="n">
        <v>10</v>
      </c>
      <c r="AA52" t="n">
        <v>429.337436269259</v>
      </c>
      <c r="AB52" t="n">
        <v>587.4384213344985</v>
      </c>
      <c r="AC52" t="n">
        <v>531.3741228773357</v>
      </c>
      <c r="AD52" t="n">
        <v>429337.436269259</v>
      </c>
      <c r="AE52" t="n">
        <v>587438.4213344984</v>
      </c>
      <c r="AF52" t="n">
        <v>5.858423405006899e-06</v>
      </c>
      <c r="AG52" t="n">
        <v>23</v>
      </c>
      <c r="AH52" t="n">
        <v>531374.1228773358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5.0892</v>
      </c>
      <c r="E53" t="n">
        <v>19.65</v>
      </c>
      <c r="F53" t="n">
        <v>15.76</v>
      </c>
      <c r="G53" t="n">
        <v>59.11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282.4</v>
      </c>
      <c r="Q53" t="n">
        <v>467.11</v>
      </c>
      <c r="R53" t="n">
        <v>64.02</v>
      </c>
      <c r="S53" t="n">
        <v>39.61</v>
      </c>
      <c r="T53" t="n">
        <v>7221.46</v>
      </c>
      <c r="U53" t="n">
        <v>0.62</v>
      </c>
      <c r="V53" t="n">
        <v>0.74</v>
      </c>
      <c r="W53" t="n">
        <v>2.63</v>
      </c>
      <c r="X53" t="n">
        <v>0.43</v>
      </c>
      <c r="Y53" t="n">
        <v>1</v>
      </c>
      <c r="Z53" t="n">
        <v>10</v>
      </c>
      <c r="AA53" t="n">
        <v>429.2302185075203</v>
      </c>
      <c r="AB53" t="n">
        <v>587.2917212627739</v>
      </c>
      <c r="AC53" t="n">
        <v>531.2414236545617</v>
      </c>
      <c r="AD53" t="n">
        <v>429230.2185075203</v>
      </c>
      <c r="AE53" t="n">
        <v>587291.7212627738</v>
      </c>
      <c r="AF53" t="n">
        <v>5.860035455945813e-06</v>
      </c>
      <c r="AG53" t="n">
        <v>23</v>
      </c>
      <c r="AH53" t="n">
        <v>531241.4236545616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5.0851</v>
      </c>
      <c r="E54" t="n">
        <v>19.67</v>
      </c>
      <c r="F54" t="n">
        <v>15.78</v>
      </c>
      <c r="G54" t="n">
        <v>59.17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282.9</v>
      </c>
      <c r="Q54" t="n">
        <v>467.07</v>
      </c>
      <c r="R54" t="n">
        <v>64.55</v>
      </c>
      <c r="S54" t="n">
        <v>39.61</v>
      </c>
      <c r="T54" t="n">
        <v>7487.08</v>
      </c>
      <c r="U54" t="n">
        <v>0.61</v>
      </c>
      <c r="V54" t="n">
        <v>0.74</v>
      </c>
      <c r="W54" t="n">
        <v>2.63</v>
      </c>
      <c r="X54" t="n">
        <v>0.45</v>
      </c>
      <c r="Y54" t="n">
        <v>1</v>
      </c>
      <c r="Z54" t="n">
        <v>10</v>
      </c>
      <c r="AA54" t="n">
        <v>429.7040997590009</v>
      </c>
      <c r="AB54" t="n">
        <v>587.9401064972149</v>
      </c>
      <c r="AC54" t="n">
        <v>531.827927912242</v>
      </c>
      <c r="AD54" t="n">
        <v>429704.0997590009</v>
      </c>
      <c r="AE54" t="n">
        <v>587940.1064972149</v>
      </c>
      <c r="AF54" t="n">
        <v>5.855314449624706e-06</v>
      </c>
      <c r="AG54" t="n">
        <v>23</v>
      </c>
      <c r="AH54" t="n">
        <v>531827.927912242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5.0857</v>
      </c>
      <c r="E55" t="n">
        <v>19.66</v>
      </c>
      <c r="F55" t="n">
        <v>15.78</v>
      </c>
      <c r="G55" t="n">
        <v>59.16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282.44</v>
      </c>
      <c r="Q55" t="n">
        <v>467.15</v>
      </c>
      <c r="R55" t="n">
        <v>64.29000000000001</v>
      </c>
      <c r="S55" t="n">
        <v>39.61</v>
      </c>
      <c r="T55" t="n">
        <v>7357.26</v>
      </c>
      <c r="U55" t="n">
        <v>0.62</v>
      </c>
      <c r="V55" t="n">
        <v>0.74</v>
      </c>
      <c r="W55" t="n">
        <v>2.64</v>
      </c>
      <c r="X55" t="n">
        <v>0.44</v>
      </c>
      <c r="Y55" t="n">
        <v>1</v>
      </c>
      <c r="Z55" t="n">
        <v>10</v>
      </c>
      <c r="AA55" t="n">
        <v>429.4621793152724</v>
      </c>
      <c r="AB55" t="n">
        <v>587.6091002733286</v>
      </c>
      <c r="AC55" t="n">
        <v>531.5285124577933</v>
      </c>
      <c r="AD55" t="n">
        <v>429462.1793152724</v>
      </c>
      <c r="AE55" t="n">
        <v>587609.1002733286</v>
      </c>
      <c r="AF55" t="n">
        <v>5.856005328598527e-06</v>
      </c>
      <c r="AG55" t="n">
        <v>23</v>
      </c>
      <c r="AH55" t="n">
        <v>531528.5124577933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5.1161</v>
      </c>
      <c r="E56" t="n">
        <v>19.55</v>
      </c>
      <c r="F56" t="n">
        <v>15.72</v>
      </c>
      <c r="G56" t="n">
        <v>62.86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281.07</v>
      </c>
      <c r="Q56" t="n">
        <v>467.07</v>
      </c>
      <c r="R56" t="n">
        <v>62.19</v>
      </c>
      <c r="S56" t="n">
        <v>39.61</v>
      </c>
      <c r="T56" t="n">
        <v>6309.9</v>
      </c>
      <c r="U56" t="n">
        <v>0.64</v>
      </c>
      <c r="V56" t="n">
        <v>0.74</v>
      </c>
      <c r="W56" t="n">
        <v>2.64</v>
      </c>
      <c r="X56" t="n">
        <v>0.38</v>
      </c>
      <c r="Y56" t="n">
        <v>1</v>
      </c>
      <c r="Z56" t="n">
        <v>10</v>
      </c>
      <c r="AA56" t="n">
        <v>427.4165635172189</v>
      </c>
      <c r="AB56" t="n">
        <v>584.8101984922322</v>
      </c>
      <c r="AC56" t="n">
        <v>528.9967339344014</v>
      </c>
      <c r="AD56" t="n">
        <v>427416.5635172189</v>
      </c>
      <c r="AE56" t="n">
        <v>584810.1984922322</v>
      </c>
      <c r="AF56" t="n">
        <v>5.891009863272101e-06</v>
      </c>
      <c r="AG56" t="n">
        <v>23</v>
      </c>
      <c r="AH56" t="n">
        <v>528996.7339344014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5.112</v>
      </c>
      <c r="E57" t="n">
        <v>19.56</v>
      </c>
      <c r="F57" t="n">
        <v>15.73</v>
      </c>
      <c r="G57" t="n">
        <v>62.93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281.44</v>
      </c>
      <c r="Q57" t="n">
        <v>467.12</v>
      </c>
      <c r="R57" t="n">
        <v>63.05</v>
      </c>
      <c r="S57" t="n">
        <v>39.61</v>
      </c>
      <c r="T57" t="n">
        <v>6739.04</v>
      </c>
      <c r="U57" t="n">
        <v>0.63</v>
      </c>
      <c r="V57" t="n">
        <v>0.74</v>
      </c>
      <c r="W57" t="n">
        <v>2.63</v>
      </c>
      <c r="X57" t="n">
        <v>0.4</v>
      </c>
      <c r="Y57" t="n">
        <v>1</v>
      </c>
      <c r="Z57" t="n">
        <v>10</v>
      </c>
      <c r="AA57" t="n">
        <v>427.7860925059559</v>
      </c>
      <c r="AB57" t="n">
        <v>585.3158043570907</v>
      </c>
      <c r="AC57" t="n">
        <v>529.45408548514</v>
      </c>
      <c r="AD57" t="n">
        <v>427786.092505956</v>
      </c>
      <c r="AE57" t="n">
        <v>585315.8043570906</v>
      </c>
      <c r="AF57" t="n">
        <v>5.886288856950994e-06</v>
      </c>
      <c r="AG57" t="n">
        <v>23</v>
      </c>
      <c r="AH57" t="n">
        <v>529454.08548514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5.1148</v>
      </c>
      <c r="E58" t="n">
        <v>19.55</v>
      </c>
      <c r="F58" t="n">
        <v>15.72</v>
      </c>
      <c r="G58" t="n">
        <v>62.88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281.29</v>
      </c>
      <c r="Q58" t="n">
        <v>467.08</v>
      </c>
      <c r="R58" t="n">
        <v>62.65</v>
      </c>
      <c r="S58" t="n">
        <v>39.61</v>
      </c>
      <c r="T58" t="n">
        <v>6539.77</v>
      </c>
      <c r="U58" t="n">
        <v>0.63</v>
      </c>
      <c r="V58" t="n">
        <v>0.74</v>
      </c>
      <c r="W58" t="n">
        <v>2.63</v>
      </c>
      <c r="X58" t="n">
        <v>0.39</v>
      </c>
      <c r="Y58" t="n">
        <v>1</v>
      </c>
      <c r="Z58" t="n">
        <v>10</v>
      </c>
      <c r="AA58" t="n">
        <v>427.5698966150199</v>
      </c>
      <c r="AB58" t="n">
        <v>585.0199956012224</v>
      </c>
      <c r="AC58" t="n">
        <v>529.1865083017617</v>
      </c>
      <c r="AD58" t="n">
        <v>427569.8966150199</v>
      </c>
      <c r="AE58" t="n">
        <v>585019.9956012224</v>
      </c>
      <c r="AF58" t="n">
        <v>5.889512958828822e-06</v>
      </c>
      <c r="AG58" t="n">
        <v>23</v>
      </c>
      <c r="AH58" t="n">
        <v>529186.5083017617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5.1141</v>
      </c>
      <c r="E59" t="n">
        <v>19.55</v>
      </c>
      <c r="F59" t="n">
        <v>15.72</v>
      </c>
      <c r="G59" t="n">
        <v>62.89</v>
      </c>
      <c r="H59" t="n">
        <v>0.83</v>
      </c>
      <c r="I59" t="n">
        <v>15</v>
      </c>
      <c r="J59" t="n">
        <v>327.95</v>
      </c>
      <c r="K59" t="n">
        <v>61.82</v>
      </c>
      <c r="L59" t="n">
        <v>15.25</v>
      </c>
      <c r="M59" t="n">
        <v>13</v>
      </c>
      <c r="N59" t="n">
        <v>100.88</v>
      </c>
      <c r="O59" t="n">
        <v>40681.39</v>
      </c>
      <c r="P59" t="n">
        <v>281.17</v>
      </c>
      <c r="Q59" t="n">
        <v>467.07</v>
      </c>
      <c r="R59" t="n">
        <v>62.62</v>
      </c>
      <c r="S59" t="n">
        <v>39.61</v>
      </c>
      <c r="T59" t="n">
        <v>6523.43</v>
      </c>
      <c r="U59" t="n">
        <v>0.63</v>
      </c>
      <c r="V59" t="n">
        <v>0.74</v>
      </c>
      <c r="W59" t="n">
        <v>2.63</v>
      </c>
      <c r="X59" t="n">
        <v>0.39</v>
      </c>
      <c r="Y59" t="n">
        <v>1</v>
      </c>
      <c r="Z59" t="n">
        <v>10</v>
      </c>
      <c r="AA59" t="n">
        <v>427.5397155417349</v>
      </c>
      <c r="AB59" t="n">
        <v>584.9787005252589</v>
      </c>
      <c r="AC59" t="n">
        <v>529.1491543698901</v>
      </c>
      <c r="AD59" t="n">
        <v>427539.7155417349</v>
      </c>
      <c r="AE59" t="n">
        <v>584978.7005252589</v>
      </c>
      <c r="AF59" t="n">
        <v>5.888706933359365e-06</v>
      </c>
      <c r="AG59" t="n">
        <v>23</v>
      </c>
      <c r="AH59" t="n">
        <v>529149.1543698901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5.1333</v>
      </c>
      <c r="E60" t="n">
        <v>19.48</v>
      </c>
      <c r="F60" t="n">
        <v>15.71</v>
      </c>
      <c r="G60" t="n">
        <v>67.31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280.77</v>
      </c>
      <c r="Q60" t="n">
        <v>467.07</v>
      </c>
      <c r="R60" t="n">
        <v>62.08</v>
      </c>
      <c r="S60" t="n">
        <v>39.61</v>
      </c>
      <c r="T60" t="n">
        <v>6259.95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426.586536187446</v>
      </c>
      <c r="AB60" t="n">
        <v>583.6745184814156</v>
      </c>
      <c r="AC60" t="n">
        <v>527.9694416298802</v>
      </c>
      <c r="AD60" t="n">
        <v>426586.536187446</v>
      </c>
      <c r="AE60" t="n">
        <v>583674.5184814156</v>
      </c>
      <c r="AF60" t="n">
        <v>5.910815060521623e-06</v>
      </c>
      <c r="AG60" t="n">
        <v>23</v>
      </c>
      <c r="AH60" t="n">
        <v>527969.4416298802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5.1335</v>
      </c>
      <c r="E61" t="n">
        <v>19.48</v>
      </c>
      <c r="F61" t="n">
        <v>15.71</v>
      </c>
      <c r="G61" t="n">
        <v>67.31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280.99</v>
      </c>
      <c r="Q61" t="n">
        <v>467.14</v>
      </c>
      <c r="R61" t="n">
        <v>61.98</v>
      </c>
      <c r="S61" t="n">
        <v>39.61</v>
      </c>
      <c r="T61" t="n">
        <v>6211.53</v>
      </c>
      <c r="U61" t="n">
        <v>0.64</v>
      </c>
      <c r="V61" t="n">
        <v>0.74</v>
      </c>
      <c r="W61" t="n">
        <v>2.63</v>
      </c>
      <c r="X61" t="n">
        <v>0.37</v>
      </c>
      <c r="Y61" t="n">
        <v>1</v>
      </c>
      <c r="Z61" t="n">
        <v>10</v>
      </c>
      <c r="AA61" t="n">
        <v>426.6826643507973</v>
      </c>
      <c r="AB61" t="n">
        <v>583.8060452753881</v>
      </c>
      <c r="AC61" t="n">
        <v>528.088415691235</v>
      </c>
      <c r="AD61" t="n">
        <v>426682.6643507973</v>
      </c>
      <c r="AE61" t="n">
        <v>583806.0452753881</v>
      </c>
      <c r="AF61" t="n">
        <v>5.911045353512896e-06</v>
      </c>
      <c r="AG61" t="n">
        <v>23</v>
      </c>
      <c r="AH61" t="n">
        <v>528088.415691235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5.1313</v>
      </c>
      <c r="E62" t="n">
        <v>19.49</v>
      </c>
      <c r="F62" t="n">
        <v>15.71</v>
      </c>
      <c r="G62" t="n">
        <v>67.34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280.98</v>
      </c>
      <c r="Q62" t="n">
        <v>467.1</v>
      </c>
      <c r="R62" t="n">
        <v>62.41</v>
      </c>
      <c r="S62" t="n">
        <v>39.61</v>
      </c>
      <c r="T62" t="n">
        <v>6423.88</v>
      </c>
      <c r="U62" t="n">
        <v>0.63</v>
      </c>
      <c r="V62" t="n">
        <v>0.74</v>
      </c>
      <c r="W62" t="n">
        <v>2.63</v>
      </c>
      <c r="X62" t="n">
        <v>0.38</v>
      </c>
      <c r="Y62" t="n">
        <v>1</v>
      </c>
      <c r="Z62" t="n">
        <v>10</v>
      </c>
      <c r="AA62" t="n">
        <v>426.7608006080872</v>
      </c>
      <c r="AB62" t="n">
        <v>583.9129547497404</v>
      </c>
      <c r="AC62" t="n">
        <v>528.1851218754035</v>
      </c>
      <c r="AD62" t="n">
        <v>426760.8006080872</v>
      </c>
      <c r="AE62" t="n">
        <v>583912.9547497404</v>
      </c>
      <c r="AF62" t="n">
        <v>5.908512130608889e-06</v>
      </c>
      <c r="AG62" t="n">
        <v>23</v>
      </c>
      <c r="AH62" t="n">
        <v>528185.1218754036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5.1359</v>
      </c>
      <c r="E63" t="n">
        <v>19.47</v>
      </c>
      <c r="F63" t="n">
        <v>15.7</v>
      </c>
      <c r="G63" t="n">
        <v>67.27</v>
      </c>
      <c r="H63" t="n">
        <v>0.88</v>
      </c>
      <c r="I63" t="n">
        <v>14</v>
      </c>
      <c r="J63" t="n">
        <v>330.29</v>
      </c>
      <c r="K63" t="n">
        <v>61.82</v>
      </c>
      <c r="L63" t="n">
        <v>16.25</v>
      </c>
      <c r="M63" t="n">
        <v>12</v>
      </c>
      <c r="N63" t="n">
        <v>102.21</v>
      </c>
      <c r="O63" t="n">
        <v>40969.57</v>
      </c>
      <c r="P63" t="n">
        <v>280.34</v>
      </c>
      <c r="Q63" t="n">
        <v>467.08</v>
      </c>
      <c r="R63" t="n">
        <v>61.85</v>
      </c>
      <c r="S63" t="n">
        <v>39.61</v>
      </c>
      <c r="T63" t="n">
        <v>6146.19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426.2475434486951</v>
      </c>
      <c r="AB63" t="n">
        <v>583.2106936609524</v>
      </c>
      <c r="AC63" t="n">
        <v>527.5498835992998</v>
      </c>
      <c r="AD63" t="n">
        <v>426247.5434486951</v>
      </c>
      <c r="AE63" t="n">
        <v>583210.6936609524</v>
      </c>
      <c r="AF63" t="n">
        <v>5.913808869408179e-06</v>
      </c>
      <c r="AG63" t="n">
        <v>23</v>
      </c>
      <c r="AH63" t="n">
        <v>527549.8835992998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5.1356</v>
      </c>
      <c r="E64" t="n">
        <v>19.47</v>
      </c>
      <c r="F64" t="n">
        <v>15.7</v>
      </c>
      <c r="G64" t="n">
        <v>67.27</v>
      </c>
      <c r="H64" t="n">
        <v>0.89</v>
      </c>
      <c r="I64" t="n">
        <v>14</v>
      </c>
      <c r="J64" t="n">
        <v>330.87</v>
      </c>
      <c r="K64" t="n">
        <v>61.82</v>
      </c>
      <c r="L64" t="n">
        <v>16.5</v>
      </c>
      <c r="M64" t="n">
        <v>12</v>
      </c>
      <c r="N64" t="n">
        <v>102.55</v>
      </c>
      <c r="O64" t="n">
        <v>41042.02</v>
      </c>
      <c r="P64" t="n">
        <v>279.96</v>
      </c>
      <c r="Q64" t="n">
        <v>467.07</v>
      </c>
      <c r="R64" t="n">
        <v>61.82</v>
      </c>
      <c r="S64" t="n">
        <v>39.61</v>
      </c>
      <c r="T64" t="n">
        <v>6129.93</v>
      </c>
      <c r="U64" t="n">
        <v>0.64</v>
      </c>
      <c r="V64" t="n">
        <v>0.74</v>
      </c>
      <c r="W64" t="n">
        <v>2.63</v>
      </c>
      <c r="X64" t="n">
        <v>0.36</v>
      </c>
      <c r="Y64" t="n">
        <v>1</v>
      </c>
      <c r="Z64" t="n">
        <v>10</v>
      </c>
      <c r="AA64" t="n">
        <v>426.0798424984135</v>
      </c>
      <c r="AB64" t="n">
        <v>582.9812378223334</v>
      </c>
      <c r="AC64" t="n">
        <v>527.3423267038752</v>
      </c>
      <c r="AD64" t="n">
        <v>426079.8424984135</v>
      </c>
      <c r="AE64" t="n">
        <v>582981.2378223334</v>
      </c>
      <c r="AF64" t="n">
        <v>5.913463429921269e-06</v>
      </c>
      <c r="AG64" t="n">
        <v>23</v>
      </c>
      <c r="AH64" t="n">
        <v>527342.3267038752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5.1529</v>
      </c>
      <c r="E65" t="n">
        <v>19.41</v>
      </c>
      <c r="F65" t="n">
        <v>15.69</v>
      </c>
      <c r="G65" t="n">
        <v>72.40000000000001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279.82</v>
      </c>
      <c r="Q65" t="n">
        <v>467.08</v>
      </c>
      <c r="R65" t="n">
        <v>61.54</v>
      </c>
      <c r="S65" t="n">
        <v>39.61</v>
      </c>
      <c r="T65" t="n">
        <v>5997.28</v>
      </c>
      <c r="U65" t="n">
        <v>0.64</v>
      </c>
      <c r="V65" t="n">
        <v>0.74</v>
      </c>
      <c r="W65" t="n">
        <v>2.63</v>
      </c>
      <c r="X65" t="n">
        <v>0.35</v>
      </c>
      <c r="Y65" t="n">
        <v>1</v>
      </c>
      <c r="Z65" t="n">
        <v>10</v>
      </c>
      <c r="AA65" t="n">
        <v>425.3287959721565</v>
      </c>
      <c r="AB65" t="n">
        <v>581.9536228312743</v>
      </c>
      <c r="AC65" t="n">
        <v>526.4127858452961</v>
      </c>
      <c r="AD65" t="n">
        <v>425328.7959721565</v>
      </c>
      <c r="AE65" t="n">
        <v>581953.6228312743</v>
      </c>
      <c r="AF65" t="n">
        <v>5.933383773666427e-06</v>
      </c>
      <c r="AG65" t="n">
        <v>23</v>
      </c>
      <c r="AH65" t="n">
        <v>526412.7858452961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5.1532</v>
      </c>
      <c r="E66" t="n">
        <v>19.41</v>
      </c>
      <c r="F66" t="n">
        <v>15.69</v>
      </c>
      <c r="G66" t="n">
        <v>72.40000000000001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280.14</v>
      </c>
      <c r="Q66" t="n">
        <v>467.07</v>
      </c>
      <c r="R66" t="n">
        <v>61.4</v>
      </c>
      <c r="S66" t="n">
        <v>39.61</v>
      </c>
      <c r="T66" t="n">
        <v>5927.49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425.4678167222517</v>
      </c>
      <c r="AB66" t="n">
        <v>582.1438371547172</v>
      </c>
      <c r="AC66" t="n">
        <v>526.5848463806772</v>
      </c>
      <c r="AD66" t="n">
        <v>425467.8167222517</v>
      </c>
      <c r="AE66" t="n">
        <v>582143.8371547172</v>
      </c>
      <c r="AF66" t="n">
        <v>5.933729213153337e-06</v>
      </c>
      <c r="AG66" t="n">
        <v>23</v>
      </c>
      <c r="AH66" t="n">
        <v>526584.8463806772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5.158</v>
      </c>
      <c r="E67" t="n">
        <v>19.39</v>
      </c>
      <c r="F67" t="n">
        <v>15.67</v>
      </c>
      <c r="G67" t="n">
        <v>72.31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280.15</v>
      </c>
      <c r="Q67" t="n">
        <v>467.07</v>
      </c>
      <c r="R67" t="n">
        <v>60.86</v>
      </c>
      <c r="S67" t="n">
        <v>39.61</v>
      </c>
      <c r="T67" t="n">
        <v>5656.53</v>
      </c>
      <c r="U67" t="n">
        <v>0.65</v>
      </c>
      <c r="V67" t="n">
        <v>0.74</v>
      </c>
      <c r="W67" t="n">
        <v>2.63</v>
      </c>
      <c r="X67" t="n">
        <v>0.33</v>
      </c>
      <c r="Y67" t="n">
        <v>1</v>
      </c>
      <c r="Z67" t="n">
        <v>10</v>
      </c>
      <c r="AA67" t="n">
        <v>425.2167088503052</v>
      </c>
      <c r="AB67" t="n">
        <v>581.8002602862224</v>
      </c>
      <c r="AC67" t="n">
        <v>526.2740600062983</v>
      </c>
      <c r="AD67" t="n">
        <v>425216.7088503052</v>
      </c>
      <c r="AE67" t="n">
        <v>581800.2602862224</v>
      </c>
      <c r="AF67" t="n">
        <v>5.939256244943902e-06</v>
      </c>
      <c r="AG67" t="n">
        <v>23</v>
      </c>
      <c r="AH67" t="n">
        <v>526274.0600062984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5.1535</v>
      </c>
      <c r="E68" t="n">
        <v>19.4</v>
      </c>
      <c r="F68" t="n">
        <v>15.68</v>
      </c>
      <c r="G68" t="n">
        <v>72.39</v>
      </c>
      <c r="H68" t="n">
        <v>0.9399999999999999</v>
      </c>
      <c r="I68" t="n">
        <v>13</v>
      </c>
      <c r="J68" t="n">
        <v>333.24</v>
      </c>
      <c r="K68" t="n">
        <v>61.82</v>
      </c>
      <c r="L68" t="n">
        <v>17.5</v>
      </c>
      <c r="M68" t="n">
        <v>11</v>
      </c>
      <c r="N68" t="n">
        <v>103.92</v>
      </c>
      <c r="O68" t="n">
        <v>41333.46</v>
      </c>
      <c r="P68" t="n">
        <v>280.53</v>
      </c>
      <c r="Q68" t="n">
        <v>467.07</v>
      </c>
      <c r="R68" t="n">
        <v>61.42</v>
      </c>
      <c r="S68" t="n">
        <v>39.61</v>
      </c>
      <c r="T68" t="n">
        <v>5935.3</v>
      </c>
      <c r="U68" t="n">
        <v>0.64</v>
      </c>
      <c r="V68" t="n">
        <v>0.74</v>
      </c>
      <c r="W68" t="n">
        <v>2.63</v>
      </c>
      <c r="X68" t="n">
        <v>0.35</v>
      </c>
      <c r="Y68" t="n">
        <v>1</v>
      </c>
      <c r="Z68" t="n">
        <v>10</v>
      </c>
      <c r="AA68" t="n">
        <v>425.601090089389</v>
      </c>
      <c r="AB68" t="n">
        <v>582.3261876552405</v>
      </c>
      <c r="AC68" t="n">
        <v>526.749793605361</v>
      </c>
      <c r="AD68" t="n">
        <v>425601.090089389</v>
      </c>
      <c r="AE68" t="n">
        <v>582326.1876552404</v>
      </c>
      <c r="AF68" t="n">
        <v>5.934074652640248e-06</v>
      </c>
      <c r="AG68" t="n">
        <v>23</v>
      </c>
      <c r="AH68" t="n">
        <v>526749.793605361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5.1543</v>
      </c>
      <c r="E69" t="n">
        <v>19.4</v>
      </c>
      <c r="F69" t="n">
        <v>15.68</v>
      </c>
      <c r="G69" t="n">
        <v>72.38</v>
      </c>
      <c r="H69" t="n">
        <v>0.95</v>
      </c>
      <c r="I69" t="n">
        <v>13</v>
      </c>
      <c r="J69" t="n">
        <v>333.83</v>
      </c>
      <c r="K69" t="n">
        <v>61.82</v>
      </c>
      <c r="L69" t="n">
        <v>17.75</v>
      </c>
      <c r="M69" t="n">
        <v>11</v>
      </c>
      <c r="N69" t="n">
        <v>104.26</v>
      </c>
      <c r="O69" t="n">
        <v>41406.86</v>
      </c>
      <c r="P69" t="n">
        <v>280.26</v>
      </c>
      <c r="Q69" t="n">
        <v>467.07</v>
      </c>
      <c r="R69" t="n">
        <v>61.21</v>
      </c>
      <c r="S69" t="n">
        <v>39.61</v>
      </c>
      <c r="T69" t="n">
        <v>5829.91</v>
      </c>
      <c r="U69" t="n">
        <v>0.65</v>
      </c>
      <c r="V69" t="n">
        <v>0.74</v>
      </c>
      <c r="W69" t="n">
        <v>2.63</v>
      </c>
      <c r="X69" t="n">
        <v>0.35</v>
      </c>
      <c r="Y69" t="n">
        <v>1</v>
      </c>
      <c r="Z69" t="n">
        <v>10</v>
      </c>
      <c r="AA69" t="n">
        <v>425.4445680734713</v>
      </c>
      <c r="AB69" t="n">
        <v>582.1120273277978</v>
      </c>
      <c r="AC69" t="n">
        <v>526.5560724389936</v>
      </c>
      <c r="AD69" t="n">
        <v>425444.5680734713</v>
      </c>
      <c r="AE69" t="n">
        <v>582112.0273277978</v>
      </c>
      <c r="AF69" t="n">
        <v>5.934995824605342e-06</v>
      </c>
      <c r="AG69" t="n">
        <v>23</v>
      </c>
      <c r="AH69" t="n">
        <v>526556.0724389936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5.1522</v>
      </c>
      <c r="E70" t="n">
        <v>19.41</v>
      </c>
      <c r="F70" t="n">
        <v>15.69</v>
      </c>
      <c r="G70" t="n">
        <v>72.41</v>
      </c>
      <c r="H70" t="n">
        <v>0.96</v>
      </c>
      <c r="I70" t="n">
        <v>13</v>
      </c>
      <c r="J70" t="n">
        <v>334.43</v>
      </c>
      <c r="K70" t="n">
        <v>61.82</v>
      </c>
      <c r="L70" t="n">
        <v>18</v>
      </c>
      <c r="M70" t="n">
        <v>11</v>
      </c>
      <c r="N70" t="n">
        <v>104.61</v>
      </c>
      <c r="O70" t="n">
        <v>41480.31</v>
      </c>
      <c r="P70" t="n">
        <v>280.05</v>
      </c>
      <c r="Q70" t="n">
        <v>467.07</v>
      </c>
      <c r="R70" t="n">
        <v>61.67</v>
      </c>
      <c r="S70" t="n">
        <v>39.61</v>
      </c>
      <c r="T70" t="n">
        <v>6059.55</v>
      </c>
      <c r="U70" t="n">
        <v>0.64</v>
      </c>
      <c r="V70" t="n">
        <v>0.74</v>
      </c>
      <c r="W70" t="n">
        <v>2.63</v>
      </c>
      <c r="X70" t="n">
        <v>0.36</v>
      </c>
      <c r="Y70" t="n">
        <v>1</v>
      </c>
      <c r="Z70" t="n">
        <v>10</v>
      </c>
      <c r="AA70" t="n">
        <v>425.4628375642642</v>
      </c>
      <c r="AB70" t="n">
        <v>582.1370244510938</v>
      </c>
      <c r="AC70" t="n">
        <v>526.5786838719258</v>
      </c>
      <c r="AD70" t="n">
        <v>425462.8375642642</v>
      </c>
      <c r="AE70" t="n">
        <v>582137.0244510937</v>
      </c>
      <c r="AF70" t="n">
        <v>5.93257774819697e-06</v>
      </c>
      <c r="AG70" t="n">
        <v>23</v>
      </c>
      <c r="AH70" t="n">
        <v>526578.6838719258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5.181</v>
      </c>
      <c r="E71" t="n">
        <v>19.3</v>
      </c>
      <c r="F71" t="n">
        <v>15.64</v>
      </c>
      <c r="G71" t="n">
        <v>78.19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278.63</v>
      </c>
      <c r="Q71" t="n">
        <v>467.07</v>
      </c>
      <c r="R71" t="n">
        <v>59.79</v>
      </c>
      <c r="S71" t="n">
        <v>39.61</v>
      </c>
      <c r="T71" t="n">
        <v>5124.24</v>
      </c>
      <c r="U71" t="n">
        <v>0.66</v>
      </c>
      <c r="V71" t="n">
        <v>0.75</v>
      </c>
      <c r="W71" t="n">
        <v>2.63</v>
      </c>
      <c r="X71" t="n">
        <v>0.3</v>
      </c>
      <c r="Y71" t="n">
        <v>1</v>
      </c>
      <c r="Z71" t="n">
        <v>10</v>
      </c>
      <c r="AA71" t="n">
        <v>423.5406498183949</v>
      </c>
      <c r="AB71" t="n">
        <v>579.5070023762569</v>
      </c>
      <c r="AC71" t="n">
        <v>524.1996674126523</v>
      </c>
      <c r="AD71" t="n">
        <v>423540.6498183949</v>
      </c>
      <c r="AE71" t="n">
        <v>579507.0023762569</v>
      </c>
      <c r="AF71" t="n">
        <v>5.965739938940356e-06</v>
      </c>
      <c r="AG71" t="n">
        <v>23</v>
      </c>
      <c r="AH71" t="n">
        <v>524199.6674126523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5.1801</v>
      </c>
      <c r="E72" t="n">
        <v>19.3</v>
      </c>
      <c r="F72" t="n">
        <v>15.64</v>
      </c>
      <c r="G72" t="n">
        <v>78.2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279.01</v>
      </c>
      <c r="Q72" t="n">
        <v>467.08</v>
      </c>
      <c r="R72" t="n">
        <v>60</v>
      </c>
      <c r="S72" t="n">
        <v>39.61</v>
      </c>
      <c r="T72" t="n">
        <v>5229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423.7511040833598</v>
      </c>
      <c r="AB72" t="n">
        <v>579.7949551861689</v>
      </c>
      <c r="AC72" t="n">
        <v>524.4601384105305</v>
      </c>
      <c r="AD72" t="n">
        <v>423751.1040833598</v>
      </c>
      <c r="AE72" t="n">
        <v>579794.9551861689</v>
      </c>
      <c r="AF72" t="n">
        <v>5.964703620479625e-06</v>
      </c>
      <c r="AG72" t="n">
        <v>23</v>
      </c>
      <c r="AH72" t="n">
        <v>524460.1384105305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5.1796</v>
      </c>
      <c r="E73" t="n">
        <v>19.31</v>
      </c>
      <c r="F73" t="n">
        <v>15.64</v>
      </c>
      <c r="G73" t="n">
        <v>78.20999999999999</v>
      </c>
      <c r="H73" t="n">
        <v>0.99</v>
      </c>
      <c r="I73" t="n">
        <v>12</v>
      </c>
      <c r="J73" t="n">
        <v>336.22</v>
      </c>
      <c r="K73" t="n">
        <v>61.82</v>
      </c>
      <c r="L73" t="n">
        <v>18.75</v>
      </c>
      <c r="M73" t="n">
        <v>10</v>
      </c>
      <c r="N73" t="n">
        <v>105.65</v>
      </c>
      <c r="O73" t="n">
        <v>41701.68</v>
      </c>
      <c r="P73" t="n">
        <v>279.23</v>
      </c>
      <c r="Q73" t="n">
        <v>467.07</v>
      </c>
      <c r="R73" t="n">
        <v>60.09</v>
      </c>
      <c r="S73" t="n">
        <v>39.61</v>
      </c>
      <c r="T73" t="n">
        <v>5274.84</v>
      </c>
      <c r="U73" t="n">
        <v>0.66</v>
      </c>
      <c r="V73" t="n">
        <v>0.75</v>
      </c>
      <c r="W73" t="n">
        <v>2.63</v>
      </c>
      <c r="X73" t="n">
        <v>0.31</v>
      </c>
      <c r="Y73" t="n">
        <v>1</v>
      </c>
      <c r="Z73" t="n">
        <v>10</v>
      </c>
      <c r="AA73" t="n">
        <v>423.8722054467015</v>
      </c>
      <c r="AB73" t="n">
        <v>579.960651414108</v>
      </c>
      <c r="AC73" t="n">
        <v>524.6100208230312</v>
      </c>
      <c r="AD73" t="n">
        <v>423872.2054467015</v>
      </c>
      <c r="AE73" t="n">
        <v>579960.651414108</v>
      </c>
      <c r="AF73" t="n">
        <v>5.964127888001441e-06</v>
      </c>
      <c r="AG73" t="n">
        <v>23</v>
      </c>
      <c r="AH73" t="n">
        <v>524610.0208230312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5.1801</v>
      </c>
      <c r="E74" t="n">
        <v>19.3</v>
      </c>
      <c r="F74" t="n">
        <v>15.64</v>
      </c>
      <c r="G74" t="n">
        <v>78.2</v>
      </c>
      <c r="H74" t="n">
        <v>1.01</v>
      </c>
      <c r="I74" t="n">
        <v>12</v>
      </c>
      <c r="J74" t="n">
        <v>336.82</v>
      </c>
      <c r="K74" t="n">
        <v>61.82</v>
      </c>
      <c r="L74" t="n">
        <v>19</v>
      </c>
      <c r="M74" t="n">
        <v>10</v>
      </c>
      <c r="N74" t="n">
        <v>106</v>
      </c>
      <c r="O74" t="n">
        <v>41775.82</v>
      </c>
      <c r="P74" t="n">
        <v>279.18</v>
      </c>
      <c r="Q74" t="n">
        <v>467.12</v>
      </c>
      <c r="R74" t="n">
        <v>59.97</v>
      </c>
      <c r="S74" t="n">
        <v>39.61</v>
      </c>
      <c r="T74" t="n">
        <v>5217.76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423.830479038059</v>
      </c>
      <c r="AB74" t="n">
        <v>579.903559500964</v>
      </c>
      <c r="AC74" t="n">
        <v>524.5583776819489</v>
      </c>
      <c r="AD74" t="n">
        <v>423830.479038059</v>
      </c>
      <c r="AE74" t="n">
        <v>579903.559500964</v>
      </c>
      <c r="AF74" t="n">
        <v>5.964703620479625e-06</v>
      </c>
      <c r="AG74" t="n">
        <v>23</v>
      </c>
      <c r="AH74" t="n">
        <v>524558.3776819488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5.1787</v>
      </c>
      <c r="E75" t="n">
        <v>19.31</v>
      </c>
      <c r="F75" t="n">
        <v>15.65</v>
      </c>
      <c r="G75" t="n">
        <v>78.23</v>
      </c>
      <c r="H75" t="n">
        <v>1.02</v>
      </c>
      <c r="I75" t="n">
        <v>12</v>
      </c>
      <c r="J75" t="n">
        <v>337.43</v>
      </c>
      <c r="K75" t="n">
        <v>61.82</v>
      </c>
      <c r="L75" t="n">
        <v>19.25</v>
      </c>
      <c r="M75" t="n">
        <v>10</v>
      </c>
      <c r="N75" t="n">
        <v>106.35</v>
      </c>
      <c r="O75" t="n">
        <v>41850.13</v>
      </c>
      <c r="P75" t="n">
        <v>278.95</v>
      </c>
      <c r="Q75" t="n">
        <v>467.1</v>
      </c>
      <c r="R75" t="n">
        <v>60.18</v>
      </c>
      <c r="S75" t="n">
        <v>39.61</v>
      </c>
      <c r="T75" t="n">
        <v>5321.84</v>
      </c>
      <c r="U75" t="n">
        <v>0.66</v>
      </c>
      <c r="V75" t="n">
        <v>0.75</v>
      </c>
      <c r="W75" t="n">
        <v>2.63</v>
      </c>
      <c r="X75" t="n">
        <v>0.31</v>
      </c>
      <c r="Y75" t="n">
        <v>1</v>
      </c>
      <c r="Z75" t="n">
        <v>10</v>
      </c>
      <c r="AA75" t="n">
        <v>423.812925278892</v>
      </c>
      <c r="AB75" t="n">
        <v>579.8795416732547</v>
      </c>
      <c r="AC75" t="n">
        <v>524.5366520820066</v>
      </c>
      <c r="AD75" t="n">
        <v>423812.925278892</v>
      </c>
      <c r="AE75" t="n">
        <v>579879.5416732547</v>
      </c>
      <c r="AF75" t="n">
        <v>5.96309156954071e-06</v>
      </c>
      <c r="AG75" t="n">
        <v>23</v>
      </c>
      <c r="AH75" t="n">
        <v>524536.6520820067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5.1768</v>
      </c>
      <c r="E76" t="n">
        <v>19.32</v>
      </c>
      <c r="F76" t="n">
        <v>15.65</v>
      </c>
      <c r="G76" t="n">
        <v>78.27</v>
      </c>
      <c r="H76" t="n">
        <v>1.03</v>
      </c>
      <c r="I76" t="n">
        <v>12</v>
      </c>
      <c r="J76" t="n">
        <v>338.03</v>
      </c>
      <c r="K76" t="n">
        <v>61.82</v>
      </c>
      <c r="L76" t="n">
        <v>19.5</v>
      </c>
      <c r="M76" t="n">
        <v>10</v>
      </c>
      <c r="N76" t="n">
        <v>106.71</v>
      </c>
      <c r="O76" t="n">
        <v>41924.62</v>
      </c>
      <c r="P76" t="n">
        <v>279.22</v>
      </c>
      <c r="Q76" t="n">
        <v>467.09</v>
      </c>
      <c r="R76" t="n">
        <v>60.54</v>
      </c>
      <c r="S76" t="n">
        <v>39.61</v>
      </c>
      <c r="T76" t="n">
        <v>5499.36</v>
      </c>
      <c r="U76" t="n">
        <v>0.65</v>
      </c>
      <c r="V76" t="n">
        <v>0.75</v>
      </c>
      <c r="W76" t="n">
        <v>2.62</v>
      </c>
      <c r="X76" t="n">
        <v>0.32</v>
      </c>
      <c r="Y76" t="n">
        <v>1</v>
      </c>
      <c r="Z76" t="n">
        <v>10</v>
      </c>
      <c r="AA76" t="n">
        <v>424.008941681224</v>
      </c>
      <c r="AB76" t="n">
        <v>580.1477399625587</v>
      </c>
      <c r="AC76" t="n">
        <v>524.7792539029982</v>
      </c>
      <c r="AD76" t="n">
        <v>424008.941681224</v>
      </c>
      <c r="AE76" t="n">
        <v>580147.7399625587</v>
      </c>
      <c r="AF76" t="n">
        <v>5.960903786123613e-06</v>
      </c>
      <c r="AG76" t="n">
        <v>23</v>
      </c>
      <c r="AH76" t="n">
        <v>524779.2539029982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5.179</v>
      </c>
      <c r="E77" t="n">
        <v>19.31</v>
      </c>
      <c r="F77" t="n">
        <v>15.64</v>
      </c>
      <c r="G77" t="n">
        <v>78.22</v>
      </c>
      <c r="H77" t="n">
        <v>1.04</v>
      </c>
      <c r="I77" t="n">
        <v>12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278.54</v>
      </c>
      <c r="Q77" t="n">
        <v>467.07</v>
      </c>
      <c r="R77" t="n">
        <v>60.11</v>
      </c>
      <c r="S77" t="n">
        <v>39.61</v>
      </c>
      <c r="T77" t="n">
        <v>5287.19</v>
      </c>
      <c r="U77" t="n">
        <v>0.66</v>
      </c>
      <c r="V77" t="n">
        <v>0.75</v>
      </c>
      <c r="W77" t="n">
        <v>2.63</v>
      </c>
      <c r="X77" t="n">
        <v>0.31</v>
      </c>
      <c r="Y77" t="n">
        <v>1</v>
      </c>
      <c r="Z77" t="n">
        <v>10</v>
      </c>
      <c r="AA77" t="n">
        <v>423.572029770761</v>
      </c>
      <c r="AB77" t="n">
        <v>579.5499378114702</v>
      </c>
      <c r="AC77" t="n">
        <v>524.2385051501889</v>
      </c>
      <c r="AD77" t="n">
        <v>423572.029770761</v>
      </c>
      <c r="AE77" t="n">
        <v>579549.9378114701</v>
      </c>
      <c r="AF77" t="n">
        <v>5.963437009027621e-06</v>
      </c>
      <c r="AG77" t="n">
        <v>23</v>
      </c>
      <c r="AH77" t="n">
        <v>524238.5051501889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5.201</v>
      </c>
      <c r="E78" t="n">
        <v>19.23</v>
      </c>
      <c r="F78" t="n">
        <v>15.62</v>
      </c>
      <c r="G78" t="n">
        <v>85.19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278.01</v>
      </c>
      <c r="Q78" t="n">
        <v>467.07</v>
      </c>
      <c r="R78" t="n">
        <v>59.27</v>
      </c>
      <c r="S78" t="n">
        <v>39.61</v>
      </c>
      <c r="T78" t="n">
        <v>4869.34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422.4448614541237</v>
      </c>
      <c r="AB78" t="n">
        <v>578.0076963934903</v>
      </c>
      <c r="AC78" t="n">
        <v>522.8434530885918</v>
      </c>
      <c r="AD78" t="n">
        <v>422444.8614541237</v>
      </c>
      <c r="AE78" t="n">
        <v>578007.6963934903</v>
      </c>
      <c r="AF78" t="n">
        <v>5.988769238067706e-06</v>
      </c>
      <c r="AG78" t="n">
        <v>23</v>
      </c>
      <c r="AH78" t="n">
        <v>522843.4530885918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5.2049</v>
      </c>
      <c r="E79" t="n">
        <v>19.21</v>
      </c>
      <c r="F79" t="n">
        <v>15.6</v>
      </c>
      <c r="G79" t="n">
        <v>85.12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9</v>
      </c>
      <c r="N79" t="n">
        <v>107.78</v>
      </c>
      <c r="O79" t="n">
        <v>42149.15</v>
      </c>
      <c r="P79" t="n">
        <v>277.81</v>
      </c>
      <c r="Q79" t="n">
        <v>467.07</v>
      </c>
      <c r="R79" t="n">
        <v>58.79</v>
      </c>
      <c r="S79" t="n">
        <v>39.61</v>
      </c>
      <c r="T79" t="n">
        <v>4633.01</v>
      </c>
      <c r="U79" t="n">
        <v>0.67</v>
      </c>
      <c r="V79" t="n">
        <v>0.75</v>
      </c>
      <c r="W79" t="n">
        <v>2.62</v>
      </c>
      <c r="X79" t="n">
        <v>0.27</v>
      </c>
      <c r="Y79" t="n">
        <v>1</v>
      </c>
      <c r="Z79" t="n">
        <v>10</v>
      </c>
      <c r="AA79" t="n">
        <v>422.1339008672796</v>
      </c>
      <c r="AB79" t="n">
        <v>577.5822263999572</v>
      </c>
      <c r="AC79" t="n">
        <v>522.4585893540907</v>
      </c>
      <c r="AD79" t="n">
        <v>422133.9008672796</v>
      </c>
      <c r="AE79" t="n">
        <v>577582.2263999572</v>
      </c>
      <c r="AF79" t="n">
        <v>5.99325995139754e-06</v>
      </c>
      <c r="AG79" t="n">
        <v>23</v>
      </c>
      <c r="AH79" t="n">
        <v>522458.5893540907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5.2042</v>
      </c>
      <c r="E80" t="n">
        <v>19.22</v>
      </c>
      <c r="F80" t="n">
        <v>15.61</v>
      </c>
      <c r="G80" t="n">
        <v>85.13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9</v>
      </c>
      <c r="N80" t="n">
        <v>108.14</v>
      </c>
      <c r="O80" t="n">
        <v>42224.35</v>
      </c>
      <c r="P80" t="n">
        <v>277.82</v>
      </c>
      <c r="Q80" t="n">
        <v>467.07</v>
      </c>
      <c r="R80" t="n">
        <v>58.8</v>
      </c>
      <c r="S80" t="n">
        <v>39.61</v>
      </c>
      <c r="T80" t="n">
        <v>4633.5</v>
      </c>
      <c r="U80" t="n">
        <v>0.67</v>
      </c>
      <c r="V80" t="n">
        <v>0.75</v>
      </c>
      <c r="W80" t="n">
        <v>2.63</v>
      </c>
      <c r="X80" t="n">
        <v>0.27</v>
      </c>
      <c r="Y80" t="n">
        <v>1</v>
      </c>
      <c r="Z80" t="n">
        <v>10</v>
      </c>
      <c r="AA80" t="n">
        <v>422.2021363601718</v>
      </c>
      <c r="AB80" t="n">
        <v>577.6755892116698</v>
      </c>
      <c r="AC80" t="n">
        <v>522.5430417500889</v>
      </c>
      <c r="AD80" t="n">
        <v>422202.1363601718</v>
      </c>
      <c r="AE80" t="n">
        <v>577675.5892116699</v>
      </c>
      <c r="AF80" t="n">
        <v>5.992453925928084e-06</v>
      </c>
      <c r="AG80" t="n">
        <v>23</v>
      </c>
      <c r="AH80" t="n">
        <v>522543.0417500889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5.1995</v>
      </c>
      <c r="E81" t="n">
        <v>19.23</v>
      </c>
      <c r="F81" t="n">
        <v>15.62</v>
      </c>
      <c r="G81" t="n">
        <v>85.22</v>
      </c>
      <c r="H81" t="n">
        <v>1.08</v>
      </c>
      <c r="I81" t="n">
        <v>11</v>
      </c>
      <c r="J81" t="n">
        <v>341.07</v>
      </c>
      <c r="K81" t="n">
        <v>61.82</v>
      </c>
      <c r="L81" t="n">
        <v>20.75</v>
      </c>
      <c r="M81" t="n">
        <v>9</v>
      </c>
      <c r="N81" t="n">
        <v>108.5</v>
      </c>
      <c r="O81" t="n">
        <v>42299.74</v>
      </c>
      <c r="P81" t="n">
        <v>278.18</v>
      </c>
      <c r="Q81" t="n">
        <v>467.07</v>
      </c>
      <c r="R81" t="n">
        <v>59.36</v>
      </c>
      <c r="S81" t="n">
        <v>39.61</v>
      </c>
      <c r="T81" t="n">
        <v>4915.25</v>
      </c>
      <c r="U81" t="n">
        <v>0.67</v>
      </c>
      <c r="V81" t="n">
        <v>0.75</v>
      </c>
      <c r="W81" t="n">
        <v>2.63</v>
      </c>
      <c r="X81" t="n">
        <v>0.29</v>
      </c>
      <c r="Y81" t="n">
        <v>1</v>
      </c>
      <c r="Z81" t="n">
        <v>10</v>
      </c>
      <c r="AA81" t="n">
        <v>422.578465234733</v>
      </c>
      <c r="AB81" t="n">
        <v>578.1904989803026</v>
      </c>
      <c r="AC81" t="n">
        <v>523.0088092530838</v>
      </c>
      <c r="AD81" t="n">
        <v>422578.465234733</v>
      </c>
      <c r="AE81" t="n">
        <v>578190.4989803026</v>
      </c>
      <c r="AF81" t="n">
        <v>5.987042040633155e-06</v>
      </c>
      <c r="AG81" t="n">
        <v>23</v>
      </c>
      <c r="AH81" t="n">
        <v>523008.8092530838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5.2007</v>
      </c>
      <c r="E82" t="n">
        <v>19.23</v>
      </c>
      <c r="F82" t="n">
        <v>15.62</v>
      </c>
      <c r="G82" t="n">
        <v>85.2</v>
      </c>
      <c r="H82" t="n">
        <v>1.1</v>
      </c>
      <c r="I82" t="n">
        <v>11</v>
      </c>
      <c r="J82" t="n">
        <v>341.68</v>
      </c>
      <c r="K82" t="n">
        <v>61.82</v>
      </c>
      <c r="L82" t="n">
        <v>21</v>
      </c>
      <c r="M82" t="n">
        <v>9</v>
      </c>
      <c r="N82" t="n">
        <v>108.86</v>
      </c>
      <c r="O82" t="n">
        <v>42375.31</v>
      </c>
      <c r="P82" t="n">
        <v>278.27</v>
      </c>
      <c r="Q82" t="n">
        <v>467.08</v>
      </c>
      <c r="R82" t="n">
        <v>59.17</v>
      </c>
      <c r="S82" t="n">
        <v>39.61</v>
      </c>
      <c r="T82" t="n">
        <v>4821.92</v>
      </c>
      <c r="U82" t="n">
        <v>0.67</v>
      </c>
      <c r="V82" t="n">
        <v>0.75</v>
      </c>
      <c r="W82" t="n">
        <v>2.63</v>
      </c>
      <c r="X82" t="n">
        <v>0.29</v>
      </c>
      <c r="Y82" t="n">
        <v>1</v>
      </c>
      <c r="Z82" t="n">
        <v>10</v>
      </c>
      <c r="AA82" t="n">
        <v>422.5766800701568</v>
      </c>
      <c r="AB82" t="n">
        <v>578.1880564393738</v>
      </c>
      <c r="AC82" t="n">
        <v>523.006599824833</v>
      </c>
      <c r="AD82" t="n">
        <v>422576.6800701568</v>
      </c>
      <c r="AE82" t="n">
        <v>578188.0564393738</v>
      </c>
      <c r="AF82" t="n">
        <v>5.988423798580797e-06</v>
      </c>
      <c r="AG82" t="n">
        <v>23</v>
      </c>
      <c r="AH82" t="n">
        <v>523006.599824833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5.2006</v>
      </c>
      <c r="E83" t="n">
        <v>19.23</v>
      </c>
      <c r="F83" t="n">
        <v>15.62</v>
      </c>
      <c r="G83" t="n">
        <v>85.2</v>
      </c>
      <c r="H83" t="n">
        <v>1.11</v>
      </c>
      <c r="I83" t="n">
        <v>11</v>
      </c>
      <c r="J83" t="n">
        <v>342.3</v>
      </c>
      <c r="K83" t="n">
        <v>61.82</v>
      </c>
      <c r="L83" t="n">
        <v>21.25</v>
      </c>
      <c r="M83" t="n">
        <v>9</v>
      </c>
      <c r="N83" t="n">
        <v>109.23</v>
      </c>
      <c r="O83" t="n">
        <v>42451.07</v>
      </c>
      <c r="P83" t="n">
        <v>278.54</v>
      </c>
      <c r="Q83" t="n">
        <v>467.07</v>
      </c>
      <c r="R83" t="n">
        <v>59.33</v>
      </c>
      <c r="S83" t="n">
        <v>39.61</v>
      </c>
      <c r="T83" t="n">
        <v>4901.58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422.7058860054065</v>
      </c>
      <c r="AB83" t="n">
        <v>578.3648417001458</v>
      </c>
      <c r="AC83" t="n">
        <v>523.1665129484368</v>
      </c>
      <c r="AD83" t="n">
        <v>422705.8860054065</v>
      </c>
      <c r="AE83" t="n">
        <v>578364.8417001459</v>
      </c>
      <c r="AF83" t="n">
        <v>5.98830865208516e-06</v>
      </c>
      <c r="AG83" t="n">
        <v>23</v>
      </c>
      <c r="AH83" t="n">
        <v>523166.5129484368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5.2004</v>
      </c>
      <c r="E84" t="n">
        <v>19.23</v>
      </c>
      <c r="F84" t="n">
        <v>15.62</v>
      </c>
      <c r="G84" t="n">
        <v>85.2</v>
      </c>
      <c r="H84" t="n">
        <v>1.12</v>
      </c>
      <c r="I84" t="n">
        <v>11</v>
      </c>
      <c r="J84" t="n">
        <v>342.91</v>
      </c>
      <c r="K84" t="n">
        <v>61.82</v>
      </c>
      <c r="L84" t="n">
        <v>21.5</v>
      </c>
      <c r="M84" t="n">
        <v>9</v>
      </c>
      <c r="N84" t="n">
        <v>109.59</v>
      </c>
      <c r="O84" t="n">
        <v>42527.02</v>
      </c>
      <c r="P84" t="n">
        <v>278.25</v>
      </c>
      <c r="Q84" t="n">
        <v>467.07</v>
      </c>
      <c r="R84" t="n">
        <v>59.2</v>
      </c>
      <c r="S84" t="n">
        <v>39.61</v>
      </c>
      <c r="T84" t="n">
        <v>4834.96</v>
      </c>
      <c r="U84" t="n">
        <v>0.67</v>
      </c>
      <c r="V84" t="n">
        <v>0.75</v>
      </c>
      <c r="W84" t="n">
        <v>2.63</v>
      </c>
      <c r="X84" t="n">
        <v>0.29</v>
      </c>
      <c r="Y84" t="n">
        <v>1</v>
      </c>
      <c r="Z84" t="n">
        <v>10</v>
      </c>
      <c r="AA84" t="n">
        <v>422.5782890062835</v>
      </c>
      <c r="AB84" t="n">
        <v>578.1902578567635</v>
      </c>
      <c r="AC84" t="n">
        <v>523.0085911420368</v>
      </c>
      <c r="AD84" t="n">
        <v>422578.2890062835</v>
      </c>
      <c r="AE84" t="n">
        <v>578190.2578567636</v>
      </c>
      <c r="AF84" t="n">
        <v>5.988078359093887e-06</v>
      </c>
      <c r="AG84" t="n">
        <v>23</v>
      </c>
      <c r="AH84" t="n">
        <v>523008.5911420368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5.2036</v>
      </c>
      <c r="E85" t="n">
        <v>19.22</v>
      </c>
      <c r="F85" t="n">
        <v>15.61</v>
      </c>
      <c r="G85" t="n">
        <v>85.14</v>
      </c>
      <c r="H85" t="n">
        <v>1.13</v>
      </c>
      <c r="I85" t="n">
        <v>11</v>
      </c>
      <c r="J85" t="n">
        <v>343.53</v>
      </c>
      <c r="K85" t="n">
        <v>61.82</v>
      </c>
      <c r="L85" t="n">
        <v>21.75</v>
      </c>
      <c r="M85" t="n">
        <v>9</v>
      </c>
      <c r="N85" t="n">
        <v>109.96</v>
      </c>
      <c r="O85" t="n">
        <v>42603.15</v>
      </c>
      <c r="P85" t="n">
        <v>277.8</v>
      </c>
      <c r="Q85" t="n">
        <v>467.07</v>
      </c>
      <c r="R85" t="n">
        <v>58.93</v>
      </c>
      <c r="S85" t="n">
        <v>39.61</v>
      </c>
      <c r="T85" t="n">
        <v>4700.28</v>
      </c>
      <c r="U85" t="n">
        <v>0.67</v>
      </c>
      <c r="V85" t="n">
        <v>0.75</v>
      </c>
      <c r="W85" t="n">
        <v>2.63</v>
      </c>
      <c r="X85" t="n">
        <v>0.28</v>
      </c>
      <c r="Y85" t="n">
        <v>1</v>
      </c>
      <c r="Z85" t="n">
        <v>10</v>
      </c>
      <c r="AA85" t="n">
        <v>422.2146051244275</v>
      </c>
      <c r="AB85" t="n">
        <v>577.6926495250075</v>
      </c>
      <c r="AC85" t="n">
        <v>522.558473851066</v>
      </c>
      <c r="AD85" t="n">
        <v>422214.6051244275</v>
      </c>
      <c r="AE85" t="n">
        <v>577692.6495250075</v>
      </c>
      <c r="AF85" t="n">
        <v>5.991763046954262e-06</v>
      </c>
      <c r="AG85" t="n">
        <v>23</v>
      </c>
      <c r="AH85" t="n">
        <v>522558.473851066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5.2245</v>
      </c>
      <c r="E86" t="n">
        <v>19.14</v>
      </c>
      <c r="F86" t="n">
        <v>15.59</v>
      </c>
      <c r="G86" t="n">
        <v>93.53</v>
      </c>
      <c r="H86" t="n">
        <v>1.14</v>
      </c>
      <c r="I86" t="n">
        <v>10</v>
      </c>
      <c r="J86" t="n">
        <v>344.15</v>
      </c>
      <c r="K86" t="n">
        <v>61.82</v>
      </c>
      <c r="L86" t="n">
        <v>22</v>
      </c>
      <c r="M86" t="n">
        <v>8</v>
      </c>
      <c r="N86" t="n">
        <v>110.33</v>
      </c>
      <c r="O86" t="n">
        <v>42679.6</v>
      </c>
      <c r="P86" t="n">
        <v>276.64</v>
      </c>
      <c r="Q86" t="n">
        <v>467.09</v>
      </c>
      <c r="R86" t="n">
        <v>58.24</v>
      </c>
      <c r="S86" t="n">
        <v>39.61</v>
      </c>
      <c r="T86" t="n">
        <v>4362.79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420.8463136502706</v>
      </c>
      <c r="AB86" t="n">
        <v>575.8204927653065</v>
      </c>
      <c r="AC86" t="n">
        <v>520.8649931049224</v>
      </c>
      <c r="AD86" t="n">
        <v>420846.3136502706</v>
      </c>
      <c r="AE86" t="n">
        <v>575820.4927653065</v>
      </c>
      <c r="AF86" t="n">
        <v>6.015828664542345e-06</v>
      </c>
      <c r="AG86" t="n">
        <v>23</v>
      </c>
      <c r="AH86" t="n">
        <v>520864.9931049224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5.2233</v>
      </c>
      <c r="E87" t="n">
        <v>19.14</v>
      </c>
      <c r="F87" t="n">
        <v>15.59</v>
      </c>
      <c r="G87" t="n">
        <v>93.55</v>
      </c>
      <c r="H87" t="n">
        <v>1.15</v>
      </c>
      <c r="I87" t="n">
        <v>10</v>
      </c>
      <c r="J87" t="n">
        <v>344.77</v>
      </c>
      <c r="K87" t="n">
        <v>61.82</v>
      </c>
      <c r="L87" t="n">
        <v>22.25</v>
      </c>
      <c r="M87" t="n">
        <v>8</v>
      </c>
      <c r="N87" t="n">
        <v>110.7</v>
      </c>
      <c r="O87" t="n">
        <v>42756.12</v>
      </c>
      <c r="P87" t="n">
        <v>277.21</v>
      </c>
      <c r="Q87" t="n">
        <v>467.09</v>
      </c>
      <c r="R87" t="n">
        <v>58.43</v>
      </c>
      <c r="S87" t="n">
        <v>39.61</v>
      </c>
      <c r="T87" t="n">
        <v>4454.49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421.153306043933</v>
      </c>
      <c r="AB87" t="n">
        <v>576.240533301864</v>
      </c>
      <c r="AC87" t="n">
        <v>521.2449455622015</v>
      </c>
      <c r="AD87" t="n">
        <v>421153.306043933</v>
      </c>
      <c r="AE87" t="n">
        <v>576240.5333018641</v>
      </c>
      <c r="AF87" t="n">
        <v>6.014446906594704e-06</v>
      </c>
      <c r="AG87" t="n">
        <v>23</v>
      </c>
      <c r="AH87" t="n">
        <v>521244.9455622014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5.2227</v>
      </c>
      <c r="E88" t="n">
        <v>19.15</v>
      </c>
      <c r="F88" t="n">
        <v>15.59</v>
      </c>
      <c r="G88" t="n">
        <v>93.56999999999999</v>
      </c>
      <c r="H88" t="n">
        <v>1.16</v>
      </c>
      <c r="I88" t="n">
        <v>10</v>
      </c>
      <c r="J88" t="n">
        <v>345.39</v>
      </c>
      <c r="K88" t="n">
        <v>61.82</v>
      </c>
      <c r="L88" t="n">
        <v>22.5</v>
      </c>
      <c r="M88" t="n">
        <v>8</v>
      </c>
      <c r="N88" t="n">
        <v>111.07</v>
      </c>
      <c r="O88" t="n">
        <v>42832.82</v>
      </c>
      <c r="P88" t="n">
        <v>277.39</v>
      </c>
      <c r="Q88" t="n">
        <v>467.07</v>
      </c>
      <c r="R88" t="n">
        <v>58.33</v>
      </c>
      <c r="S88" t="n">
        <v>39.61</v>
      </c>
      <c r="T88" t="n">
        <v>4406.2</v>
      </c>
      <c r="U88" t="n">
        <v>0.68</v>
      </c>
      <c r="V88" t="n">
        <v>0.75</v>
      </c>
      <c r="W88" t="n">
        <v>2.63</v>
      </c>
      <c r="X88" t="n">
        <v>0.26</v>
      </c>
      <c r="Y88" t="n">
        <v>1</v>
      </c>
      <c r="Z88" t="n">
        <v>10</v>
      </c>
      <c r="AA88" t="n">
        <v>421.258229323824</v>
      </c>
      <c r="AB88" t="n">
        <v>576.3840939622994</v>
      </c>
      <c r="AC88" t="n">
        <v>521.3748049946934</v>
      </c>
      <c r="AD88" t="n">
        <v>421258.229323824</v>
      </c>
      <c r="AE88" t="n">
        <v>576384.0939622994</v>
      </c>
      <c r="AF88" t="n">
        <v>6.013756027620883e-06</v>
      </c>
      <c r="AG88" t="n">
        <v>23</v>
      </c>
      <c r="AH88" t="n">
        <v>521374.8049946934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5.2231</v>
      </c>
      <c r="E89" t="n">
        <v>19.15</v>
      </c>
      <c r="F89" t="n">
        <v>15.59</v>
      </c>
      <c r="G89" t="n">
        <v>93.56</v>
      </c>
      <c r="H89" t="n">
        <v>1.17</v>
      </c>
      <c r="I89" t="n">
        <v>10</v>
      </c>
      <c r="J89" t="n">
        <v>346.02</v>
      </c>
      <c r="K89" t="n">
        <v>61.82</v>
      </c>
      <c r="L89" t="n">
        <v>22.75</v>
      </c>
      <c r="M89" t="n">
        <v>8</v>
      </c>
      <c r="N89" t="n">
        <v>111.45</v>
      </c>
      <c r="O89" t="n">
        <v>42909.73</v>
      </c>
      <c r="P89" t="n">
        <v>277.68</v>
      </c>
      <c r="Q89" t="n">
        <v>467.08</v>
      </c>
      <c r="R89" t="n">
        <v>58.32</v>
      </c>
      <c r="S89" t="n">
        <v>39.61</v>
      </c>
      <c r="T89" t="n">
        <v>4401.5</v>
      </c>
      <c r="U89" t="n">
        <v>0.68</v>
      </c>
      <c r="V89" t="n">
        <v>0.75</v>
      </c>
      <c r="W89" t="n">
        <v>2.63</v>
      </c>
      <c r="X89" t="n">
        <v>0.26</v>
      </c>
      <c r="Y89" t="n">
        <v>1</v>
      </c>
      <c r="Z89" t="n">
        <v>10</v>
      </c>
      <c r="AA89" t="n">
        <v>421.3781354979496</v>
      </c>
      <c r="AB89" t="n">
        <v>576.5481548796251</v>
      </c>
      <c r="AC89" t="n">
        <v>521.5232081683306</v>
      </c>
      <c r="AD89" t="n">
        <v>421378.1354979497</v>
      </c>
      <c r="AE89" t="n">
        <v>576548.1548796252</v>
      </c>
      <c r="AF89" t="n">
        <v>6.01421661360343e-06</v>
      </c>
      <c r="AG89" t="n">
        <v>23</v>
      </c>
      <c r="AH89" t="n">
        <v>521523.2081683306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5.223</v>
      </c>
      <c r="E90" t="n">
        <v>19.15</v>
      </c>
      <c r="F90" t="n">
        <v>15.59</v>
      </c>
      <c r="G90" t="n">
        <v>93.56</v>
      </c>
      <c r="H90" t="n">
        <v>1.18</v>
      </c>
      <c r="I90" t="n">
        <v>10</v>
      </c>
      <c r="J90" t="n">
        <v>346.64</v>
      </c>
      <c r="K90" t="n">
        <v>61.82</v>
      </c>
      <c r="L90" t="n">
        <v>23</v>
      </c>
      <c r="M90" t="n">
        <v>8</v>
      </c>
      <c r="N90" t="n">
        <v>111.82</v>
      </c>
      <c r="O90" t="n">
        <v>42986.83</v>
      </c>
      <c r="P90" t="n">
        <v>277.63</v>
      </c>
      <c r="Q90" t="n">
        <v>467.09</v>
      </c>
      <c r="R90" t="n">
        <v>58.62</v>
      </c>
      <c r="S90" t="n">
        <v>39.61</v>
      </c>
      <c r="T90" t="n">
        <v>4548.51</v>
      </c>
      <c r="U90" t="n">
        <v>0.68</v>
      </c>
      <c r="V90" t="n">
        <v>0.75</v>
      </c>
      <c r="W90" t="n">
        <v>2.62</v>
      </c>
      <c r="X90" t="n">
        <v>0.26</v>
      </c>
      <c r="Y90" t="n">
        <v>1</v>
      </c>
      <c r="Z90" t="n">
        <v>10</v>
      </c>
      <c r="AA90" t="n">
        <v>421.3585798961439</v>
      </c>
      <c r="AB90" t="n">
        <v>576.5213980425023</v>
      </c>
      <c r="AC90" t="n">
        <v>521.4990049661891</v>
      </c>
      <c r="AD90" t="n">
        <v>421358.5798961439</v>
      </c>
      <c r="AE90" t="n">
        <v>576521.3980425022</v>
      </c>
      <c r="AF90" t="n">
        <v>6.014101467107793e-06</v>
      </c>
      <c r="AG90" t="n">
        <v>23</v>
      </c>
      <c r="AH90" t="n">
        <v>521499.004966189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5.2223</v>
      </c>
      <c r="E91" t="n">
        <v>19.15</v>
      </c>
      <c r="F91" t="n">
        <v>15.6</v>
      </c>
      <c r="G91" t="n">
        <v>93.58</v>
      </c>
      <c r="H91" t="n">
        <v>1.19</v>
      </c>
      <c r="I91" t="n">
        <v>10</v>
      </c>
      <c r="J91" t="n">
        <v>347.27</v>
      </c>
      <c r="K91" t="n">
        <v>61.82</v>
      </c>
      <c r="L91" t="n">
        <v>23.25</v>
      </c>
      <c r="M91" t="n">
        <v>8</v>
      </c>
      <c r="N91" t="n">
        <v>112.2</v>
      </c>
      <c r="O91" t="n">
        <v>43064.12</v>
      </c>
      <c r="P91" t="n">
        <v>277.82</v>
      </c>
      <c r="Q91" t="n">
        <v>467.07</v>
      </c>
      <c r="R91" t="n">
        <v>58.61</v>
      </c>
      <c r="S91" t="n">
        <v>39.61</v>
      </c>
      <c r="T91" t="n">
        <v>4547.72</v>
      </c>
      <c r="U91" t="n">
        <v>0.68</v>
      </c>
      <c r="V91" t="n">
        <v>0.75</v>
      </c>
      <c r="W91" t="n">
        <v>2.62</v>
      </c>
      <c r="X91" t="n">
        <v>0.26</v>
      </c>
      <c r="Y91" t="n">
        <v>1</v>
      </c>
      <c r="Z91" t="n">
        <v>10</v>
      </c>
      <c r="AA91" t="n">
        <v>421.5098398989753</v>
      </c>
      <c r="AB91" t="n">
        <v>576.7283586514965</v>
      </c>
      <c r="AC91" t="n">
        <v>521.6862135451321</v>
      </c>
      <c r="AD91" t="n">
        <v>421509.8398989753</v>
      </c>
      <c r="AE91" t="n">
        <v>576728.3586514965</v>
      </c>
      <c r="AF91" t="n">
        <v>6.013295441638336e-06</v>
      </c>
      <c r="AG91" t="n">
        <v>23</v>
      </c>
      <c r="AH91" t="n">
        <v>521686.2135451321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5.224</v>
      </c>
      <c r="E92" t="n">
        <v>19.14</v>
      </c>
      <c r="F92" t="n">
        <v>15.59</v>
      </c>
      <c r="G92" t="n">
        <v>93.54000000000001</v>
      </c>
      <c r="H92" t="n">
        <v>1.2</v>
      </c>
      <c r="I92" t="n">
        <v>10</v>
      </c>
      <c r="J92" t="n">
        <v>347.9</v>
      </c>
      <c r="K92" t="n">
        <v>61.82</v>
      </c>
      <c r="L92" t="n">
        <v>23.5</v>
      </c>
      <c r="M92" t="n">
        <v>8</v>
      </c>
      <c r="N92" t="n">
        <v>112.58</v>
      </c>
      <c r="O92" t="n">
        <v>43141.62</v>
      </c>
      <c r="P92" t="n">
        <v>277.4</v>
      </c>
      <c r="Q92" t="n">
        <v>467.07</v>
      </c>
      <c r="R92" t="n">
        <v>58.42</v>
      </c>
      <c r="S92" t="n">
        <v>39.61</v>
      </c>
      <c r="T92" t="n">
        <v>4448.52</v>
      </c>
      <c r="U92" t="n">
        <v>0.68</v>
      </c>
      <c r="V92" t="n">
        <v>0.75</v>
      </c>
      <c r="W92" t="n">
        <v>2.62</v>
      </c>
      <c r="X92" t="n">
        <v>0.26</v>
      </c>
      <c r="Y92" t="n">
        <v>1</v>
      </c>
      <c r="Z92" t="n">
        <v>10</v>
      </c>
      <c r="AA92" t="n">
        <v>421.2161211315908</v>
      </c>
      <c r="AB92" t="n">
        <v>576.3264796760036</v>
      </c>
      <c r="AC92" t="n">
        <v>521.3226893350195</v>
      </c>
      <c r="AD92" t="n">
        <v>421216.1211315908</v>
      </c>
      <c r="AE92" t="n">
        <v>576326.4796760036</v>
      </c>
      <c r="AF92" t="n">
        <v>6.015252932064162e-06</v>
      </c>
      <c r="AG92" t="n">
        <v>23</v>
      </c>
      <c r="AH92" t="n">
        <v>521322.6893350196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5.2222</v>
      </c>
      <c r="E93" t="n">
        <v>19.15</v>
      </c>
      <c r="F93" t="n">
        <v>15.6</v>
      </c>
      <c r="G93" t="n">
        <v>93.58</v>
      </c>
      <c r="H93" t="n">
        <v>1.21</v>
      </c>
      <c r="I93" t="n">
        <v>10</v>
      </c>
      <c r="J93" t="n">
        <v>348.53</v>
      </c>
      <c r="K93" t="n">
        <v>61.82</v>
      </c>
      <c r="L93" t="n">
        <v>23.75</v>
      </c>
      <c r="M93" t="n">
        <v>8</v>
      </c>
      <c r="N93" t="n">
        <v>112.96</v>
      </c>
      <c r="O93" t="n">
        <v>43219.31</v>
      </c>
      <c r="P93" t="n">
        <v>277.33</v>
      </c>
      <c r="Q93" t="n">
        <v>467.08</v>
      </c>
      <c r="R93" t="n">
        <v>58.53</v>
      </c>
      <c r="S93" t="n">
        <v>39.61</v>
      </c>
      <c r="T93" t="n">
        <v>4507.96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421.2864989758655</v>
      </c>
      <c r="AB93" t="n">
        <v>576.4227737473915</v>
      </c>
      <c r="AC93" t="n">
        <v>521.4097932353839</v>
      </c>
      <c r="AD93" t="n">
        <v>421286.4989758655</v>
      </c>
      <c r="AE93" t="n">
        <v>576422.7737473915</v>
      </c>
      <c r="AF93" t="n">
        <v>6.013180295142699e-06</v>
      </c>
      <c r="AG93" t="n">
        <v>23</v>
      </c>
      <c r="AH93" t="n">
        <v>521409.7932353838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5.2243</v>
      </c>
      <c r="E94" t="n">
        <v>19.14</v>
      </c>
      <c r="F94" t="n">
        <v>15.59</v>
      </c>
      <c r="G94" t="n">
        <v>93.53</v>
      </c>
      <c r="H94" t="n">
        <v>1.23</v>
      </c>
      <c r="I94" t="n">
        <v>10</v>
      </c>
      <c r="J94" t="n">
        <v>349.16</v>
      </c>
      <c r="K94" t="n">
        <v>61.82</v>
      </c>
      <c r="L94" t="n">
        <v>24</v>
      </c>
      <c r="M94" t="n">
        <v>8</v>
      </c>
      <c r="N94" t="n">
        <v>113.34</v>
      </c>
      <c r="O94" t="n">
        <v>43297.21</v>
      </c>
      <c r="P94" t="n">
        <v>276.93</v>
      </c>
      <c r="Q94" t="n">
        <v>467.07</v>
      </c>
      <c r="R94" t="n">
        <v>58.31</v>
      </c>
      <c r="S94" t="n">
        <v>39.61</v>
      </c>
      <c r="T94" t="n">
        <v>4396</v>
      </c>
      <c r="U94" t="n">
        <v>0.68</v>
      </c>
      <c r="V94" t="n">
        <v>0.75</v>
      </c>
      <c r="W94" t="n">
        <v>2.62</v>
      </c>
      <c r="X94" t="n">
        <v>0.26</v>
      </c>
      <c r="Y94" t="n">
        <v>1</v>
      </c>
      <c r="Z94" t="n">
        <v>10</v>
      </c>
      <c r="AA94" t="n">
        <v>420.9877466915276</v>
      </c>
      <c r="AB94" t="n">
        <v>576.0140076919398</v>
      </c>
      <c r="AC94" t="n">
        <v>521.0400392385577</v>
      </c>
      <c r="AD94" t="n">
        <v>420987.7466915276</v>
      </c>
      <c r="AE94" t="n">
        <v>576014.0076919398</v>
      </c>
      <c r="AF94" t="n">
        <v>6.015598371551072e-06</v>
      </c>
      <c r="AG94" t="n">
        <v>23</v>
      </c>
      <c r="AH94" t="n">
        <v>521040.0392385577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5.2259</v>
      </c>
      <c r="E95" t="n">
        <v>19.14</v>
      </c>
      <c r="F95" t="n">
        <v>15.58</v>
      </c>
      <c r="G95" t="n">
        <v>93.5</v>
      </c>
      <c r="H95" t="n">
        <v>1.24</v>
      </c>
      <c r="I95" t="n">
        <v>10</v>
      </c>
      <c r="J95" t="n">
        <v>349.79</v>
      </c>
      <c r="K95" t="n">
        <v>61.82</v>
      </c>
      <c r="L95" t="n">
        <v>24.25</v>
      </c>
      <c r="M95" t="n">
        <v>8</v>
      </c>
      <c r="N95" t="n">
        <v>113.72</v>
      </c>
      <c r="O95" t="n">
        <v>43375.3</v>
      </c>
      <c r="P95" t="n">
        <v>276.18</v>
      </c>
      <c r="Q95" t="n">
        <v>467.07</v>
      </c>
      <c r="R95" t="n">
        <v>58.06</v>
      </c>
      <c r="S95" t="n">
        <v>39.61</v>
      </c>
      <c r="T95" t="n">
        <v>4270.16</v>
      </c>
      <c r="U95" t="n">
        <v>0.68</v>
      </c>
      <c r="V95" t="n">
        <v>0.75</v>
      </c>
      <c r="W95" t="n">
        <v>2.63</v>
      </c>
      <c r="X95" t="n">
        <v>0.25</v>
      </c>
      <c r="Y95" t="n">
        <v>1</v>
      </c>
      <c r="Z95" t="n">
        <v>10</v>
      </c>
      <c r="AA95" t="n">
        <v>420.5451628801208</v>
      </c>
      <c r="AB95" t="n">
        <v>575.4084449957533</v>
      </c>
      <c r="AC95" t="n">
        <v>520.4922705961826</v>
      </c>
      <c r="AD95" t="n">
        <v>420545.1628801208</v>
      </c>
      <c r="AE95" t="n">
        <v>575408.4449957532</v>
      </c>
      <c r="AF95" t="n">
        <v>6.01744071548126e-06</v>
      </c>
      <c r="AG95" t="n">
        <v>23</v>
      </c>
      <c r="AH95" t="n">
        <v>520492.2705961826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5.2234</v>
      </c>
      <c r="E96" t="n">
        <v>19.14</v>
      </c>
      <c r="F96" t="n">
        <v>15.59</v>
      </c>
      <c r="G96" t="n">
        <v>93.55</v>
      </c>
      <c r="H96" t="n">
        <v>1.25</v>
      </c>
      <c r="I96" t="n">
        <v>10</v>
      </c>
      <c r="J96" t="n">
        <v>350.43</v>
      </c>
      <c r="K96" t="n">
        <v>61.82</v>
      </c>
      <c r="L96" t="n">
        <v>24.5</v>
      </c>
      <c r="M96" t="n">
        <v>8</v>
      </c>
      <c r="N96" t="n">
        <v>114.11</v>
      </c>
      <c r="O96" t="n">
        <v>43453.61</v>
      </c>
      <c r="P96" t="n">
        <v>275.79</v>
      </c>
      <c r="Q96" t="n">
        <v>467.11</v>
      </c>
      <c r="R96" t="n">
        <v>58.34</v>
      </c>
      <c r="S96" t="n">
        <v>39.61</v>
      </c>
      <c r="T96" t="n">
        <v>4409.3</v>
      </c>
      <c r="U96" t="n">
        <v>0.68</v>
      </c>
      <c r="V96" t="n">
        <v>0.75</v>
      </c>
      <c r="W96" t="n">
        <v>2.63</v>
      </c>
      <c r="X96" t="n">
        <v>0.26</v>
      </c>
      <c r="Y96" t="n">
        <v>1</v>
      </c>
      <c r="Z96" t="n">
        <v>10</v>
      </c>
      <c r="AA96" t="n">
        <v>420.4921942127052</v>
      </c>
      <c r="AB96" t="n">
        <v>575.3359709281826</v>
      </c>
      <c r="AC96" t="n">
        <v>520.4267133519028</v>
      </c>
      <c r="AD96" t="n">
        <v>420492.1942127051</v>
      </c>
      <c r="AE96" t="n">
        <v>575335.9709281826</v>
      </c>
      <c r="AF96" t="n">
        <v>6.014562053090341e-06</v>
      </c>
      <c r="AG96" t="n">
        <v>23</v>
      </c>
      <c r="AH96" t="n">
        <v>520426.7133519028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5.2463</v>
      </c>
      <c r="E97" t="n">
        <v>19.06</v>
      </c>
      <c r="F97" t="n">
        <v>15.56</v>
      </c>
      <c r="G97" t="n">
        <v>103.76</v>
      </c>
      <c r="H97" t="n">
        <v>1.26</v>
      </c>
      <c r="I97" t="n">
        <v>9</v>
      </c>
      <c r="J97" t="n">
        <v>351.06</v>
      </c>
      <c r="K97" t="n">
        <v>61.82</v>
      </c>
      <c r="L97" t="n">
        <v>24.75</v>
      </c>
      <c r="M97" t="n">
        <v>7</v>
      </c>
      <c r="N97" t="n">
        <v>114.49</v>
      </c>
      <c r="O97" t="n">
        <v>43532.12</v>
      </c>
      <c r="P97" t="n">
        <v>275.54</v>
      </c>
      <c r="Q97" t="n">
        <v>467.07</v>
      </c>
      <c r="R97" t="n">
        <v>57.45</v>
      </c>
      <c r="S97" t="n">
        <v>39.61</v>
      </c>
      <c r="T97" t="n">
        <v>3971.68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419.4467698531743</v>
      </c>
      <c r="AB97" t="n">
        <v>573.9055751986048</v>
      </c>
      <c r="AC97" t="n">
        <v>519.1328325831828</v>
      </c>
      <c r="AD97" t="n">
        <v>419446.7698531743</v>
      </c>
      <c r="AE97" t="n">
        <v>573905.5751986047</v>
      </c>
      <c r="AF97" t="n">
        <v>6.040930600591157e-06</v>
      </c>
      <c r="AG97" t="n">
        <v>23</v>
      </c>
      <c r="AH97" t="n">
        <v>519132.8325831828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5.2498</v>
      </c>
      <c r="E98" t="n">
        <v>19.05</v>
      </c>
      <c r="F98" t="n">
        <v>15.55</v>
      </c>
      <c r="G98" t="n">
        <v>103.67</v>
      </c>
      <c r="H98" t="n">
        <v>1.27</v>
      </c>
      <c r="I98" t="n">
        <v>9</v>
      </c>
      <c r="J98" t="n">
        <v>351.7</v>
      </c>
      <c r="K98" t="n">
        <v>61.82</v>
      </c>
      <c r="L98" t="n">
        <v>25</v>
      </c>
      <c r="M98" t="n">
        <v>7</v>
      </c>
      <c r="N98" t="n">
        <v>114.88</v>
      </c>
      <c r="O98" t="n">
        <v>43610.83</v>
      </c>
      <c r="P98" t="n">
        <v>275.47</v>
      </c>
      <c r="Q98" t="n">
        <v>467.07</v>
      </c>
      <c r="R98" t="n">
        <v>57.01</v>
      </c>
      <c r="S98" t="n">
        <v>39.61</v>
      </c>
      <c r="T98" t="n">
        <v>3751.83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419.2526368663953</v>
      </c>
      <c r="AB98" t="n">
        <v>573.639953881551</v>
      </c>
      <c r="AC98" t="n">
        <v>518.8925617918269</v>
      </c>
      <c r="AD98" t="n">
        <v>419252.6368663954</v>
      </c>
      <c r="AE98" t="n">
        <v>573639.953881551</v>
      </c>
      <c r="AF98" t="n">
        <v>6.044960727938444e-06</v>
      </c>
      <c r="AG98" t="n">
        <v>23</v>
      </c>
      <c r="AH98" t="n">
        <v>518892.5617918269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5.2474</v>
      </c>
      <c r="E99" t="n">
        <v>19.06</v>
      </c>
      <c r="F99" t="n">
        <v>15.56</v>
      </c>
      <c r="G99" t="n">
        <v>103.73</v>
      </c>
      <c r="H99" t="n">
        <v>1.28</v>
      </c>
      <c r="I99" t="n">
        <v>9</v>
      </c>
      <c r="J99" t="n">
        <v>352.34</v>
      </c>
      <c r="K99" t="n">
        <v>61.82</v>
      </c>
      <c r="L99" t="n">
        <v>25.25</v>
      </c>
      <c r="M99" t="n">
        <v>7</v>
      </c>
      <c r="N99" t="n">
        <v>115.27</v>
      </c>
      <c r="O99" t="n">
        <v>43689.76</v>
      </c>
      <c r="P99" t="n">
        <v>275.95</v>
      </c>
      <c r="Q99" t="n">
        <v>467.07</v>
      </c>
      <c r="R99" t="n">
        <v>57.27</v>
      </c>
      <c r="S99" t="n">
        <v>39.61</v>
      </c>
      <c r="T99" t="n">
        <v>3879.71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419.5967568443477</v>
      </c>
      <c r="AB99" t="n">
        <v>574.1107940168873</v>
      </c>
      <c r="AC99" t="n">
        <v>519.3184656054749</v>
      </c>
      <c r="AD99" t="n">
        <v>419596.7568443478</v>
      </c>
      <c r="AE99" t="n">
        <v>574110.7940168873</v>
      </c>
      <c r="AF99" t="n">
        <v>6.042197212043162e-06</v>
      </c>
      <c r="AG99" t="n">
        <v>23</v>
      </c>
      <c r="AH99" t="n">
        <v>519318.4656054749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5.2477</v>
      </c>
      <c r="E100" t="n">
        <v>19.06</v>
      </c>
      <c r="F100" t="n">
        <v>15.56</v>
      </c>
      <c r="G100" t="n">
        <v>103.73</v>
      </c>
      <c r="H100" t="n">
        <v>1.29</v>
      </c>
      <c r="I100" t="n">
        <v>9</v>
      </c>
      <c r="J100" t="n">
        <v>352.98</v>
      </c>
      <c r="K100" t="n">
        <v>61.82</v>
      </c>
      <c r="L100" t="n">
        <v>25.5</v>
      </c>
      <c r="M100" t="n">
        <v>7</v>
      </c>
      <c r="N100" t="n">
        <v>115.66</v>
      </c>
      <c r="O100" t="n">
        <v>43769.02</v>
      </c>
      <c r="P100" t="n">
        <v>276.25</v>
      </c>
      <c r="Q100" t="n">
        <v>467.09</v>
      </c>
      <c r="R100" t="n">
        <v>57.26</v>
      </c>
      <c r="S100" t="n">
        <v>39.61</v>
      </c>
      <c r="T100" t="n">
        <v>3878.13</v>
      </c>
      <c r="U100" t="n">
        <v>0.6899999999999999</v>
      </c>
      <c r="V100" t="n">
        <v>0.75</v>
      </c>
      <c r="W100" t="n">
        <v>2.62</v>
      </c>
      <c r="X100" t="n">
        <v>0.23</v>
      </c>
      <c r="Y100" t="n">
        <v>1</v>
      </c>
      <c r="Z100" t="n">
        <v>10</v>
      </c>
      <c r="AA100" t="n">
        <v>419.7243838763979</v>
      </c>
      <c r="AB100" t="n">
        <v>574.2854189526457</v>
      </c>
      <c r="AC100" t="n">
        <v>519.4764245824522</v>
      </c>
      <c r="AD100" t="n">
        <v>419724.3838763979</v>
      </c>
      <c r="AE100" t="n">
        <v>574285.4189526457</v>
      </c>
      <c r="AF100" t="n">
        <v>6.042542651530072e-06</v>
      </c>
      <c r="AG100" t="n">
        <v>23</v>
      </c>
      <c r="AH100" t="n">
        <v>519476.4245824522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5.2478</v>
      </c>
      <c r="E101" t="n">
        <v>19.06</v>
      </c>
      <c r="F101" t="n">
        <v>15.56</v>
      </c>
      <c r="G101" t="n">
        <v>103.72</v>
      </c>
      <c r="H101" t="n">
        <v>1.3</v>
      </c>
      <c r="I101" t="n">
        <v>9</v>
      </c>
      <c r="J101" t="n">
        <v>353.63</v>
      </c>
      <c r="K101" t="n">
        <v>61.82</v>
      </c>
      <c r="L101" t="n">
        <v>25.75</v>
      </c>
      <c r="M101" t="n">
        <v>7</v>
      </c>
      <c r="N101" t="n">
        <v>116.06</v>
      </c>
      <c r="O101" t="n">
        <v>43848.38</v>
      </c>
      <c r="P101" t="n">
        <v>276.58</v>
      </c>
      <c r="Q101" t="n">
        <v>467.11</v>
      </c>
      <c r="R101" t="n">
        <v>57.15</v>
      </c>
      <c r="S101" t="n">
        <v>39.61</v>
      </c>
      <c r="T101" t="n">
        <v>3821.5</v>
      </c>
      <c r="U101" t="n">
        <v>0.6899999999999999</v>
      </c>
      <c r="V101" t="n">
        <v>0.75</v>
      </c>
      <c r="W101" t="n">
        <v>2.63</v>
      </c>
      <c r="X101" t="n">
        <v>0.22</v>
      </c>
      <c r="Y101" t="n">
        <v>1</v>
      </c>
      <c r="Z101" t="n">
        <v>10</v>
      </c>
      <c r="AA101" t="n">
        <v>419.8729272267445</v>
      </c>
      <c r="AB101" t="n">
        <v>574.4886625178601</v>
      </c>
      <c r="AC101" t="n">
        <v>519.6602708670565</v>
      </c>
      <c r="AD101" t="n">
        <v>419872.9272267445</v>
      </c>
      <c r="AE101" t="n">
        <v>574488.6625178601</v>
      </c>
      <c r="AF101" t="n">
        <v>6.042657798025708e-06</v>
      </c>
      <c r="AG101" t="n">
        <v>23</v>
      </c>
      <c r="AH101" t="n">
        <v>519660.2708670566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5.2488</v>
      </c>
      <c r="E102" t="n">
        <v>19.05</v>
      </c>
      <c r="F102" t="n">
        <v>15.55</v>
      </c>
      <c r="G102" t="n">
        <v>103.7</v>
      </c>
      <c r="H102" t="n">
        <v>1.31</v>
      </c>
      <c r="I102" t="n">
        <v>9</v>
      </c>
      <c r="J102" t="n">
        <v>354.27</v>
      </c>
      <c r="K102" t="n">
        <v>61.82</v>
      </c>
      <c r="L102" t="n">
        <v>26</v>
      </c>
      <c r="M102" t="n">
        <v>7</v>
      </c>
      <c r="N102" t="n">
        <v>116.45</v>
      </c>
      <c r="O102" t="n">
        <v>43927.95</v>
      </c>
      <c r="P102" t="n">
        <v>276.85</v>
      </c>
      <c r="Q102" t="n">
        <v>467.11</v>
      </c>
      <c r="R102" t="n">
        <v>57.28</v>
      </c>
      <c r="S102" t="n">
        <v>39.61</v>
      </c>
      <c r="T102" t="n">
        <v>3884.53</v>
      </c>
      <c r="U102" t="n">
        <v>0.6899999999999999</v>
      </c>
      <c r="V102" t="n">
        <v>0.75</v>
      </c>
      <c r="W102" t="n">
        <v>2.62</v>
      </c>
      <c r="X102" t="n">
        <v>0.22</v>
      </c>
      <c r="Y102" t="n">
        <v>1</v>
      </c>
      <c r="Z102" t="n">
        <v>10</v>
      </c>
      <c r="AA102" t="n">
        <v>419.9239415708562</v>
      </c>
      <c r="AB102" t="n">
        <v>574.5584625940676</v>
      </c>
      <c r="AC102" t="n">
        <v>519.7234093219558</v>
      </c>
      <c r="AD102" t="n">
        <v>419923.9415708562</v>
      </c>
      <c r="AE102" t="n">
        <v>574558.4625940676</v>
      </c>
      <c r="AF102" t="n">
        <v>6.043809262982077e-06</v>
      </c>
      <c r="AG102" t="n">
        <v>23</v>
      </c>
      <c r="AH102" t="n">
        <v>519723.4093219559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5.2467</v>
      </c>
      <c r="E103" t="n">
        <v>19.06</v>
      </c>
      <c r="F103" t="n">
        <v>15.56</v>
      </c>
      <c r="G103" t="n">
        <v>103.75</v>
      </c>
      <c r="H103" t="n">
        <v>1.32</v>
      </c>
      <c r="I103" t="n">
        <v>9</v>
      </c>
      <c r="J103" t="n">
        <v>354.92</v>
      </c>
      <c r="K103" t="n">
        <v>61.82</v>
      </c>
      <c r="L103" t="n">
        <v>26.25</v>
      </c>
      <c r="M103" t="n">
        <v>7</v>
      </c>
      <c r="N103" t="n">
        <v>116.85</v>
      </c>
      <c r="O103" t="n">
        <v>44007.74</v>
      </c>
      <c r="P103" t="n">
        <v>276.92</v>
      </c>
      <c r="Q103" t="n">
        <v>467.07</v>
      </c>
      <c r="R103" t="n">
        <v>57.46</v>
      </c>
      <c r="S103" t="n">
        <v>39.61</v>
      </c>
      <c r="T103" t="n">
        <v>3977.44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420.0687480712016</v>
      </c>
      <c r="AB103" t="n">
        <v>574.7565932362522</v>
      </c>
      <c r="AC103" t="n">
        <v>519.9026306537285</v>
      </c>
      <c r="AD103" t="n">
        <v>420068.7480712016</v>
      </c>
      <c r="AE103" t="n">
        <v>574756.5932362522</v>
      </c>
      <c r="AF103" t="n">
        <v>6.041391186573704e-06</v>
      </c>
      <c r="AG103" t="n">
        <v>23</v>
      </c>
      <c r="AH103" t="n">
        <v>519902.6306537285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5.2462</v>
      </c>
      <c r="E104" t="n">
        <v>19.06</v>
      </c>
      <c r="F104" t="n">
        <v>15.56</v>
      </c>
      <c r="G104" t="n">
        <v>103.76</v>
      </c>
      <c r="H104" t="n">
        <v>1.33</v>
      </c>
      <c r="I104" t="n">
        <v>9</v>
      </c>
      <c r="J104" t="n">
        <v>355.57</v>
      </c>
      <c r="K104" t="n">
        <v>61.82</v>
      </c>
      <c r="L104" t="n">
        <v>26.5</v>
      </c>
      <c r="M104" t="n">
        <v>7</v>
      </c>
      <c r="N104" t="n">
        <v>117.25</v>
      </c>
      <c r="O104" t="n">
        <v>44087.74</v>
      </c>
      <c r="P104" t="n">
        <v>276.86</v>
      </c>
      <c r="Q104" t="n">
        <v>467.07</v>
      </c>
      <c r="R104" t="n">
        <v>57.6</v>
      </c>
      <c r="S104" t="n">
        <v>39.61</v>
      </c>
      <c r="T104" t="n">
        <v>4045.33</v>
      </c>
      <c r="U104" t="n">
        <v>0.6899999999999999</v>
      </c>
      <c r="V104" t="n">
        <v>0.75</v>
      </c>
      <c r="W104" t="n">
        <v>2.62</v>
      </c>
      <c r="X104" t="n">
        <v>0.23</v>
      </c>
      <c r="Y104" t="n">
        <v>1</v>
      </c>
      <c r="Z104" t="n">
        <v>10</v>
      </c>
      <c r="AA104" t="n">
        <v>420.0588731013193</v>
      </c>
      <c r="AB104" t="n">
        <v>574.7430818668062</v>
      </c>
      <c r="AC104" t="n">
        <v>519.8904087904191</v>
      </c>
      <c r="AD104" t="n">
        <v>420058.8731013192</v>
      </c>
      <c r="AE104" t="n">
        <v>574743.0818668061</v>
      </c>
      <c r="AF104" t="n">
        <v>6.040815454095521e-06</v>
      </c>
      <c r="AG104" t="n">
        <v>23</v>
      </c>
      <c r="AH104" t="n">
        <v>519890.4087904191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5.2457</v>
      </c>
      <c r="E105" t="n">
        <v>19.06</v>
      </c>
      <c r="F105" t="n">
        <v>15.57</v>
      </c>
      <c r="G105" t="n">
        <v>103.77</v>
      </c>
      <c r="H105" t="n">
        <v>1.34</v>
      </c>
      <c r="I105" t="n">
        <v>9</v>
      </c>
      <c r="J105" t="n">
        <v>356.22</v>
      </c>
      <c r="K105" t="n">
        <v>61.82</v>
      </c>
      <c r="L105" t="n">
        <v>26.75</v>
      </c>
      <c r="M105" t="n">
        <v>7</v>
      </c>
      <c r="N105" t="n">
        <v>117.65</v>
      </c>
      <c r="O105" t="n">
        <v>44167.96</v>
      </c>
      <c r="P105" t="n">
        <v>276.69</v>
      </c>
      <c r="Q105" t="n">
        <v>467.07</v>
      </c>
      <c r="R105" t="n">
        <v>57.57</v>
      </c>
      <c r="S105" t="n">
        <v>39.61</v>
      </c>
      <c r="T105" t="n">
        <v>4030.67</v>
      </c>
      <c r="U105" t="n">
        <v>0.6899999999999999</v>
      </c>
      <c r="V105" t="n">
        <v>0.75</v>
      </c>
      <c r="W105" t="n">
        <v>2.62</v>
      </c>
      <c r="X105" t="n">
        <v>0.23</v>
      </c>
      <c r="Y105" t="n">
        <v>1</v>
      </c>
      <c r="Z105" t="n">
        <v>10</v>
      </c>
      <c r="AA105" t="n">
        <v>420.036183811246</v>
      </c>
      <c r="AB105" t="n">
        <v>574.712037379147</v>
      </c>
      <c r="AC105" t="n">
        <v>519.8623271450909</v>
      </c>
      <c r="AD105" t="n">
        <v>420036.183811246</v>
      </c>
      <c r="AE105" t="n">
        <v>574712.037379147</v>
      </c>
      <c r="AF105" t="n">
        <v>6.040239721617338e-06</v>
      </c>
      <c r="AG105" t="n">
        <v>23</v>
      </c>
      <c r="AH105" t="n">
        <v>519862.3271450909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5.2468</v>
      </c>
      <c r="E106" t="n">
        <v>19.06</v>
      </c>
      <c r="F106" t="n">
        <v>15.56</v>
      </c>
      <c r="G106" t="n">
        <v>103.75</v>
      </c>
      <c r="H106" t="n">
        <v>1.35</v>
      </c>
      <c r="I106" t="n">
        <v>9</v>
      </c>
      <c r="J106" t="n">
        <v>356.87</v>
      </c>
      <c r="K106" t="n">
        <v>61.82</v>
      </c>
      <c r="L106" t="n">
        <v>27</v>
      </c>
      <c r="M106" t="n">
        <v>7</v>
      </c>
      <c r="N106" t="n">
        <v>118.05</v>
      </c>
      <c r="O106" t="n">
        <v>44248.41</v>
      </c>
      <c r="P106" t="n">
        <v>276.61</v>
      </c>
      <c r="Q106" t="n">
        <v>467.07</v>
      </c>
      <c r="R106" t="n">
        <v>57.4</v>
      </c>
      <c r="S106" t="n">
        <v>39.61</v>
      </c>
      <c r="T106" t="n">
        <v>3947.42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419.9222886056723</v>
      </c>
      <c r="AB106" t="n">
        <v>574.5562009341795</v>
      </c>
      <c r="AC106" t="n">
        <v>519.7213635117132</v>
      </c>
      <c r="AD106" t="n">
        <v>419922.2886056724</v>
      </c>
      <c r="AE106" t="n">
        <v>574556.2009341795</v>
      </c>
      <c r="AF106" t="n">
        <v>6.041506333069342e-06</v>
      </c>
      <c r="AG106" t="n">
        <v>23</v>
      </c>
      <c r="AH106" t="n">
        <v>519721.3635117132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5.2453</v>
      </c>
      <c r="E107" t="n">
        <v>19.06</v>
      </c>
      <c r="F107" t="n">
        <v>15.57</v>
      </c>
      <c r="G107" t="n">
        <v>103.78</v>
      </c>
      <c r="H107" t="n">
        <v>1.36</v>
      </c>
      <c r="I107" t="n">
        <v>9</v>
      </c>
      <c r="J107" t="n">
        <v>357.52</v>
      </c>
      <c r="K107" t="n">
        <v>61.82</v>
      </c>
      <c r="L107" t="n">
        <v>27.25</v>
      </c>
      <c r="M107" t="n">
        <v>7</v>
      </c>
      <c r="N107" t="n">
        <v>118.45</v>
      </c>
      <c r="O107" t="n">
        <v>44329.08</v>
      </c>
      <c r="P107" t="n">
        <v>276.31</v>
      </c>
      <c r="Q107" t="n">
        <v>467.07</v>
      </c>
      <c r="R107" t="n">
        <v>57.71</v>
      </c>
      <c r="S107" t="n">
        <v>39.61</v>
      </c>
      <c r="T107" t="n">
        <v>4100.61</v>
      </c>
      <c r="U107" t="n">
        <v>0.6899999999999999</v>
      </c>
      <c r="V107" t="n">
        <v>0.75</v>
      </c>
      <c r="W107" t="n">
        <v>2.62</v>
      </c>
      <c r="X107" t="n">
        <v>0.23</v>
      </c>
      <c r="Y107" t="n">
        <v>1</v>
      </c>
      <c r="Z107" t="n">
        <v>10</v>
      </c>
      <c r="AA107" t="n">
        <v>419.8751922380357</v>
      </c>
      <c r="AB107" t="n">
        <v>574.4917616062339</v>
      </c>
      <c r="AC107" t="n">
        <v>519.6630741827856</v>
      </c>
      <c r="AD107" t="n">
        <v>419875.1922380357</v>
      </c>
      <c r="AE107" t="n">
        <v>574491.7616062339</v>
      </c>
      <c r="AF107" t="n">
        <v>6.039779135634791e-06</v>
      </c>
      <c r="AG107" t="n">
        <v>23</v>
      </c>
      <c r="AH107" t="n">
        <v>519663.0741827856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5.2416</v>
      </c>
      <c r="E108" t="n">
        <v>19.08</v>
      </c>
      <c r="F108" t="n">
        <v>15.58</v>
      </c>
      <c r="G108" t="n">
        <v>103.87</v>
      </c>
      <c r="H108" t="n">
        <v>1.37</v>
      </c>
      <c r="I108" t="n">
        <v>9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276.4</v>
      </c>
      <c r="Q108" t="n">
        <v>467.13</v>
      </c>
      <c r="R108" t="n">
        <v>58.06</v>
      </c>
      <c r="S108" t="n">
        <v>39.61</v>
      </c>
      <c r="T108" t="n">
        <v>4277.43</v>
      </c>
      <c r="U108" t="n">
        <v>0.68</v>
      </c>
      <c r="V108" t="n">
        <v>0.75</v>
      </c>
      <c r="W108" t="n">
        <v>2.62</v>
      </c>
      <c r="X108" t="n">
        <v>0.25</v>
      </c>
      <c r="Y108" t="n">
        <v>1</v>
      </c>
      <c r="Z108" t="n">
        <v>10</v>
      </c>
      <c r="AA108" t="n">
        <v>420.0862572215255</v>
      </c>
      <c r="AB108" t="n">
        <v>574.7805500281744</v>
      </c>
      <c r="AC108" t="n">
        <v>519.9243010430532</v>
      </c>
      <c r="AD108" t="n">
        <v>420086.2572215255</v>
      </c>
      <c r="AE108" t="n">
        <v>574780.5500281744</v>
      </c>
      <c r="AF108" t="n">
        <v>6.035518715296231e-06</v>
      </c>
      <c r="AG108" t="n">
        <v>23</v>
      </c>
      <c r="AH108" t="n">
        <v>519924.3010430532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5.2448</v>
      </c>
      <c r="E109" t="n">
        <v>19.07</v>
      </c>
      <c r="F109" t="n">
        <v>15.57</v>
      </c>
      <c r="G109" t="n">
        <v>103.8</v>
      </c>
      <c r="H109" t="n">
        <v>1.38</v>
      </c>
      <c r="I109" t="n">
        <v>9</v>
      </c>
      <c r="J109" t="n">
        <v>358.84</v>
      </c>
      <c r="K109" t="n">
        <v>61.82</v>
      </c>
      <c r="L109" t="n">
        <v>27.75</v>
      </c>
      <c r="M109" t="n">
        <v>7</v>
      </c>
      <c r="N109" t="n">
        <v>119.27</v>
      </c>
      <c r="O109" t="n">
        <v>44491.1</v>
      </c>
      <c r="P109" t="n">
        <v>275.96</v>
      </c>
      <c r="Q109" t="n">
        <v>467.07</v>
      </c>
      <c r="R109" t="n">
        <v>57.61</v>
      </c>
      <c r="S109" t="n">
        <v>39.61</v>
      </c>
      <c r="T109" t="n">
        <v>4049.84</v>
      </c>
      <c r="U109" t="n">
        <v>0.6899999999999999</v>
      </c>
      <c r="V109" t="n">
        <v>0.75</v>
      </c>
      <c r="W109" t="n">
        <v>2.62</v>
      </c>
      <c r="X109" t="n">
        <v>0.24</v>
      </c>
      <c r="Y109" t="n">
        <v>1</v>
      </c>
      <c r="Z109" t="n">
        <v>10</v>
      </c>
      <c r="AA109" t="n">
        <v>419.7315621972356</v>
      </c>
      <c r="AB109" t="n">
        <v>574.2952406479009</v>
      </c>
      <c r="AC109" t="n">
        <v>519.4853089088971</v>
      </c>
      <c r="AD109" t="n">
        <v>419731.5621972356</v>
      </c>
      <c r="AE109" t="n">
        <v>574295.2406479008</v>
      </c>
      <c r="AF109" t="n">
        <v>6.039203403156607e-06</v>
      </c>
      <c r="AG109" t="n">
        <v>23</v>
      </c>
      <c r="AH109" t="n">
        <v>519485.3089088971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5.247</v>
      </c>
      <c r="E110" t="n">
        <v>19.06</v>
      </c>
      <c r="F110" t="n">
        <v>15.56</v>
      </c>
      <c r="G110" t="n">
        <v>103.74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275.57</v>
      </c>
      <c r="Q110" t="n">
        <v>467.09</v>
      </c>
      <c r="R110" t="n">
        <v>57.4</v>
      </c>
      <c r="S110" t="n">
        <v>39.61</v>
      </c>
      <c r="T110" t="n">
        <v>3945.48</v>
      </c>
      <c r="U110" t="n">
        <v>0.6899999999999999</v>
      </c>
      <c r="V110" t="n">
        <v>0.75</v>
      </c>
      <c r="W110" t="n">
        <v>2.62</v>
      </c>
      <c r="X110" t="n">
        <v>0.23</v>
      </c>
      <c r="Y110" t="n">
        <v>1</v>
      </c>
      <c r="Z110" t="n">
        <v>10</v>
      </c>
      <c r="AA110" t="n">
        <v>419.4357839322558</v>
      </c>
      <c r="AB110" t="n">
        <v>573.8905437769395</v>
      </c>
      <c r="AC110" t="n">
        <v>519.1192357393046</v>
      </c>
      <c r="AD110" t="n">
        <v>419435.7839322558</v>
      </c>
      <c r="AE110" t="n">
        <v>573890.5437769395</v>
      </c>
      <c r="AF110" t="n">
        <v>6.041736626060615e-06</v>
      </c>
      <c r="AG110" t="n">
        <v>23</v>
      </c>
      <c r="AH110" t="n">
        <v>519119.2357393046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5.2732</v>
      </c>
      <c r="E111" t="n">
        <v>18.96</v>
      </c>
      <c r="F111" t="n">
        <v>15.52</v>
      </c>
      <c r="G111" t="n">
        <v>116.42</v>
      </c>
      <c r="H111" t="n">
        <v>1.4</v>
      </c>
      <c r="I111" t="n">
        <v>8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274.66</v>
      </c>
      <c r="Q111" t="n">
        <v>467.07</v>
      </c>
      <c r="R111" t="n">
        <v>56.1</v>
      </c>
      <c r="S111" t="n">
        <v>39.61</v>
      </c>
      <c r="T111" t="n">
        <v>3299.04</v>
      </c>
      <c r="U111" t="n">
        <v>0.71</v>
      </c>
      <c r="V111" t="n">
        <v>0.75</v>
      </c>
      <c r="W111" t="n">
        <v>2.62</v>
      </c>
      <c r="X111" t="n">
        <v>0.19</v>
      </c>
      <c r="Y111" t="n">
        <v>1</v>
      </c>
      <c r="Z111" t="n">
        <v>10</v>
      </c>
      <c r="AA111" t="n">
        <v>407.8315770877495</v>
      </c>
      <c r="AB111" t="n">
        <v>558.0131560308109</v>
      </c>
      <c r="AC111" t="n">
        <v>504.757163595613</v>
      </c>
      <c r="AD111" t="n">
        <v>407831.5770877494</v>
      </c>
      <c r="AE111" t="n">
        <v>558013.1560308109</v>
      </c>
      <c r="AF111" t="n">
        <v>6.071905007917445e-06</v>
      </c>
      <c r="AG111" t="n">
        <v>22</v>
      </c>
      <c r="AH111" t="n">
        <v>504757.163595613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5.2713</v>
      </c>
      <c r="E112" t="n">
        <v>18.97</v>
      </c>
      <c r="F112" t="n">
        <v>15.53</v>
      </c>
      <c r="G112" t="n">
        <v>116.47</v>
      </c>
      <c r="H112" t="n">
        <v>1.41</v>
      </c>
      <c r="I112" t="n">
        <v>8</v>
      </c>
      <c r="J112" t="n">
        <v>360.82</v>
      </c>
      <c r="K112" t="n">
        <v>61.82</v>
      </c>
      <c r="L112" t="n">
        <v>28.5</v>
      </c>
      <c r="M112" t="n">
        <v>6</v>
      </c>
      <c r="N112" t="n">
        <v>120.5</v>
      </c>
      <c r="O112" t="n">
        <v>44735.86</v>
      </c>
      <c r="P112" t="n">
        <v>274.87</v>
      </c>
      <c r="Q112" t="n">
        <v>467.07</v>
      </c>
      <c r="R112" t="n">
        <v>56.28</v>
      </c>
      <c r="S112" t="n">
        <v>39.61</v>
      </c>
      <c r="T112" t="n">
        <v>3392.73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408.0321552996504</v>
      </c>
      <c r="AB112" t="n">
        <v>558.2875959892201</v>
      </c>
      <c r="AC112" t="n">
        <v>505.0054113895703</v>
      </c>
      <c r="AD112" t="n">
        <v>408032.1552996504</v>
      </c>
      <c r="AE112" t="n">
        <v>558287.5959892201</v>
      </c>
      <c r="AF112" t="n">
        <v>6.069717224500347e-06</v>
      </c>
      <c r="AG112" t="n">
        <v>22</v>
      </c>
      <c r="AH112" t="n">
        <v>505005.4113895703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5.2716</v>
      </c>
      <c r="E113" t="n">
        <v>18.97</v>
      </c>
      <c r="F113" t="n">
        <v>15.53</v>
      </c>
      <c r="G113" t="n">
        <v>116.46</v>
      </c>
      <c r="H113" t="n">
        <v>1.42</v>
      </c>
      <c r="I113" t="n">
        <v>8</v>
      </c>
      <c r="J113" t="n">
        <v>361.49</v>
      </c>
      <c r="K113" t="n">
        <v>61.82</v>
      </c>
      <c r="L113" t="n">
        <v>28.75</v>
      </c>
      <c r="M113" t="n">
        <v>6</v>
      </c>
      <c r="N113" t="n">
        <v>120.92</v>
      </c>
      <c r="O113" t="n">
        <v>44817.91</v>
      </c>
      <c r="P113" t="n">
        <v>275.35</v>
      </c>
      <c r="Q113" t="n">
        <v>467.07</v>
      </c>
      <c r="R113" t="n">
        <v>56.39</v>
      </c>
      <c r="S113" t="n">
        <v>39.61</v>
      </c>
      <c r="T113" t="n">
        <v>3444.37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408.2418716814303</v>
      </c>
      <c r="AB113" t="n">
        <v>558.5745391948049</v>
      </c>
      <c r="AC113" t="n">
        <v>505.2649691383416</v>
      </c>
      <c r="AD113" t="n">
        <v>408241.8716814303</v>
      </c>
      <c r="AE113" t="n">
        <v>558574.5391948048</v>
      </c>
      <c r="AF113" t="n">
        <v>6.070062663987258e-06</v>
      </c>
      <c r="AG113" t="n">
        <v>22</v>
      </c>
      <c r="AH113" t="n">
        <v>505264.9691383416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5.2723</v>
      </c>
      <c r="E114" t="n">
        <v>18.97</v>
      </c>
      <c r="F114" t="n">
        <v>15.53</v>
      </c>
      <c r="G114" t="n">
        <v>116.44</v>
      </c>
      <c r="H114" t="n">
        <v>1.43</v>
      </c>
      <c r="I114" t="n">
        <v>8</v>
      </c>
      <c r="J114" t="n">
        <v>362.16</v>
      </c>
      <c r="K114" t="n">
        <v>61.82</v>
      </c>
      <c r="L114" t="n">
        <v>29</v>
      </c>
      <c r="M114" t="n">
        <v>6</v>
      </c>
      <c r="N114" t="n">
        <v>121.34</v>
      </c>
      <c r="O114" t="n">
        <v>44900.33</v>
      </c>
      <c r="P114" t="n">
        <v>275.29</v>
      </c>
      <c r="Q114" t="n">
        <v>467.1</v>
      </c>
      <c r="R114" t="n">
        <v>56.14</v>
      </c>
      <c r="S114" t="n">
        <v>39.61</v>
      </c>
      <c r="T114" t="n">
        <v>3320.17</v>
      </c>
      <c r="U114" t="n">
        <v>0.71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408.1897964284361</v>
      </c>
      <c r="AB114" t="n">
        <v>558.5032875362602</v>
      </c>
      <c r="AC114" t="n">
        <v>505.2005176380861</v>
      </c>
      <c r="AD114" t="n">
        <v>408189.7964284361</v>
      </c>
      <c r="AE114" t="n">
        <v>558503.2875362602</v>
      </c>
      <c r="AF114" t="n">
        <v>6.070868689456715e-06</v>
      </c>
      <c r="AG114" t="n">
        <v>22</v>
      </c>
      <c r="AH114" t="n">
        <v>505200.5176380861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5.2709</v>
      </c>
      <c r="E115" t="n">
        <v>18.97</v>
      </c>
      <c r="F115" t="n">
        <v>15.53</v>
      </c>
      <c r="G115" t="n">
        <v>116.48</v>
      </c>
      <c r="H115" t="n">
        <v>1.44</v>
      </c>
      <c r="I115" t="n">
        <v>8</v>
      </c>
      <c r="J115" t="n">
        <v>362.83</v>
      </c>
      <c r="K115" t="n">
        <v>61.82</v>
      </c>
      <c r="L115" t="n">
        <v>29.25</v>
      </c>
      <c r="M115" t="n">
        <v>6</v>
      </c>
      <c r="N115" t="n">
        <v>121.75</v>
      </c>
      <c r="O115" t="n">
        <v>44982.86</v>
      </c>
      <c r="P115" t="n">
        <v>275.76</v>
      </c>
      <c r="Q115" t="n">
        <v>467.07</v>
      </c>
      <c r="R115" t="n">
        <v>56.35</v>
      </c>
      <c r="S115" t="n">
        <v>39.61</v>
      </c>
      <c r="T115" t="n">
        <v>3426.84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408.4545646265733</v>
      </c>
      <c r="AB115" t="n">
        <v>558.8655550657001</v>
      </c>
      <c r="AC115" t="n">
        <v>505.5282108629618</v>
      </c>
      <c r="AD115" t="n">
        <v>408454.5646265733</v>
      </c>
      <c r="AE115" t="n">
        <v>558865.5550657001</v>
      </c>
      <c r="AF115" t="n">
        <v>6.0692566385178e-06</v>
      </c>
      <c r="AG115" t="n">
        <v>22</v>
      </c>
      <c r="AH115" t="n">
        <v>505528.2108629618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5.2698</v>
      </c>
      <c r="E116" t="n">
        <v>18.98</v>
      </c>
      <c r="F116" t="n">
        <v>15.53</v>
      </c>
      <c r="G116" t="n">
        <v>116.51</v>
      </c>
      <c r="H116" t="n">
        <v>1.45</v>
      </c>
      <c r="I116" t="n">
        <v>8</v>
      </c>
      <c r="J116" t="n">
        <v>363.5</v>
      </c>
      <c r="K116" t="n">
        <v>61.82</v>
      </c>
      <c r="L116" t="n">
        <v>29.5</v>
      </c>
      <c r="M116" t="n">
        <v>6</v>
      </c>
      <c r="N116" t="n">
        <v>122.18</v>
      </c>
      <c r="O116" t="n">
        <v>45065.64</v>
      </c>
      <c r="P116" t="n">
        <v>275.84</v>
      </c>
      <c r="Q116" t="n">
        <v>467.07</v>
      </c>
      <c r="R116" t="n">
        <v>56.56</v>
      </c>
      <c r="S116" t="n">
        <v>39.61</v>
      </c>
      <c r="T116" t="n">
        <v>3529.67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408.5299237573197</v>
      </c>
      <c r="AB116" t="n">
        <v>558.9686647529976</v>
      </c>
      <c r="AC116" t="n">
        <v>505.621479906419</v>
      </c>
      <c r="AD116" t="n">
        <v>408529.9237573197</v>
      </c>
      <c r="AE116" t="n">
        <v>558968.6647529976</v>
      </c>
      <c r="AF116" t="n">
        <v>6.067990027065796e-06</v>
      </c>
      <c r="AG116" t="n">
        <v>22</v>
      </c>
      <c r="AH116" t="n">
        <v>505621.4799064191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5.2715</v>
      </c>
      <c r="E117" t="n">
        <v>18.97</v>
      </c>
      <c r="F117" t="n">
        <v>15.53</v>
      </c>
      <c r="G117" t="n">
        <v>116.46</v>
      </c>
      <c r="H117" t="n">
        <v>1.46</v>
      </c>
      <c r="I117" t="n">
        <v>8</v>
      </c>
      <c r="J117" t="n">
        <v>364.17</v>
      </c>
      <c r="K117" t="n">
        <v>61.82</v>
      </c>
      <c r="L117" t="n">
        <v>29.75</v>
      </c>
      <c r="M117" t="n">
        <v>6</v>
      </c>
      <c r="N117" t="n">
        <v>122.6</v>
      </c>
      <c r="O117" t="n">
        <v>45148.66</v>
      </c>
      <c r="P117" t="n">
        <v>275.98</v>
      </c>
      <c r="Q117" t="n">
        <v>467.07</v>
      </c>
      <c r="R117" t="n">
        <v>56.23</v>
      </c>
      <c r="S117" t="n">
        <v>39.61</v>
      </c>
      <c r="T117" t="n">
        <v>3366.12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408.5344334692782</v>
      </c>
      <c r="AB117" t="n">
        <v>558.9748351398537</v>
      </c>
      <c r="AC117" t="n">
        <v>505.6270614002136</v>
      </c>
      <c r="AD117" t="n">
        <v>408534.4334692782</v>
      </c>
      <c r="AE117" t="n">
        <v>558974.8351398536</v>
      </c>
      <c r="AF117" t="n">
        <v>6.06994751749162e-06</v>
      </c>
      <c r="AG117" t="n">
        <v>22</v>
      </c>
      <c r="AH117" t="n">
        <v>505627.0614002136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5.2727</v>
      </c>
      <c r="E118" t="n">
        <v>18.97</v>
      </c>
      <c r="F118" t="n">
        <v>15.52</v>
      </c>
      <c r="G118" t="n">
        <v>116.43</v>
      </c>
      <c r="H118" t="n">
        <v>1.47</v>
      </c>
      <c r="I118" t="n">
        <v>8</v>
      </c>
      <c r="J118" t="n">
        <v>364.85</v>
      </c>
      <c r="K118" t="n">
        <v>61.82</v>
      </c>
      <c r="L118" t="n">
        <v>30</v>
      </c>
      <c r="M118" t="n">
        <v>6</v>
      </c>
      <c r="N118" t="n">
        <v>123.02</v>
      </c>
      <c r="O118" t="n">
        <v>45231.92</v>
      </c>
      <c r="P118" t="n">
        <v>276.01</v>
      </c>
      <c r="Q118" t="n">
        <v>467.07</v>
      </c>
      <c r="R118" t="n">
        <v>56.01</v>
      </c>
      <c r="S118" t="n">
        <v>39.61</v>
      </c>
      <c r="T118" t="n">
        <v>3255.81</v>
      </c>
      <c r="U118" t="n">
        <v>0.71</v>
      </c>
      <c r="V118" t="n">
        <v>0.75</v>
      </c>
      <c r="W118" t="n">
        <v>2.62</v>
      </c>
      <c r="X118" t="n">
        <v>0.19</v>
      </c>
      <c r="Y118" t="n">
        <v>1</v>
      </c>
      <c r="Z118" t="n">
        <v>10</v>
      </c>
      <c r="AA118" t="n">
        <v>408.4683334596912</v>
      </c>
      <c r="AB118" t="n">
        <v>558.88439419061</v>
      </c>
      <c r="AC118" t="n">
        <v>505.5452520082312</v>
      </c>
      <c r="AD118" t="n">
        <v>408468.3334596911</v>
      </c>
      <c r="AE118" t="n">
        <v>558884.39419061</v>
      </c>
      <c r="AF118" t="n">
        <v>6.071329275439261e-06</v>
      </c>
      <c r="AG118" t="n">
        <v>22</v>
      </c>
      <c r="AH118" t="n">
        <v>505545.2520082312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5.2716</v>
      </c>
      <c r="E119" t="n">
        <v>18.97</v>
      </c>
      <c r="F119" t="n">
        <v>15.53</v>
      </c>
      <c r="G119" t="n">
        <v>116.46</v>
      </c>
      <c r="H119" t="n">
        <v>1.48</v>
      </c>
      <c r="I119" t="n">
        <v>8</v>
      </c>
      <c r="J119" t="n">
        <v>365.52</v>
      </c>
      <c r="K119" t="n">
        <v>61.82</v>
      </c>
      <c r="L119" t="n">
        <v>30.25</v>
      </c>
      <c r="M119" t="n">
        <v>6</v>
      </c>
      <c r="N119" t="n">
        <v>123.45</v>
      </c>
      <c r="O119" t="n">
        <v>45315.43</v>
      </c>
      <c r="P119" t="n">
        <v>276.26</v>
      </c>
      <c r="Q119" t="n">
        <v>467.08</v>
      </c>
      <c r="R119" t="n">
        <v>56.23</v>
      </c>
      <c r="S119" t="n">
        <v>39.61</v>
      </c>
      <c r="T119" t="n">
        <v>3368.19</v>
      </c>
      <c r="U119" t="n">
        <v>0.7</v>
      </c>
      <c r="V119" t="n">
        <v>0.75</v>
      </c>
      <c r="W119" t="n">
        <v>2.62</v>
      </c>
      <c r="X119" t="n">
        <v>0.19</v>
      </c>
      <c r="Y119" t="n">
        <v>1</v>
      </c>
      <c r="Z119" t="n">
        <v>10</v>
      </c>
      <c r="AA119" t="n">
        <v>408.6593862707965</v>
      </c>
      <c r="AB119" t="n">
        <v>559.1458010754195</v>
      </c>
      <c r="AC119" t="n">
        <v>505.7817105868414</v>
      </c>
      <c r="AD119" t="n">
        <v>408659.3862707965</v>
      </c>
      <c r="AE119" t="n">
        <v>559145.8010754195</v>
      </c>
      <c r="AF119" t="n">
        <v>6.070062663987258e-06</v>
      </c>
      <c r="AG119" t="n">
        <v>22</v>
      </c>
      <c r="AH119" t="n">
        <v>505781.7105868415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5.2705</v>
      </c>
      <c r="E120" t="n">
        <v>18.97</v>
      </c>
      <c r="F120" t="n">
        <v>15.53</v>
      </c>
      <c r="G120" t="n">
        <v>116.49</v>
      </c>
      <c r="H120" t="n">
        <v>1.49</v>
      </c>
      <c r="I120" t="n">
        <v>8</v>
      </c>
      <c r="J120" t="n">
        <v>366.2</v>
      </c>
      <c r="K120" t="n">
        <v>61.82</v>
      </c>
      <c r="L120" t="n">
        <v>30.5</v>
      </c>
      <c r="M120" t="n">
        <v>6</v>
      </c>
      <c r="N120" t="n">
        <v>123.88</v>
      </c>
      <c r="O120" t="n">
        <v>45399.2</v>
      </c>
      <c r="P120" t="n">
        <v>276.19</v>
      </c>
      <c r="Q120" t="n">
        <v>467.07</v>
      </c>
      <c r="R120" t="n">
        <v>56.48</v>
      </c>
      <c r="S120" t="n">
        <v>39.61</v>
      </c>
      <c r="T120" t="n">
        <v>3490.86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408.6659426911017</v>
      </c>
      <c r="AB120" t="n">
        <v>559.1547718589298</v>
      </c>
      <c r="AC120" t="n">
        <v>505.7898252113642</v>
      </c>
      <c r="AD120" t="n">
        <v>408665.9426911017</v>
      </c>
      <c r="AE120" t="n">
        <v>559154.7718589299</v>
      </c>
      <c r="AF120" t="n">
        <v>6.068796052535254e-06</v>
      </c>
      <c r="AG120" t="n">
        <v>22</v>
      </c>
      <c r="AH120" t="n">
        <v>505789.8252113642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5.2697</v>
      </c>
      <c r="E121" t="n">
        <v>18.98</v>
      </c>
      <c r="F121" t="n">
        <v>15.53</v>
      </c>
      <c r="G121" t="n">
        <v>116.51</v>
      </c>
      <c r="H121" t="n">
        <v>1.49</v>
      </c>
      <c r="I121" t="n">
        <v>8</v>
      </c>
      <c r="J121" t="n">
        <v>366.88</v>
      </c>
      <c r="K121" t="n">
        <v>61.82</v>
      </c>
      <c r="L121" t="n">
        <v>30.75</v>
      </c>
      <c r="M121" t="n">
        <v>6</v>
      </c>
      <c r="N121" t="n">
        <v>124.31</v>
      </c>
      <c r="O121" t="n">
        <v>45483.22</v>
      </c>
      <c r="P121" t="n">
        <v>276.07</v>
      </c>
      <c r="Q121" t="n">
        <v>467.07</v>
      </c>
      <c r="R121" t="n">
        <v>56.46</v>
      </c>
      <c r="S121" t="n">
        <v>39.61</v>
      </c>
      <c r="T121" t="n">
        <v>3480.26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408.639001877337</v>
      </c>
      <c r="AB121" t="n">
        <v>559.1179102489923</v>
      </c>
      <c r="AC121" t="n">
        <v>505.7564816217433</v>
      </c>
      <c r="AD121" t="n">
        <v>408639.001877337</v>
      </c>
      <c r="AE121" t="n">
        <v>559117.9102489923</v>
      </c>
      <c r="AF121" t="n">
        <v>6.067874880570159e-06</v>
      </c>
      <c r="AG121" t="n">
        <v>22</v>
      </c>
      <c r="AH121" t="n">
        <v>505756.4816217433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5.2719</v>
      </c>
      <c r="E122" t="n">
        <v>18.97</v>
      </c>
      <c r="F122" t="n">
        <v>15.53</v>
      </c>
      <c r="G122" t="n">
        <v>116.45</v>
      </c>
      <c r="H122" t="n">
        <v>1.5</v>
      </c>
      <c r="I122" t="n">
        <v>8</v>
      </c>
      <c r="J122" t="n">
        <v>367.57</v>
      </c>
      <c r="K122" t="n">
        <v>61.82</v>
      </c>
      <c r="L122" t="n">
        <v>31</v>
      </c>
      <c r="M122" t="n">
        <v>6</v>
      </c>
      <c r="N122" t="n">
        <v>124.74</v>
      </c>
      <c r="O122" t="n">
        <v>45567.49</v>
      </c>
      <c r="P122" t="n">
        <v>275.7</v>
      </c>
      <c r="Q122" t="n">
        <v>467.07</v>
      </c>
      <c r="R122" t="n">
        <v>56.32</v>
      </c>
      <c r="S122" t="n">
        <v>39.61</v>
      </c>
      <c r="T122" t="n">
        <v>3411.53</v>
      </c>
      <c r="U122" t="n">
        <v>0.7</v>
      </c>
      <c r="V122" t="n">
        <v>0.75</v>
      </c>
      <c r="W122" t="n">
        <v>2.62</v>
      </c>
      <c r="X122" t="n">
        <v>0.19</v>
      </c>
      <c r="Y122" t="n">
        <v>1</v>
      </c>
      <c r="Z122" t="n">
        <v>10</v>
      </c>
      <c r="AA122" t="n">
        <v>408.3919226479733</v>
      </c>
      <c r="AB122" t="n">
        <v>558.7798455470105</v>
      </c>
      <c r="AC122" t="n">
        <v>505.450681340442</v>
      </c>
      <c r="AD122" t="n">
        <v>408391.9226479733</v>
      </c>
      <c r="AE122" t="n">
        <v>558779.8455470105</v>
      </c>
      <c r="AF122" t="n">
        <v>6.070408103474167e-06</v>
      </c>
      <c r="AG122" t="n">
        <v>22</v>
      </c>
      <c r="AH122" t="n">
        <v>505450.681340442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5.2698</v>
      </c>
      <c r="E123" t="n">
        <v>18.98</v>
      </c>
      <c r="F123" t="n">
        <v>15.53</v>
      </c>
      <c r="G123" t="n">
        <v>116.51</v>
      </c>
      <c r="H123" t="n">
        <v>1.51</v>
      </c>
      <c r="I123" t="n">
        <v>8</v>
      </c>
      <c r="J123" t="n">
        <v>368.25</v>
      </c>
      <c r="K123" t="n">
        <v>61.82</v>
      </c>
      <c r="L123" t="n">
        <v>31.25</v>
      </c>
      <c r="M123" t="n">
        <v>6</v>
      </c>
      <c r="N123" t="n">
        <v>125.18</v>
      </c>
      <c r="O123" t="n">
        <v>45652.02</v>
      </c>
      <c r="P123" t="n">
        <v>275.45</v>
      </c>
      <c r="Q123" t="n">
        <v>467.07</v>
      </c>
      <c r="R123" t="n">
        <v>56.69</v>
      </c>
      <c r="S123" t="n">
        <v>39.61</v>
      </c>
      <c r="T123" t="n">
        <v>3594.64</v>
      </c>
      <c r="U123" t="n">
        <v>0.7</v>
      </c>
      <c r="V123" t="n">
        <v>0.75</v>
      </c>
      <c r="W123" t="n">
        <v>2.62</v>
      </c>
      <c r="X123" t="n">
        <v>0.2</v>
      </c>
      <c r="Y123" t="n">
        <v>1</v>
      </c>
      <c r="Z123" t="n">
        <v>10</v>
      </c>
      <c r="AA123" t="n">
        <v>408.3509278147274</v>
      </c>
      <c r="AB123" t="n">
        <v>558.7237546075992</v>
      </c>
      <c r="AC123" t="n">
        <v>505.3999436415639</v>
      </c>
      <c r="AD123" t="n">
        <v>408350.9278147274</v>
      </c>
      <c r="AE123" t="n">
        <v>558723.7546075992</v>
      </c>
      <c r="AF123" t="n">
        <v>6.067990027065796e-06</v>
      </c>
      <c r="AG123" t="n">
        <v>22</v>
      </c>
      <c r="AH123" t="n">
        <v>505399.9436415639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5.2692</v>
      </c>
      <c r="E124" t="n">
        <v>18.98</v>
      </c>
      <c r="F124" t="n">
        <v>15.54</v>
      </c>
      <c r="G124" t="n">
        <v>116.52</v>
      </c>
      <c r="H124" t="n">
        <v>1.52</v>
      </c>
      <c r="I124" t="n">
        <v>8</v>
      </c>
      <c r="J124" t="n">
        <v>368.94</v>
      </c>
      <c r="K124" t="n">
        <v>61.82</v>
      </c>
      <c r="L124" t="n">
        <v>31.5</v>
      </c>
      <c r="M124" t="n">
        <v>6</v>
      </c>
      <c r="N124" t="n">
        <v>125.62</v>
      </c>
      <c r="O124" t="n">
        <v>45736.8</v>
      </c>
      <c r="P124" t="n">
        <v>275.48</v>
      </c>
      <c r="Q124" t="n">
        <v>467.07</v>
      </c>
      <c r="R124" t="n">
        <v>56.64</v>
      </c>
      <c r="S124" t="n">
        <v>39.61</v>
      </c>
      <c r="T124" t="n">
        <v>3570.88</v>
      </c>
      <c r="U124" t="n">
        <v>0.7</v>
      </c>
      <c r="V124" t="n">
        <v>0.75</v>
      </c>
      <c r="W124" t="n">
        <v>2.62</v>
      </c>
      <c r="X124" t="n">
        <v>0.2</v>
      </c>
      <c r="Y124" t="n">
        <v>1</v>
      </c>
      <c r="Z124" t="n">
        <v>10</v>
      </c>
      <c r="AA124" t="n">
        <v>408.4235028507579</v>
      </c>
      <c r="AB124" t="n">
        <v>558.8230549736808</v>
      </c>
      <c r="AC124" t="n">
        <v>505.4897669200756</v>
      </c>
      <c r="AD124" t="n">
        <v>408423.5028507579</v>
      </c>
      <c r="AE124" t="n">
        <v>558823.0549736808</v>
      </c>
      <c r="AF124" t="n">
        <v>6.067299148091974e-06</v>
      </c>
      <c r="AG124" t="n">
        <v>22</v>
      </c>
      <c r="AH124" t="n">
        <v>505489.7669200756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5.2704</v>
      </c>
      <c r="E125" t="n">
        <v>18.97</v>
      </c>
      <c r="F125" t="n">
        <v>15.53</v>
      </c>
      <c r="G125" t="n">
        <v>116.49</v>
      </c>
      <c r="H125" t="n">
        <v>1.53</v>
      </c>
      <c r="I125" t="n">
        <v>8</v>
      </c>
      <c r="J125" t="n">
        <v>369.63</v>
      </c>
      <c r="K125" t="n">
        <v>61.82</v>
      </c>
      <c r="L125" t="n">
        <v>31.75</v>
      </c>
      <c r="M125" t="n">
        <v>6</v>
      </c>
      <c r="N125" t="n">
        <v>126.06</v>
      </c>
      <c r="O125" t="n">
        <v>45821.85</v>
      </c>
      <c r="P125" t="n">
        <v>275.32</v>
      </c>
      <c r="Q125" t="n">
        <v>467.07</v>
      </c>
      <c r="R125" t="n">
        <v>56.43</v>
      </c>
      <c r="S125" t="n">
        <v>39.61</v>
      </c>
      <c r="T125" t="n">
        <v>3466.76</v>
      </c>
      <c r="U125" t="n">
        <v>0.7</v>
      </c>
      <c r="V125" t="n">
        <v>0.75</v>
      </c>
      <c r="W125" t="n">
        <v>2.62</v>
      </c>
      <c r="X125" t="n">
        <v>0.2</v>
      </c>
      <c r="Y125" t="n">
        <v>1</v>
      </c>
      <c r="Z125" t="n">
        <v>10</v>
      </c>
      <c r="AA125" t="n">
        <v>408.2702060285654</v>
      </c>
      <c r="AB125" t="n">
        <v>558.6133074985785</v>
      </c>
      <c r="AC125" t="n">
        <v>505.3000374496147</v>
      </c>
      <c r="AD125" t="n">
        <v>408270.2060285654</v>
      </c>
      <c r="AE125" t="n">
        <v>558613.3074985784</v>
      </c>
      <c r="AF125" t="n">
        <v>6.068680906039617e-06</v>
      </c>
      <c r="AG125" t="n">
        <v>22</v>
      </c>
      <c r="AH125" t="n">
        <v>505300.0374496147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5.2702</v>
      </c>
      <c r="E126" t="n">
        <v>18.97</v>
      </c>
      <c r="F126" t="n">
        <v>15.53</v>
      </c>
      <c r="G126" t="n">
        <v>116.5</v>
      </c>
      <c r="H126" t="n">
        <v>1.54</v>
      </c>
      <c r="I126" t="n">
        <v>8</v>
      </c>
      <c r="J126" t="n">
        <v>370.32</v>
      </c>
      <c r="K126" t="n">
        <v>61.82</v>
      </c>
      <c r="L126" t="n">
        <v>32</v>
      </c>
      <c r="M126" t="n">
        <v>6</v>
      </c>
      <c r="N126" t="n">
        <v>126.5</v>
      </c>
      <c r="O126" t="n">
        <v>45907.3</v>
      </c>
      <c r="P126" t="n">
        <v>275.43</v>
      </c>
      <c r="Q126" t="n">
        <v>467.1</v>
      </c>
      <c r="R126" t="n">
        <v>56.41</v>
      </c>
      <c r="S126" t="n">
        <v>39.61</v>
      </c>
      <c r="T126" t="n">
        <v>3457.68</v>
      </c>
      <c r="U126" t="n">
        <v>0.7</v>
      </c>
      <c r="V126" t="n">
        <v>0.75</v>
      </c>
      <c r="W126" t="n">
        <v>2.62</v>
      </c>
      <c r="X126" t="n">
        <v>0.2</v>
      </c>
      <c r="Y126" t="n">
        <v>1</v>
      </c>
      <c r="Z126" t="n">
        <v>10</v>
      </c>
      <c r="AA126" t="n">
        <v>408.3277065231142</v>
      </c>
      <c r="AB126" t="n">
        <v>558.6919822119629</v>
      </c>
      <c r="AC126" t="n">
        <v>505.3712035587743</v>
      </c>
      <c r="AD126" t="n">
        <v>408327.7065231142</v>
      </c>
      <c r="AE126" t="n">
        <v>558691.9822119629</v>
      </c>
      <c r="AF126" t="n">
        <v>6.068450613048343e-06</v>
      </c>
      <c r="AG126" t="n">
        <v>22</v>
      </c>
      <c r="AH126" t="n">
        <v>505371.2035587743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5.2702</v>
      </c>
      <c r="E127" t="n">
        <v>18.97</v>
      </c>
      <c r="F127" t="n">
        <v>15.53</v>
      </c>
      <c r="G127" t="n">
        <v>116.5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275.05</v>
      </c>
      <c r="Q127" t="n">
        <v>467.08</v>
      </c>
      <c r="R127" t="n">
        <v>56.46</v>
      </c>
      <c r="S127" t="n">
        <v>39.61</v>
      </c>
      <c r="T127" t="n">
        <v>3480.98</v>
      </c>
      <c r="U127" t="n">
        <v>0.7</v>
      </c>
      <c r="V127" t="n">
        <v>0.75</v>
      </c>
      <c r="W127" t="n">
        <v>2.62</v>
      </c>
      <c r="X127" t="n">
        <v>0.2</v>
      </c>
      <c r="Y127" t="n">
        <v>1</v>
      </c>
      <c r="Z127" t="n">
        <v>10</v>
      </c>
      <c r="AA127" t="n">
        <v>408.1533134572433</v>
      </c>
      <c r="AB127" t="n">
        <v>558.4533699255593</v>
      </c>
      <c r="AC127" t="n">
        <v>505.1553640940905</v>
      </c>
      <c r="AD127" t="n">
        <v>408153.3134572433</v>
      </c>
      <c r="AE127" t="n">
        <v>558453.3699255593</v>
      </c>
      <c r="AF127" t="n">
        <v>6.068450613048343e-06</v>
      </c>
      <c r="AG127" t="n">
        <v>22</v>
      </c>
      <c r="AH127" t="n">
        <v>505155.3640940905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5.2649</v>
      </c>
      <c r="E128" t="n">
        <v>18.99</v>
      </c>
      <c r="F128" t="n">
        <v>15.55</v>
      </c>
      <c r="G128" t="n">
        <v>116.64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274.8</v>
      </c>
      <c r="Q128" t="n">
        <v>467.07</v>
      </c>
      <c r="R128" t="n">
        <v>57.11</v>
      </c>
      <c r="S128" t="n">
        <v>39.61</v>
      </c>
      <c r="T128" t="n">
        <v>3808.29</v>
      </c>
      <c r="U128" t="n">
        <v>0.6899999999999999</v>
      </c>
      <c r="V128" t="n">
        <v>0.75</v>
      </c>
      <c r="W128" t="n">
        <v>2.62</v>
      </c>
      <c r="X128" t="n">
        <v>0.22</v>
      </c>
      <c r="Y128" t="n">
        <v>1</v>
      </c>
      <c r="Z128" t="n">
        <v>10</v>
      </c>
      <c r="AA128" t="n">
        <v>408.3000545686041</v>
      </c>
      <c r="AB128" t="n">
        <v>558.654147587884</v>
      </c>
      <c r="AC128" t="n">
        <v>505.3369798181163</v>
      </c>
      <c r="AD128" t="n">
        <v>408300.0545686041</v>
      </c>
      <c r="AE128" t="n">
        <v>558654.147587884</v>
      </c>
      <c r="AF128" t="n">
        <v>6.062347848779594e-06</v>
      </c>
      <c r="AG128" t="n">
        <v>22</v>
      </c>
      <c r="AH128" t="n">
        <v>505336.9798181163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5.2925</v>
      </c>
      <c r="E129" t="n">
        <v>18.89</v>
      </c>
      <c r="F129" t="n">
        <v>15.51</v>
      </c>
      <c r="G129" t="n">
        <v>132.93</v>
      </c>
      <c r="H129" t="n">
        <v>1.57</v>
      </c>
      <c r="I129" t="n">
        <v>7</v>
      </c>
      <c r="J129" t="n">
        <v>372.41</v>
      </c>
      <c r="K129" t="n">
        <v>61.82</v>
      </c>
      <c r="L129" t="n">
        <v>32.75</v>
      </c>
      <c r="M129" t="n">
        <v>5</v>
      </c>
      <c r="N129" t="n">
        <v>127.84</v>
      </c>
      <c r="O129" t="n">
        <v>46164.87</v>
      </c>
      <c r="P129" t="n">
        <v>273.67</v>
      </c>
      <c r="Q129" t="n">
        <v>467.07</v>
      </c>
      <c r="R129" t="n">
        <v>55.74</v>
      </c>
      <c r="S129" t="n">
        <v>39.61</v>
      </c>
      <c r="T129" t="n">
        <v>3127.83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406.6687693590442</v>
      </c>
      <c r="AB129" t="n">
        <v>556.4221511969399</v>
      </c>
      <c r="AC129" t="n">
        <v>503.3180020300972</v>
      </c>
      <c r="AD129" t="n">
        <v>406668.7693590441</v>
      </c>
      <c r="AE129" t="n">
        <v>556422.1511969399</v>
      </c>
      <c r="AF129" t="n">
        <v>6.09412828157534e-06</v>
      </c>
      <c r="AG129" t="n">
        <v>22</v>
      </c>
      <c r="AH129" t="n">
        <v>503318.0020300972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5.2905</v>
      </c>
      <c r="E130" t="n">
        <v>18.9</v>
      </c>
      <c r="F130" t="n">
        <v>15.52</v>
      </c>
      <c r="G130" t="n">
        <v>132.99</v>
      </c>
      <c r="H130" t="n">
        <v>1.58</v>
      </c>
      <c r="I130" t="n">
        <v>7</v>
      </c>
      <c r="J130" t="n">
        <v>373.11</v>
      </c>
      <c r="K130" t="n">
        <v>61.82</v>
      </c>
      <c r="L130" t="n">
        <v>33</v>
      </c>
      <c r="M130" t="n">
        <v>5</v>
      </c>
      <c r="N130" t="n">
        <v>128.29</v>
      </c>
      <c r="O130" t="n">
        <v>46251.27</v>
      </c>
      <c r="P130" t="n">
        <v>274.55</v>
      </c>
      <c r="Q130" t="n">
        <v>467.07</v>
      </c>
      <c r="R130" t="n">
        <v>55.93</v>
      </c>
      <c r="S130" t="n">
        <v>39.61</v>
      </c>
      <c r="T130" t="n">
        <v>3223.03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407.1779701298968</v>
      </c>
      <c r="AB130" t="n">
        <v>557.118862155973</v>
      </c>
      <c r="AC130" t="n">
        <v>503.9482198730402</v>
      </c>
      <c r="AD130" t="n">
        <v>407177.9701298968</v>
      </c>
      <c r="AE130" t="n">
        <v>557118.862155973</v>
      </c>
      <c r="AF130" t="n">
        <v>6.091825351662604e-06</v>
      </c>
      <c r="AG130" t="n">
        <v>22</v>
      </c>
      <c r="AH130" t="n">
        <v>503948.2198730402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5.2908</v>
      </c>
      <c r="E131" t="n">
        <v>18.9</v>
      </c>
      <c r="F131" t="n">
        <v>15.51</v>
      </c>
      <c r="G131" t="n">
        <v>132.98</v>
      </c>
      <c r="H131" t="n">
        <v>1.59</v>
      </c>
      <c r="I131" t="n">
        <v>7</v>
      </c>
      <c r="J131" t="n">
        <v>373.81</v>
      </c>
      <c r="K131" t="n">
        <v>61.82</v>
      </c>
      <c r="L131" t="n">
        <v>33.25</v>
      </c>
      <c r="M131" t="n">
        <v>5</v>
      </c>
      <c r="N131" t="n">
        <v>128.74</v>
      </c>
      <c r="O131" t="n">
        <v>46337.95</v>
      </c>
      <c r="P131" t="n">
        <v>274.88</v>
      </c>
      <c r="Q131" t="n">
        <v>467.08</v>
      </c>
      <c r="R131" t="n">
        <v>55.88</v>
      </c>
      <c r="S131" t="n">
        <v>39.61</v>
      </c>
      <c r="T131" t="n">
        <v>3197.36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407.2808201322937</v>
      </c>
      <c r="AB131" t="n">
        <v>557.2595860666744</v>
      </c>
      <c r="AC131" t="n">
        <v>504.0755132912116</v>
      </c>
      <c r="AD131" t="n">
        <v>407280.8201322937</v>
      </c>
      <c r="AE131" t="n">
        <v>557259.5860666744</v>
      </c>
      <c r="AF131" t="n">
        <v>6.092170791149514e-06</v>
      </c>
      <c r="AG131" t="n">
        <v>22</v>
      </c>
      <c r="AH131" t="n">
        <v>504075.5132912116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5.2899</v>
      </c>
      <c r="E132" t="n">
        <v>18.9</v>
      </c>
      <c r="F132" t="n">
        <v>15.52</v>
      </c>
      <c r="G132" t="n">
        <v>133.01</v>
      </c>
      <c r="H132" t="n">
        <v>1.6</v>
      </c>
      <c r="I132" t="n">
        <v>7</v>
      </c>
      <c r="J132" t="n">
        <v>374.52</v>
      </c>
      <c r="K132" t="n">
        <v>61.82</v>
      </c>
      <c r="L132" t="n">
        <v>33.5</v>
      </c>
      <c r="M132" t="n">
        <v>5</v>
      </c>
      <c r="N132" t="n">
        <v>129.2</v>
      </c>
      <c r="O132" t="n">
        <v>46424.91</v>
      </c>
      <c r="P132" t="n">
        <v>275.41</v>
      </c>
      <c r="Q132" t="n">
        <v>467.07</v>
      </c>
      <c r="R132" t="n">
        <v>56.06</v>
      </c>
      <c r="S132" t="n">
        <v>39.61</v>
      </c>
      <c r="T132" t="n">
        <v>3287.44</v>
      </c>
      <c r="U132" t="n">
        <v>0.71</v>
      </c>
      <c r="V132" t="n">
        <v>0.75</v>
      </c>
      <c r="W132" t="n">
        <v>2.62</v>
      </c>
      <c r="X132" t="n">
        <v>0.18</v>
      </c>
      <c r="Y132" t="n">
        <v>1</v>
      </c>
      <c r="Z132" t="n">
        <v>10</v>
      </c>
      <c r="AA132" t="n">
        <v>407.5920319365706</v>
      </c>
      <c r="AB132" t="n">
        <v>557.6853997869817</v>
      </c>
      <c r="AC132" t="n">
        <v>504.460687947686</v>
      </c>
      <c r="AD132" t="n">
        <v>407592.0319365706</v>
      </c>
      <c r="AE132" t="n">
        <v>557685.3997869818</v>
      </c>
      <c r="AF132" t="n">
        <v>6.091134472688784e-06</v>
      </c>
      <c r="AG132" t="n">
        <v>22</v>
      </c>
      <c r="AH132" t="n">
        <v>504460.6879476861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5.2923</v>
      </c>
      <c r="E133" t="n">
        <v>18.9</v>
      </c>
      <c r="F133" t="n">
        <v>15.51</v>
      </c>
      <c r="G133" t="n">
        <v>132.94</v>
      </c>
      <c r="H133" t="n">
        <v>1.6</v>
      </c>
      <c r="I133" t="n">
        <v>7</v>
      </c>
      <c r="J133" t="n">
        <v>375.23</v>
      </c>
      <c r="K133" t="n">
        <v>61.82</v>
      </c>
      <c r="L133" t="n">
        <v>33.75</v>
      </c>
      <c r="M133" t="n">
        <v>5</v>
      </c>
      <c r="N133" t="n">
        <v>129.65</v>
      </c>
      <c r="O133" t="n">
        <v>46512.15</v>
      </c>
      <c r="P133" t="n">
        <v>275.9</v>
      </c>
      <c r="Q133" t="n">
        <v>467.08</v>
      </c>
      <c r="R133" t="n">
        <v>55.78</v>
      </c>
      <c r="S133" t="n">
        <v>39.61</v>
      </c>
      <c r="T133" t="n">
        <v>3147.72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407.69483611891</v>
      </c>
      <c r="AB133" t="n">
        <v>557.826061004659</v>
      </c>
      <c r="AC133" t="n">
        <v>504.5879246561673</v>
      </c>
      <c r="AD133" t="n">
        <v>407694.83611891</v>
      </c>
      <c r="AE133" t="n">
        <v>557826.0610046589</v>
      </c>
      <c r="AF133" t="n">
        <v>6.093897988584066e-06</v>
      </c>
      <c r="AG133" t="n">
        <v>22</v>
      </c>
      <c r="AH133" t="n">
        <v>504587.9246561673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5.2947</v>
      </c>
      <c r="E134" t="n">
        <v>18.89</v>
      </c>
      <c r="F134" t="n">
        <v>15.5</v>
      </c>
      <c r="G134" t="n">
        <v>132.86</v>
      </c>
      <c r="H134" t="n">
        <v>1.61</v>
      </c>
      <c r="I134" t="n">
        <v>7</v>
      </c>
      <c r="J134" t="n">
        <v>375.93</v>
      </c>
      <c r="K134" t="n">
        <v>61.82</v>
      </c>
      <c r="L134" t="n">
        <v>34</v>
      </c>
      <c r="M134" t="n">
        <v>5</v>
      </c>
      <c r="N134" t="n">
        <v>130.11</v>
      </c>
      <c r="O134" t="n">
        <v>46599.68</v>
      </c>
      <c r="P134" t="n">
        <v>275.71</v>
      </c>
      <c r="Q134" t="n">
        <v>467.07</v>
      </c>
      <c r="R134" t="n">
        <v>55.48</v>
      </c>
      <c r="S134" t="n">
        <v>39.61</v>
      </c>
      <c r="T134" t="n">
        <v>2998.14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407.4869193403973</v>
      </c>
      <c r="AB134" t="n">
        <v>557.5415800956571</v>
      </c>
      <c r="AC134" t="n">
        <v>504.3305942058491</v>
      </c>
      <c r="AD134" t="n">
        <v>407486.9193403973</v>
      </c>
      <c r="AE134" t="n">
        <v>557541.580095657</v>
      </c>
      <c r="AF134" t="n">
        <v>6.096661504479348e-06</v>
      </c>
      <c r="AG134" t="n">
        <v>22</v>
      </c>
      <c r="AH134" t="n">
        <v>504330.5942058491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5.2915</v>
      </c>
      <c r="E135" t="n">
        <v>18.9</v>
      </c>
      <c r="F135" t="n">
        <v>15.51</v>
      </c>
      <c r="G135" t="n">
        <v>132.96</v>
      </c>
      <c r="H135" t="n">
        <v>1.62</v>
      </c>
      <c r="I135" t="n">
        <v>7</v>
      </c>
      <c r="J135" t="n">
        <v>376.65</v>
      </c>
      <c r="K135" t="n">
        <v>61.82</v>
      </c>
      <c r="L135" t="n">
        <v>34.25</v>
      </c>
      <c r="M135" t="n">
        <v>5</v>
      </c>
      <c r="N135" t="n">
        <v>130.58</v>
      </c>
      <c r="O135" t="n">
        <v>46687.5</v>
      </c>
      <c r="P135" t="n">
        <v>276.28</v>
      </c>
      <c r="Q135" t="n">
        <v>467.08</v>
      </c>
      <c r="R135" t="n">
        <v>55.87</v>
      </c>
      <c r="S135" t="n">
        <v>39.61</v>
      </c>
      <c r="T135" t="n">
        <v>3191.88</v>
      </c>
      <c r="U135" t="n">
        <v>0.71</v>
      </c>
      <c r="V135" t="n">
        <v>0.75</v>
      </c>
      <c r="W135" t="n">
        <v>2.62</v>
      </c>
      <c r="X135" t="n">
        <v>0.18</v>
      </c>
      <c r="Y135" t="n">
        <v>1</v>
      </c>
      <c r="Z135" t="n">
        <v>10</v>
      </c>
      <c r="AA135" t="n">
        <v>407.896400369961</v>
      </c>
      <c r="AB135" t="n">
        <v>558.1018501053341</v>
      </c>
      <c r="AC135" t="n">
        <v>504.8373928321466</v>
      </c>
      <c r="AD135" t="n">
        <v>407896.400369961</v>
      </c>
      <c r="AE135" t="n">
        <v>558101.8501053341</v>
      </c>
      <c r="AF135" t="n">
        <v>6.092976816618972e-06</v>
      </c>
      <c r="AG135" t="n">
        <v>22</v>
      </c>
      <c r="AH135" t="n">
        <v>504837.3928321466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5.292</v>
      </c>
      <c r="E136" t="n">
        <v>18.9</v>
      </c>
      <c r="F136" t="n">
        <v>15.51</v>
      </c>
      <c r="G136" t="n">
        <v>132.95</v>
      </c>
      <c r="H136" t="n">
        <v>1.63</v>
      </c>
      <c r="I136" t="n">
        <v>7</v>
      </c>
      <c r="J136" t="n">
        <v>377.36</v>
      </c>
      <c r="K136" t="n">
        <v>61.82</v>
      </c>
      <c r="L136" t="n">
        <v>34.5</v>
      </c>
      <c r="M136" t="n">
        <v>5</v>
      </c>
      <c r="N136" t="n">
        <v>131.04</v>
      </c>
      <c r="O136" t="n">
        <v>46775.73</v>
      </c>
      <c r="P136" t="n">
        <v>276.77</v>
      </c>
      <c r="Q136" t="n">
        <v>467.08</v>
      </c>
      <c r="R136" t="n">
        <v>55.83</v>
      </c>
      <c r="S136" t="n">
        <v>39.61</v>
      </c>
      <c r="T136" t="n">
        <v>3173.1</v>
      </c>
      <c r="U136" t="n">
        <v>0.71</v>
      </c>
      <c r="V136" t="n">
        <v>0.75</v>
      </c>
      <c r="W136" t="n">
        <v>2.62</v>
      </c>
      <c r="X136" t="n">
        <v>0.18</v>
      </c>
      <c r="Y136" t="n">
        <v>1</v>
      </c>
      <c r="Z136" t="n">
        <v>10</v>
      </c>
      <c r="AA136" t="n">
        <v>408.1029111503216</v>
      </c>
      <c r="AB136" t="n">
        <v>558.3844072656361</v>
      </c>
      <c r="AC136" t="n">
        <v>505.0929831336407</v>
      </c>
      <c r="AD136" t="n">
        <v>408102.9111503216</v>
      </c>
      <c r="AE136" t="n">
        <v>558384.4072656361</v>
      </c>
      <c r="AF136" t="n">
        <v>6.093552549097156e-06</v>
      </c>
      <c r="AG136" t="n">
        <v>22</v>
      </c>
      <c r="AH136" t="n">
        <v>505092.9831336407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5.2914</v>
      </c>
      <c r="E137" t="n">
        <v>18.9</v>
      </c>
      <c r="F137" t="n">
        <v>15.51</v>
      </c>
      <c r="G137" t="n">
        <v>132.96</v>
      </c>
      <c r="H137" t="n">
        <v>1.64</v>
      </c>
      <c r="I137" t="n">
        <v>7</v>
      </c>
      <c r="J137" t="n">
        <v>378.08</v>
      </c>
      <c r="K137" t="n">
        <v>61.82</v>
      </c>
      <c r="L137" t="n">
        <v>34.75</v>
      </c>
      <c r="M137" t="n">
        <v>5</v>
      </c>
      <c r="N137" t="n">
        <v>131.51</v>
      </c>
      <c r="O137" t="n">
        <v>46864.14</v>
      </c>
      <c r="P137" t="n">
        <v>277.14</v>
      </c>
      <c r="Q137" t="n">
        <v>467.07</v>
      </c>
      <c r="R137" t="n">
        <v>55.77</v>
      </c>
      <c r="S137" t="n">
        <v>39.61</v>
      </c>
      <c r="T137" t="n">
        <v>3143.11</v>
      </c>
      <c r="U137" t="n">
        <v>0.71</v>
      </c>
      <c r="V137" t="n">
        <v>0.75</v>
      </c>
      <c r="W137" t="n">
        <v>2.62</v>
      </c>
      <c r="X137" t="n">
        <v>0.18</v>
      </c>
      <c r="Y137" t="n">
        <v>1</v>
      </c>
      <c r="Z137" t="n">
        <v>10</v>
      </c>
      <c r="AA137" t="n">
        <v>408.2929861535844</v>
      </c>
      <c r="AB137" t="n">
        <v>558.6444762706176</v>
      </c>
      <c r="AC137" t="n">
        <v>505.328231517796</v>
      </c>
      <c r="AD137" t="n">
        <v>408292.9861535844</v>
      </c>
      <c r="AE137" t="n">
        <v>558644.4762706176</v>
      </c>
      <c r="AF137" t="n">
        <v>6.092861670123335e-06</v>
      </c>
      <c r="AG137" t="n">
        <v>22</v>
      </c>
      <c r="AH137" t="n">
        <v>505328.2315177961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5.2929</v>
      </c>
      <c r="E138" t="n">
        <v>18.89</v>
      </c>
      <c r="F138" t="n">
        <v>15.51</v>
      </c>
      <c r="G138" t="n">
        <v>132.92</v>
      </c>
      <c r="H138" t="n">
        <v>1.65</v>
      </c>
      <c r="I138" t="n">
        <v>7</v>
      </c>
      <c r="J138" t="n">
        <v>378.8</v>
      </c>
      <c r="K138" t="n">
        <v>61.82</v>
      </c>
      <c r="L138" t="n">
        <v>35</v>
      </c>
      <c r="M138" t="n">
        <v>5</v>
      </c>
      <c r="N138" t="n">
        <v>131.98</v>
      </c>
      <c r="O138" t="n">
        <v>46952.84</v>
      </c>
      <c r="P138" t="n">
        <v>277.09</v>
      </c>
      <c r="Q138" t="n">
        <v>467.07</v>
      </c>
      <c r="R138" t="n">
        <v>55.66</v>
      </c>
      <c r="S138" t="n">
        <v>39.61</v>
      </c>
      <c r="T138" t="n">
        <v>3084.36</v>
      </c>
      <c r="U138" t="n">
        <v>0.71</v>
      </c>
      <c r="V138" t="n">
        <v>0.75</v>
      </c>
      <c r="W138" t="n">
        <v>2.62</v>
      </c>
      <c r="X138" t="n">
        <v>0.17</v>
      </c>
      <c r="Y138" t="n">
        <v>1</v>
      </c>
      <c r="Z138" t="n">
        <v>10</v>
      </c>
      <c r="AA138" t="n">
        <v>408.2177202175789</v>
      </c>
      <c r="AB138" t="n">
        <v>558.5414940964761</v>
      </c>
      <c r="AC138" t="n">
        <v>505.2350778178181</v>
      </c>
      <c r="AD138" t="n">
        <v>408217.7202175789</v>
      </c>
      <c r="AE138" t="n">
        <v>558541.4940964761</v>
      </c>
      <c r="AF138" t="n">
        <v>6.094588867557887e-06</v>
      </c>
      <c r="AG138" t="n">
        <v>22</v>
      </c>
      <c r="AH138" t="n">
        <v>505235.0778178181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5.2937</v>
      </c>
      <c r="E139" t="n">
        <v>18.89</v>
      </c>
      <c r="F139" t="n">
        <v>15.5</v>
      </c>
      <c r="G139" t="n">
        <v>132.89</v>
      </c>
      <c r="H139" t="n">
        <v>1.66</v>
      </c>
      <c r="I139" t="n">
        <v>7</v>
      </c>
      <c r="J139" t="n">
        <v>379.52</v>
      </c>
      <c r="K139" t="n">
        <v>61.82</v>
      </c>
      <c r="L139" t="n">
        <v>35.25</v>
      </c>
      <c r="M139" t="n">
        <v>5</v>
      </c>
      <c r="N139" t="n">
        <v>132.45</v>
      </c>
      <c r="O139" t="n">
        <v>47041.84</v>
      </c>
      <c r="P139" t="n">
        <v>277.24</v>
      </c>
      <c r="Q139" t="n">
        <v>467.07</v>
      </c>
      <c r="R139" t="n">
        <v>55.57</v>
      </c>
      <c r="S139" t="n">
        <v>39.61</v>
      </c>
      <c r="T139" t="n">
        <v>3041.45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408.2207515432249</v>
      </c>
      <c r="AB139" t="n">
        <v>558.5456416899577</v>
      </c>
      <c r="AC139" t="n">
        <v>505.238829570799</v>
      </c>
      <c r="AD139" t="n">
        <v>408220.7515432249</v>
      </c>
      <c r="AE139" t="n">
        <v>558545.6416899577</v>
      </c>
      <c r="AF139" t="n">
        <v>6.095510039522981e-06</v>
      </c>
      <c r="AG139" t="n">
        <v>22</v>
      </c>
      <c r="AH139" t="n">
        <v>505238.829570799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5.2922</v>
      </c>
      <c r="E140" t="n">
        <v>18.9</v>
      </c>
      <c r="F140" t="n">
        <v>15.51</v>
      </c>
      <c r="G140" t="n">
        <v>132.94</v>
      </c>
      <c r="H140" t="n">
        <v>1.67</v>
      </c>
      <c r="I140" t="n">
        <v>7</v>
      </c>
      <c r="J140" t="n">
        <v>380.24</v>
      </c>
      <c r="K140" t="n">
        <v>61.82</v>
      </c>
      <c r="L140" t="n">
        <v>35.5</v>
      </c>
      <c r="M140" t="n">
        <v>5</v>
      </c>
      <c r="N140" t="n">
        <v>132.92</v>
      </c>
      <c r="O140" t="n">
        <v>47131.15</v>
      </c>
      <c r="P140" t="n">
        <v>277.09</v>
      </c>
      <c r="Q140" t="n">
        <v>467.07</v>
      </c>
      <c r="R140" t="n">
        <v>55.83</v>
      </c>
      <c r="S140" t="n">
        <v>39.61</v>
      </c>
      <c r="T140" t="n">
        <v>3172.52</v>
      </c>
      <c r="U140" t="n">
        <v>0.71</v>
      </c>
      <c r="V140" t="n">
        <v>0.75</v>
      </c>
      <c r="W140" t="n">
        <v>2.62</v>
      </c>
      <c r="X140" t="n">
        <v>0.18</v>
      </c>
      <c r="Y140" t="n">
        <v>1</v>
      </c>
      <c r="Z140" t="n">
        <v>10</v>
      </c>
      <c r="AA140" t="n">
        <v>408.2421751805843</v>
      </c>
      <c r="AB140" t="n">
        <v>558.574954455737</v>
      </c>
      <c r="AC140" t="n">
        <v>505.2653447673532</v>
      </c>
      <c r="AD140" t="n">
        <v>408242.1751805843</v>
      </c>
      <c r="AE140" t="n">
        <v>558574.954455737</v>
      </c>
      <c r="AF140" t="n">
        <v>6.09378284208843e-06</v>
      </c>
      <c r="AG140" t="n">
        <v>22</v>
      </c>
      <c r="AH140" t="n">
        <v>505265.3447673531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5.2934</v>
      </c>
      <c r="E141" t="n">
        <v>18.89</v>
      </c>
      <c r="F141" t="n">
        <v>15.51</v>
      </c>
      <c r="G141" t="n">
        <v>132.9</v>
      </c>
      <c r="H141" t="n">
        <v>1.67</v>
      </c>
      <c r="I141" t="n">
        <v>7</v>
      </c>
      <c r="J141" t="n">
        <v>380.97</v>
      </c>
      <c r="K141" t="n">
        <v>61.82</v>
      </c>
      <c r="L141" t="n">
        <v>35.75</v>
      </c>
      <c r="M141" t="n">
        <v>5</v>
      </c>
      <c r="N141" t="n">
        <v>133.4</v>
      </c>
      <c r="O141" t="n">
        <v>47220.77</v>
      </c>
      <c r="P141" t="n">
        <v>276.85</v>
      </c>
      <c r="Q141" t="n">
        <v>467.07</v>
      </c>
      <c r="R141" t="n">
        <v>55.53</v>
      </c>
      <c r="S141" t="n">
        <v>39.61</v>
      </c>
      <c r="T141" t="n">
        <v>3022.58</v>
      </c>
      <c r="U141" t="n">
        <v>0.71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408.0905960942928</v>
      </c>
      <c r="AB141" t="n">
        <v>558.3675572626756</v>
      </c>
      <c r="AC141" t="n">
        <v>505.0777412713138</v>
      </c>
      <c r="AD141" t="n">
        <v>408090.5960942928</v>
      </c>
      <c r="AE141" t="n">
        <v>558367.5572626756</v>
      </c>
      <c r="AF141" t="n">
        <v>6.09516460003607e-06</v>
      </c>
      <c r="AG141" t="n">
        <v>22</v>
      </c>
      <c r="AH141" t="n">
        <v>505077.7412713137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5.2949</v>
      </c>
      <c r="E142" t="n">
        <v>18.89</v>
      </c>
      <c r="F142" t="n">
        <v>15.5</v>
      </c>
      <c r="G142" t="n">
        <v>132.86</v>
      </c>
      <c r="H142" t="n">
        <v>1.68</v>
      </c>
      <c r="I142" t="n">
        <v>7</v>
      </c>
      <c r="J142" t="n">
        <v>381.7</v>
      </c>
      <c r="K142" t="n">
        <v>61.82</v>
      </c>
      <c r="L142" t="n">
        <v>36</v>
      </c>
      <c r="M142" t="n">
        <v>5</v>
      </c>
      <c r="N142" t="n">
        <v>133.88</v>
      </c>
      <c r="O142" t="n">
        <v>47310.69</v>
      </c>
      <c r="P142" t="n">
        <v>276.75</v>
      </c>
      <c r="Q142" t="n">
        <v>467.09</v>
      </c>
      <c r="R142" t="n">
        <v>55.42</v>
      </c>
      <c r="S142" t="n">
        <v>39.61</v>
      </c>
      <c r="T142" t="n">
        <v>2967.45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407.9550231838591</v>
      </c>
      <c r="AB142" t="n">
        <v>558.1820604255655</v>
      </c>
      <c r="AC142" t="n">
        <v>504.909947991991</v>
      </c>
      <c r="AD142" t="n">
        <v>407955.0231838591</v>
      </c>
      <c r="AE142" t="n">
        <v>558182.0604255655</v>
      </c>
      <c r="AF142" t="n">
        <v>6.096891797470621e-06</v>
      </c>
      <c r="AG142" t="n">
        <v>22</v>
      </c>
      <c r="AH142" t="n">
        <v>504909.9479919909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5.2963</v>
      </c>
      <c r="E143" t="n">
        <v>18.88</v>
      </c>
      <c r="F143" t="n">
        <v>15.49</v>
      </c>
      <c r="G143" t="n">
        <v>132.81</v>
      </c>
      <c r="H143" t="n">
        <v>1.69</v>
      </c>
      <c r="I143" t="n">
        <v>7</v>
      </c>
      <c r="J143" t="n">
        <v>382.43</v>
      </c>
      <c r="K143" t="n">
        <v>61.82</v>
      </c>
      <c r="L143" t="n">
        <v>36.25</v>
      </c>
      <c r="M143" t="n">
        <v>5</v>
      </c>
      <c r="N143" t="n">
        <v>134.36</v>
      </c>
      <c r="O143" t="n">
        <v>47400.92</v>
      </c>
      <c r="P143" t="n">
        <v>276.53</v>
      </c>
      <c r="Q143" t="n">
        <v>467.07</v>
      </c>
      <c r="R143" t="n">
        <v>55.28</v>
      </c>
      <c r="S143" t="n">
        <v>39.61</v>
      </c>
      <c r="T143" t="n">
        <v>2895.46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407.7682103044364</v>
      </c>
      <c r="AB143" t="n">
        <v>557.9264548023368</v>
      </c>
      <c r="AC143" t="n">
        <v>504.6787370106985</v>
      </c>
      <c r="AD143" t="n">
        <v>407768.2103044364</v>
      </c>
      <c r="AE143" t="n">
        <v>557926.4548023369</v>
      </c>
      <c r="AF143" t="n">
        <v>6.098503848409536e-06</v>
      </c>
      <c r="AG143" t="n">
        <v>22</v>
      </c>
      <c r="AH143" t="n">
        <v>504678.7370106985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5.2958</v>
      </c>
      <c r="E144" t="n">
        <v>18.88</v>
      </c>
      <c r="F144" t="n">
        <v>15.5</v>
      </c>
      <c r="G144" t="n">
        <v>132.83</v>
      </c>
      <c r="H144" t="n">
        <v>1.7</v>
      </c>
      <c r="I144" t="n">
        <v>7</v>
      </c>
      <c r="J144" t="n">
        <v>383.17</v>
      </c>
      <c r="K144" t="n">
        <v>61.82</v>
      </c>
      <c r="L144" t="n">
        <v>36.5</v>
      </c>
      <c r="M144" t="n">
        <v>5</v>
      </c>
      <c r="N144" t="n">
        <v>134.84</v>
      </c>
      <c r="O144" t="n">
        <v>47491.48</v>
      </c>
      <c r="P144" t="n">
        <v>277.01</v>
      </c>
      <c r="Q144" t="n">
        <v>467.07</v>
      </c>
      <c r="R144" t="n">
        <v>55.24</v>
      </c>
      <c r="S144" t="n">
        <v>39.61</v>
      </c>
      <c r="T144" t="n">
        <v>2875.85</v>
      </c>
      <c r="U144" t="n">
        <v>0.72</v>
      </c>
      <c r="V144" t="n">
        <v>0.75</v>
      </c>
      <c r="W144" t="n">
        <v>2.62</v>
      </c>
      <c r="X144" t="n">
        <v>0.16</v>
      </c>
      <c r="Y144" t="n">
        <v>1</v>
      </c>
      <c r="Z144" t="n">
        <v>10</v>
      </c>
      <c r="AA144" t="n">
        <v>408.0423918753008</v>
      </c>
      <c r="AB144" t="n">
        <v>558.3016021236307</v>
      </c>
      <c r="AC144" t="n">
        <v>505.0180807981707</v>
      </c>
      <c r="AD144" t="n">
        <v>408042.3918753008</v>
      </c>
      <c r="AE144" t="n">
        <v>558301.6021236307</v>
      </c>
      <c r="AF144" t="n">
        <v>6.097928115931353e-06</v>
      </c>
      <c r="AG144" t="n">
        <v>22</v>
      </c>
      <c r="AH144" t="n">
        <v>505018.0807981706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5.2948</v>
      </c>
      <c r="E145" t="n">
        <v>18.89</v>
      </c>
      <c r="F145" t="n">
        <v>15.5</v>
      </c>
      <c r="G145" t="n">
        <v>132.86</v>
      </c>
      <c r="H145" t="n">
        <v>1.71</v>
      </c>
      <c r="I145" t="n">
        <v>7</v>
      </c>
      <c r="J145" t="n">
        <v>383.9</v>
      </c>
      <c r="K145" t="n">
        <v>61.82</v>
      </c>
      <c r="L145" t="n">
        <v>36.75</v>
      </c>
      <c r="M145" t="n">
        <v>5</v>
      </c>
      <c r="N145" t="n">
        <v>135.33</v>
      </c>
      <c r="O145" t="n">
        <v>47582.35</v>
      </c>
      <c r="P145" t="n">
        <v>276.97</v>
      </c>
      <c r="Q145" t="n">
        <v>467.07</v>
      </c>
      <c r="R145" t="n">
        <v>55.38</v>
      </c>
      <c r="S145" t="n">
        <v>39.61</v>
      </c>
      <c r="T145" t="n">
        <v>2945.7</v>
      </c>
      <c r="U145" t="n">
        <v>0.72</v>
      </c>
      <c r="V145" t="n">
        <v>0.75</v>
      </c>
      <c r="W145" t="n">
        <v>2.62</v>
      </c>
      <c r="X145" t="n">
        <v>0.17</v>
      </c>
      <c r="Y145" t="n">
        <v>1</v>
      </c>
      <c r="Z145" t="n">
        <v>10</v>
      </c>
      <c r="AA145" t="n">
        <v>408.0590053921536</v>
      </c>
      <c r="AB145" t="n">
        <v>558.3243334703253</v>
      </c>
      <c r="AC145" t="n">
        <v>505.0386426970404</v>
      </c>
      <c r="AD145" t="n">
        <v>408059.0053921536</v>
      </c>
      <c r="AE145" t="n">
        <v>558324.3334703253</v>
      </c>
      <c r="AF145" t="n">
        <v>6.096776650974985e-06</v>
      </c>
      <c r="AG145" t="n">
        <v>22</v>
      </c>
      <c r="AH145" t="n">
        <v>505038.6426970404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5.2947</v>
      </c>
      <c r="E146" t="n">
        <v>18.89</v>
      </c>
      <c r="F146" t="n">
        <v>15.5</v>
      </c>
      <c r="G146" t="n">
        <v>132.86</v>
      </c>
      <c r="H146" t="n">
        <v>1.72</v>
      </c>
      <c r="I146" t="n">
        <v>7</v>
      </c>
      <c r="J146" t="n">
        <v>384.64</v>
      </c>
      <c r="K146" t="n">
        <v>61.82</v>
      </c>
      <c r="L146" t="n">
        <v>37</v>
      </c>
      <c r="M146" t="n">
        <v>5</v>
      </c>
      <c r="N146" t="n">
        <v>135.82</v>
      </c>
      <c r="O146" t="n">
        <v>47673.67</v>
      </c>
      <c r="P146" t="n">
        <v>276.76</v>
      </c>
      <c r="Q146" t="n">
        <v>467.07</v>
      </c>
      <c r="R146" t="n">
        <v>55.36</v>
      </c>
      <c r="S146" t="n">
        <v>39.61</v>
      </c>
      <c r="T146" t="n">
        <v>2934.03</v>
      </c>
      <c r="U146" t="n">
        <v>0.72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407.9665651493347</v>
      </c>
      <c r="AB146" t="n">
        <v>558.1978526519248</v>
      </c>
      <c r="AC146" t="n">
        <v>504.9242330304311</v>
      </c>
      <c r="AD146" t="n">
        <v>407966.5651493347</v>
      </c>
      <c r="AE146" t="n">
        <v>558197.8526519248</v>
      </c>
      <c r="AF146" t="n">
        <v>6.096661504479348e-06</v>
      </c>
      <c r="AG146" t="n">
        <v>22</v>
      </c>
      <c r="AH146" t="n">
        <v>504924.2330304311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5.2966</v>
      </c>
      <c r="E147" t="n">
        <v>18.88</v>
      </c>
      <c r="F147" t="n">
        <v>15.49</v>
      </c>
      <c r="G147" t="n">
        <v>132.8</v>
      </c>
      <c r="H147" t="n">
        <v>1.72</v>
      </c>
      <c r="I147" t="n">
        <v>7</v>
      </c>
      <c r="J147" t="n">
        <v>385.38</v>
      </c>
      <c r="K147" t="n">
        <v>61.82</v>
      </c>
      <c r="L147" t="n">
        <v>37.25</v>
      </c>
      <c r="M147" t="n">
        <v>5</v>
      </c>
      <c r="N147" t="n">
        <v>136.31</v>
      </c>
      <c r="O147" t="n">
        <v>47765.19</v>
      </c>
      <c r="P147" t="n">
        <v>276.59</v>
      </c>
      <c r="Q147" t="n">
        <v>467.07</v>
      </c>
      <c r="R147" t="n">
        <v>55.2</v>
      </c>
      <c r="S147" t="n">
        <v>39.61</v>
      </c>
      <c r="T147" t="n">
        <v>2853.72</v>
      </c>
      <c r="U147" t="n">
        <v>0.72</v>
      </c>
      <c r="V147" t="n">
        <v>0.75</v>
      </c>
      <c r="W147" t="n">
        <v>2.62</v>
      </c>
      <c r="X147" t="n">
        <v>0.16</v>
      </c>
      <c r="Y147" t="n">
        <v>1</v>
      </c>
      <c r="Z147" t="n">
        <v>10</v>
      </c>
      <c r="AA147" t="n">
        <v>407.785162272842</v>
      </c>
      <c r="AB147" t="n">
        <v>557.9496492333774</v>
      </c>
      <c r="AC147" t="n">
        <v>504.6997177977941</v>
      </c>
      <c r="AD147" t="n">
        <v>407785.162272842</v>
      </c>
      <c r="AE147" t="n">
        <v>557949.6492333774</v>
      </c>
      <c r="AF147" t="n">
        <v>6.098849287896446e-06</v>
      </c>
      <c r="AG147" t="n">
        <v>22</v>
      </c>
      <c r="AH147" t="n">
        <v>504699.7177977941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5.2971</v>
      </c>
      <c r="E148" t="n">
        <v>18.88</v>
      </c>
      <c r="F148" t="n">
        <v>15.49</v>
      </c>
      <c r="G148" t="n">
        <v>132.79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276.51</v>
      </c>
      <c r="Q148" t="n">
        <v>467.07</v>
      </c>
      <c r="R148" t="n">
        <v>55.19</v>
      </c>
      <c r="S148" t="n">
        <v>39.61</v>
      </c>
      <c r="T148" t="n">
        <v>2851.95</v>
      </c>
      <c r="U148" t="n">
        <v>0.72</v>
      </c>
      <c r="V148" t="n">
        <v>0.75</v>
      </c>
      <c r="W148" t="n">
        <v>2.62</v>
      </c>
      <c r="X148" t="n">
        <v>0.16</v>
      </c>
      <c r="Y148" t="n">
        <v>1</v>
      </c>
      <c r="Z148" t="n">
        <v>10</v>
      </c>
      <c r="AA148" t="n">
        <v>407.731223545064</v>
      </c>
      <c r="AB148" t="n">
        <v>557.8758478864228</v>
      </c>
      <c r="AC148" t="n">
        <v>504.6329599478121</v>
      </c>
      <c r="AD148" t="n">
        <v>407731.223545064</v>
      </c>
      <c r="AE148" t="n">
        <v>557875.8478864228</v>
      </c>
      <c r="AF148" t="n">
        <v>6.099425020374631e-06</v>
      </c>
      <c r="AG148" t="n">
        <v>22</v>
      </c>
      <c r="AH148" t="n">
        <v>504632.9599478121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5.2967</v>
      </c>
      <c r="E149" t="n">
        <v>18.88</v>
      </c>
      <c r="F149" t="n">
        <v>15.49</v>
      </c>
      <c r="G149" t="n">
        <v>132.8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276.59</v>
      </c>
      <c r="Q149" t="n">
        <v>467.07</v>
      </c>
      <c r="R149" t="n">
        <v>55.16</v>
      </c>
      <c r="S149" t="n">
        <v>39.61</v>
      </c>
      <c r="T149" t="n">
        <v>2834.65</v>
      </c>
      <c r="U149" t="n">
        <v>0.72</v>
      </c>
      <c r="V149" t="n">
        <v>0.75</v>
      </c>
      <c r="W149" t="n">
        <v>2.62</v>
      </c>
      <c r="X149" t="n">
        <v>0.16</v>
      </c>
      <c r="Y149" t="n">
        <v>1</v>
      </c>
      <c r="Z149" t="n">
        <v>10</v>
      </c>
      <c r="AA149" t="n">
        <v>407.7816798413373</v>
      </c>
      <c r="AB149" t="n">
        <v>557.9448844169585</v>
      </c>
      <c r="AC149" t="n">
        <v>504.6954077287668</v>
      </c>
      <c r="AD149" t="n">
        <v>407781.6798413373</v>
      </c>
      <c r="AE149" t="n">
        <v>557944.8844169585</v>
      </c>
      <c r="AF149" t="n">
        <v>6.098964434392084e-06</v>
      </c>
      <c r="AG149" t="n">
        <v>22</v>
      </c>
      <c r="AH149" t="n">
        <v>504695.4077287668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5.2953</v>
      </c>
      <c r="E150" t="n">
        <v>18.88</v>
      </c>
      <c r="F150" t="n">
        <v>15.5</v>
      </c>
      <c r="G150" t="n">
        <v>132.85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276.62</v>
      </c>
      <c r="Q150" t="n">
        <v>467.07</v>
      </c>
      <c r="R150" t="n">
        <v>55.37</v>
      </c>
      <c r="S150" t="n">
        <v>39.61</v>
      </c>
      <c r="T150" t="n">
        <v>2938.99</v>
      </c>
      <c r="U150" t="n">
        <v>0.72</v>
      </c>
      <c r="V150" t="n">
        <v>0.75</v>
      </c>
      <c r="W150" t="n">
        <v>2.62</v>
      </c>
      <c r="X150" t="n">
        <v>0.17</v>
      </c>
      <c r="Y150" t="n">
        <v>1</v>
      </c>
      <c r="Z150" t="n">
        <v>10</v>
      </c>
      <c r="AA150" t="n">
        <v>407.881698953518</v>
      </c>
      <c r="AB150" t="n">
        <v>558.081734978776</v>
      </c>
      <c r="AC150" t="n">
        <v>504.8191974650354</v>
      </c>
      <c r="AD150" t="n">
        <v>407881.6989535179</v>
      </c>
      <c r="AE150" t="n">
        <v>558081.734978776</v>
      </c>
      <c r="AF150" t="n">
        <v>6.097352383453169e-06</v>
      </c>
      <c r="AG150" t="n">
        <v>22</v>
      </c>
      <c r="AH150" t="n">
        <v>504819.1974650354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5.2937</v>
      </c>
      <c r="E151" t="n">
        <v>18.89</v>
      </c>
      <c r="F151" t="n">
        <v>15.5</v>
      </c>
      <c r="G151" t="n">
        <v>132.89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276.59</v>
      </c>
      <c r="Q151" t="n">
        <v>467.07</v>
      </c>
      <c r="R151" t="n">
        <v>55.49</v>
      </c>
      <c r="S151" t="n">
        <v>39.61</v>
      </c>
      <c r="T151" t="n">
        <v>2999.89</v>
      </c>
      <c r="U151" t="n">
        <v>0.71</v>
      </c>
      <c r="V151" t="n">
        <v>0.75</v>
      </c>
      <c r="W151" t="n">
        <v>2.62</v>
      </c>
      <c r="X151" t="n">
        <v>0.17</v>
      </c>
      <c r="Y151" t="n">
        <v>1</v>
      </c>
      <c r="Z151" t="n">
        <v>10</v>
      </c>
      <c r="AA151" t="n">
        <v>407.923771857223</v>
      </c>
      <c r="AB151" t="n">
        <v>558.1393009817508</v>
      </c>
      <c r="AC151" t="n">
        <v>504.8712694494807</v>
      </c>
      <c r="AD151" t="n">
        <v>407923.771857223</v>
      </c>
      <c r="AE151" t="n">
        <v>558139.3009817508</v>
      </c>
      <c r="AF151" t="n">
        <v>6.095510039522981e-06</v>
      </c>
      <c r="AG151" t="n">
        <v>22</v>
      </c>
      <c r="AH151" t="n">
        <v>504871.2694494807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5.2937</v>
      </c>
      <c r="E152" t="n">
        <v>18.89</v>
      </c>
      <c r="F152" t="n">
        <v>15.5</v>
      </c>
      <c r="G152" t="n">
        <v>132.89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276.59</v>
      </c>
      <c r="Q152" t="n">
        <v>467.07</v>
      </c>
      <c r="R152" t="n">
        <v>55.57</v>
      </c>
      <c r="S152" t="n">
        <v>39.61</v>
      </c>
      <c r="T152" t="n">
        <v>3039.47</v>
      </c>
      <c r="U152" t="n">
        <v>0.71</v>
      </c>
      <c r="V152" t="n">
        <v>0.75</v>
      </c>
      <c r="W152" t="n">
        <v>2.62</v>
      </c>
      <c r="X152" t="n">
        <v>0.17</v>
      </c>
      <c r="Y152" t="n">
        <v>1</v>
      </c>
      <c r="Z152" t="n">
        <v>10</v>
      </c>
      <c r="AA152" t="n">
        <v>407.923771857223</v>
      </c>
      <c r="AB152" t="n">
        <v>558.1393009817508</v>
      </c>
      <c r="AC152" t="n">
        <v>504.8712694494807</v>
      </c>
      <c r="AD152" t="n">
        <v>407923.771857223</v>
      </c>
      <c r="AE152" t="n">
        <v>558139.3009817508</v>
      </c>
      <c r="AF152" t="n">
        <v>6.095510039522981e-06</v>
      </c>
      <c r="AG152" t="n">
        <v>22</v>
      </c>
      <c r="AH152" t="n">
        <v>504871.2694494807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5.2957</v>
      </c>
      <c r="E153" t="n">
        <v>18.88</v>
      </c>
      <c r="F153" t="n">
        <v>15.5</v>
      </c>
      <c r="G153" t="n">
        <v>132.83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276.41</v>
      </c>
      <c r="Q153" t="n">
        <v>467.1</v>
      </c>
      <c r="R153" t="n">
        <v>55.26</v>
      </c>
      <c r="S153" t="n">
        <v>39.61</v>
      </c>
      <c r="T153" t="n">
        <v>2883.76</v>
      </c>
      <c r="U153" t="n">
        <v>0.72</v>
      </c>
      <c r="V153" t="n">
        <v>0.75</v>
      </c>
      <c r="W153" t="n">
        <v>2.62</v>
      </c>
      <c r="X153" t="n">
        <v>0.16</v>
      </c>
      <c r="Y153" t="n">
        <v>1</v>
      </c>
      <c r="Z153" t="n">
        <v>10</v>
      </c>
      <c r="AA153" t="n">
        <v>407.7718482581628</v>
      </c>
      <c r="AB153" t="n">
        <v>557.9314324111205</v>
      </c>
      <c r="AC153" t="n">
        <v>504.6832395634859</v>
      </c>
      <c r="AD153" t="n">
        <v>407771.8482581628</v>
      </c>
      <c r="AE153" t="n">
        <v>557931.4324111205</v>
      </c>
      <c r="AF153" t="n">
        <v>6.097812969435716e-06</v>
      </c>
      <c r="AG153" t="n">
        <v>22</v>
      </c>
      <c r="AH153" t="n">
        <v>504683.2395634859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5.2946</v>
      </c>
      <c r="E154" t="n">
        <v>18.89</v>
      </c>
      <c r="F154" t="n">
        <v>15.5</v>
      </c>
      <c r="G154" t="n">
        <v>132.87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276.55</v>
      </c>
      <c r="Q154" t="n">
        <v>467.08</v>
      </c>
      <c r="R154" t="n">
        <v>55.35</v>
      </c>
      <c r="S154" t="n">
        <v>39.61</v>
      </c>
      <c r="T154" t="n">
        <v>2931.93</v>
      </c>
      <c r="U154" t="n">
        <v>0.72</v>
      </c>
      <c r="V154" t="n">
        <v>0.75</v>
      </c>
      <c r="W154" t="n">
        <v>2.62</v>
      </c>
      <c r="X154" t="n">
        <v>0.17</v>
      </c>
      <c r="Y154" t="n">
        <v>1</v>
      </c>
      <c r="Z154" t="n">
        <v>10</v>
      </c>
      <c r="AA154" t="n">
        <v>407.874121414647</v>
      </c>
      <c r="AB154" t="n">
        <v>558.0713670557952</v>
      </c>
      <c r="AC154" t="n">
        <v>504.8098190420725</v>
      </c>
      <c r="AD154" t="n">
        <v>407874.121414647</v>
      </c>
      <c r="AE154" t="n">
        <v>558071.3670557953</v>
      </c>
      <c r="AF154" t="n">
        <v>6.096546357983711e-06</v>
      </c>
      <c r="AG154" t="n">
        <v>22</v>
      </c>
      <c r="AH154" t="n">
        <v>504809.8190420725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5.2933</v>
      </c>
      <c r="E155" t="n">
        <v>18.89</v>
      </c>
      <c r="F155" t="n">
        <v>15.51</v>
      </c>
      <c r="G155" t="n">
        <v>132.9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276.14</v>
      </c>
      <c r="Q155" t="n">
        <v>467.07</v>
      </c>
      <c r="R155" t="n">
        <v>55.58</v>
      </c>
      <c r="S155" t="n">
        <v>39.61</v>
      </c>
      <c r="T155" t="n">
        <v>3045.03</v>
      </c>
      <c r="U155" t="n">
        <v>0.71</v>
      </c>
      <c r="V155" t="n">
        <v>0.75</v>
      </c>
      <c r="W155" t="n">
        <v>2.62</v>
      </c>
      <c r="X155" t="n">
        <v>0.17</v>
      </c>
      <c r="Y155" t="n">
        <v>1</v>
      </c>
      <c r="Z155" t="n">
        <v>10</v>
      </c>
      <c r="AA155" t="n">
        <v>407.7696688238616</v>
      </c>
      <c r="AB155" t="n">
        <v>557.9284504129597</v>
      </c>
      <c r="AC155" t="n">
        <v>504.6805421630443</v>
      </c>
      <c r="AD155" t="n">
        <v>407769.6688238616</v>
      </c>
      <c r="AE155" t="n">
        <v>557928.4504129597</v>
      </c>
      <c r="AF155" t="n">
        <v>6.095049453540434e-06</v>
      </c>
      <c r="AG155" t="n">
        <v>22</v>
      </c>
      <c r="AH155" t="n">
        <v>504680.5421630443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5.3176</v>
      </c>
      <c r="E156" t="n">
        <v>18.81</v>
      </c>
      <c r="F156" t="n">
        <v>15.47</v>
      </c>
      <c r="G156" t="n">
        <v>154.75</v>
      </c>
      <c r="H156" t="n">
        <v>1.8</v>
      </c>
      <c r="I156" t="n">
        <v>6</v>
      </c>
      <c r="J156" t="n">
        <v>392.19</v>
      </c>
      <c r="K156" t="n">
        <v>61.82</v>
      </c>
      <c r="L156" t="n">
        <v>39.5</v>
      </c>
      <c r="M156" t="n">
        <v>4</v>
      </c>
      <c r="N156" t="n">
        <v>140.87</v>
      </c>
      <c r="O156" t="n">
        <v>48604.33</v>
      </c>
      <c r="P156" t="n">
        <v>275.28</v>
      </c>
      <c r="Q156" t="n">
        <v>467.07</v>
      </c>
      <c r="R156" t="n">
        <v>54.56</v>
      </c>
      <c r="S156" t="n">
        <v>39.61</v>
      </c>
      <c r="T156" t="n">
        <v>2540.6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406.3861017274255</v>
      </c>
      <c r="AB156" t="n">
        <v>556.0353928729435</v>
      </c>
      <c r="AC156" t="n">
        <v>502.9681553777243</v>
      </c>
      <c r="AD156" t="n">
        <v>406386.1017274255</v>
      </c>
      <c r="AE156" t="n">
        <v>556035.3928729434</v>
      </c>
      <c r="AF156" t="n">
        <v>6.123030051980165e-06</v>
      </c>
      <c r="AG156" t="n">
        <v>22</v>
      </c>
      <c r="AH156" t="n">
        <v>502968.1553777243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5.3214</v>
      </c>
      <c r="E157" t="n">
        <v>18.79</v>
      </c>
      <c r="F157" t="n">
        <v>15.46</v>
      </c>
      <c r="G157" t="n">
        <v>154.61</v>
      </c>
      <c r="H157" t="n">
        <v>1.8</v>
      </c>
      <c r="I157" t="n">
        <v>6</v>
      </c>
      <c r="J157" t="n">
        <v>392.96</v>
      </c>
      <c r="K157" t="n">
        <v>61.82</v>
      </c>
      <c r="L157" t="n">
        <v>39.75</v>
      </c>
      <c r="M157" t="n">
        <v>4</v>
      </c>
      <c r="N157" t="n">
        <v>141.39</v>
      </c>
      <c r="O157" t="n">
        <v>48699.33</v>
      </c>
      <c r="P157" t="n">
        <v>275.34</v>
      </c>
      <c r="Q157" t="n">
        <v>467.07</v>
      </c>
      <c r="R157" t="n">
        <v>54.12</v>
      </c>
      <c r="S157" t="n">
        <v>39.61</v>
      </c>
      <c r="T157" t="n">
        <v>2323.33</v>
      </c>
      <c r="U157" t="n">
        <v>0.73</v>
      </c>
      <c r="V157" t="n">
        <v>0.75</v>
      </c>
      <c r="W157" t="n">
        <v>2.62</v>
      </c>
      <c r="X157" t="n">
        <v>0.13</v>
      </c>
      <c r="Y157" t="n">
        <v>1</v>
      </c>
      <c r="Z157" t="n">
        <v>10</v>
      </c>
      <c r="AA157" t="n">
        <v>406.2452871323556</v>
      </c>
      <c r="AB157" t="n">
        <v>555.8427241316673</v>
      </c>
      <c r="AC157" t="n">
        <v>502.7938746707034</v>
      </c>
      <c r="AD157" t="n">
        <v>406245.2871323556</v>
      </c>
      <c r="AE157" t="n">
        <v>555842.7241316673</v>
      </c>
      <c r="AF157" t="n">
        <v>6.127405618814362e-06</v>
      </c>
      <c r="AG157" t="n">
        <v>22</v>
      </c>
      <c r="AH157" t="n">
        <v>502793.8746707034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5.3198</v>
      </c>
      <c r="E158" t="n">
        <v>18.8</v>
      </c>
      <c r="F158" t="n">
        <v>15.47</v>
      </c>
      <c r="G158" t="n">
        <v>154.67</v>
      </c>
      <c r="H158" t="n">
        <v>1.81</v>
      </c>
      <c r="I158" t="n">
        <v>6</v>
      </c>
      <c r="J158" t="n">
        <v>393.73</v>
      </c>
      <c r="K158" t="n">
        <v>61.82</v>
      </c>
      <c r="L158" t="n">
        <v>40</v>
      </c>
      <c r="M158" t="n">
        <v>4</v>
      </c>
      <c r="N158" t="n">
        <v>141.91</v>
      </c>
      <c r="O158" t="n">
        <v>48794.7</v>
      </c>
      <c r="P158" t="n">
        <v>275.7</v>
      </c>
      <c r="Q158" t="n">
        <v>467.07</v>
      </c>
      <c r="R158" t="n">
        <v>54.37</v>
      </c>
      <c r="S158" t="n">
        <v>39.61</v>
      </c>
      <c r="T158" t="n">
        <v>2445.89</v>
      </c>
      <c r="U158" t="n">
        <v>0.73</v>
      </c>
      <c r="V158" t="n">
        <v>0.75</v>
      </c>
      <c r="W158" t="n">
        <v>2.62</v>
      </c>
      <c r="X158" t="n">
        <v>0.13</v>
      </c>
      <c r="Y158" t="n">
        <v>1</v>
      </c>
      <c r="Z158" t="n">
        <v>10</v>
      </c>
      <c r="AA158" t="n">
        <v>406.5013525846218</v>
      </c>
      <c r="AB158" t="n">
        <v>556.1930841802682</v>
      </c>
      <c r="AC158" t="n">
        <v>503.1107968479992</v>
      </c>
      <c r="AD158" t="n">
        <v>406501.3525846218</v>
      </c>
      <c r="AE158" t="n">
        <v>556193.0841802682</v>
      </c>
      <c r="AF158" t="n">
        <v>6.125563274884174e-06</v>
      </c>
      <c r="AG158" t="n">
        <v>22</v>
      </c>
      <c r="AH158" t="n">
        <v>503110.7968479992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5.2835</v>
      </c>
      <c r="E2" t="n">
        <v>18.93</v>
      </c>
      <c r="F2" t="n">
        <v>16.75</v>
      </c>
      <c r="G2" t="n">
        <v>20.93</v>
      </c>
      <c r="H2" t="n">
        <v>0.64</v>
      </c>
      <c r="I2" t="n">
        <v>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48.07</v>
      </c>
      <c r="Q2" t="n">
        <v>467.23</v>
      </c>
      <c r="R2" t="n">
        <v>93.7</v>
      </c>
      <c r="S2" t="n">
        <v>39.61</v>
      </c>
      <c r="T2" t="n">
        <v>21901.61</v>
      </c>
      <c r="U2" t="n">
        <v>0.42</v>
      </c>
      <c r="V2" t="n">
        <v>0.7</v>
      </c>
      <c r="W2" t="n">
        <v>2.76</v>
      </c>
      <c r="X2" t="n">
        <v>1.41</v>
      </c>
      <c r="Y2" t="n">
        <v>1</v>
      </c>
      <c r="Z2" t="n">
        <v>10</v>
      </c>
      <c r="AA2" t="n">
        <v>244.8829286286729</v>
      </c>
      <c r="AB2" t="n">
        <v>335.0596264219338</v>
      </c>
      <c r="AC2" t="n">
        <v>303.0820059354634</v>
      </c>
      <c r="AD2" t="n">
        <v>244882.9286286729</v>
      </c>
      <c r="AE2" t="n">
        <v>335059.6264219338</v>
      </c>
      <c r="AF2" t="n">
        <v>1.81371910743612e-05</v>
      </c>
      <c r="AG2" t="n">
        <v>22</v>
      </c>
      <c r="AH2" t="n">
        <v>303082.0059354634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4.2785</v>
      </c>
      <c r="E2" t="n">
        <v>23.37</v>
      </c>
      <c r="F2" t="n">
        <v>18.88</v>
      </c>
      <c r="G2" t="n">
        <v>9.279999999999999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167.58</v>
      </c>
      <c r="Q2" t="n">
        <v>467.16</v>
      </c>
      <c r="R2" t="n">
        <v>165.35</v>
      </c>
      <c r="S2" t="n">
        <v>39.61</v>
      </c>
      <c r="T2" t="n">
        <v>57357.21</v>
      </c>
      <c r="U2" t="n">
        <v>0.24</v>
      </c>
      <c r="V2" t="n">
        <v>0.62</v>
      </c>
      <c r="W2" t="n">
        <v>2.81</v>
      </c>
      <c r="X2" t="n">
        <v>3.54</v>
      </c>
      <c r="Y2" t="n">
        <v>1</v>
      </c>
      <c r="Z2" t="n">
        <v>10</v>
      </c>
      <c r="AA2" t="n">
        <v>416.8124706293258</v>
      </c>
      <c r="AB2" t="n">
        <v>570.3012107834556</v>
      </c>
      <c r="AC2" t="n">
        <v>515.8724636490583</v>
      </c>
      <c r="AD2" t="n">
        <v>416812.4706293258</v>
      </c>
      <c r="AE2" t="n">
        <v>570301.2107834556</v>
      </c>
      <c r="AF2" t="n">
        <v>8.006723309679752e-06</v>
      </c>
      <c r="AG2" t="n">
        <v>28</v>
      </c>
      <c r="AH2" t="n">
        <v>515872.4636490583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4.5571</v>
      </c>
      <c r="E3" t="n">
        <v>21.94</v>
      </c>
      <c r="F3" t="n">
        <v>18.04</v>
      </c>
      <c r="G3" t="n">
        <v>11.64</v>
      </c>
      <c r="H3" t="n">
        <v>0.22</v>
      </c>
      <c r="I3" t="n">
        <v>93</v>
      </c>
      <c r="J3" t="n">
        <v>99.02</v>
      </c>
      <c r="K3" t="n">
        <v>39.72</v>
      </c>
      <c r="L3" t="n">
        <v>1.25</v>
      </c>
      <c r="M3" t="n">
        <v>91</v>
      </c>
      <c r="N3" t="n">
        <v>13.05</v>
      </c>
      <c r="O3" t="n">
        <v>12446.14</v>
      </c>
      <c r="P3" t="n">
        <v>159.31</v>
      </c>
      <c r="Q3" t="n">
        <v>467.19</v>
      </c>
      <c r="R3" t="n">
        <v>138.09</v>
      </c>
      <c r="S3" t="n">
        <v>39.61</v>
      </c>
      <c r="T3" t="n">
        <v>43869.11</v>
      </c>
      <c r="U3" t="n">
        <v>0.29</v>
      </c>
      <c r="V3" t="n">
        <v>0.65</v>
      </c>
      <c r="W3" t="n">
        <v>2.77</v>
      </c>
      <c r="X3" t="n">
        <v>2.71</v>
      </c>
      <c r="Y3" t="n">
        <v>1</v>
      </c>
      <c r="Z3" t="n">
        <v>10</v>
      </c>
      <c r="AA3" t="n">
        <v>381.988673928658</v>
      </c>
      <c r="AB3" t="n">
        <v>522.6537558201195</v>
      </c>
      <c r="AC3" t="n">
        <v>472.7724149137999</v>
      </c>
      <c r="AD3" t="n">
        <v>381988.673928658</v>
      </c>
      <c r="AE3" t="n">
        <v>522653.7558201195</v>
      </c>
      <c r="AF3" t="n">
        <v>8.52809133914727e-06</v>
      </c>
      <c r="AG3" t="n">
        <v>26</v>
      </c>
      <c r="AH3" t="n">
        <v>472772.4149138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4.7558</v>
      </c>
      <c r="E4" t="n">
        <v>21.03</v>
      </c>
      <c r="F4" t="n">
        <v>17.5</v>
      </c>
      <c r="G4" t="n">
        <v>14</v>
      </c>
      <c r="H4" t="n">
        <v>0.27</v>
      </c>
      <c r="I4" t="n">
        <v>75</v>
      </c>
      <c r="J4" t="n">
        <v>99.33</v>
      </c>
      <c r="K4" t="n">
        <v>39.72</v>
      </c>
      <c r="L4" t="n">
        <v>1.5</v>
      </c>
      <c r="M4" t="n">
        <v>73</v>
      </c>
      <c r="N4" t="n">
        <v>13.11</v>
      </c>
      <c r="O4" t="n">
        <v>12484.55</v>
      </c>
      <c r="P4" t="n">
        <v>153.52</v>
      </c>
      <c r="Q4" t="n">
        <v>467.16</v>
      </c>
      <c r="R4" t="n">
        <v>120.28</v>
      </c>
      <c r="S4" t="n">
        <v>39.61</v>
      </c>
      <c r="T4" t="n">
        <v>35055.51</v>
      </c>
      <c r="U4" t="n">
        <v>0.33</v>
      </c>
      <c r="V4" t="n">
        <v>0.67</v>
      </c>
      <c r="W4" t="n">
        <v>2.74</v>
      </c>
      <c r="X4" t="n">
        <v>2.16</v>
      </c>
      <c r="Y4" t="n">
        <v>1</v>
      </c>
      <c r="Z4" t="n">
        <v>10</v>
      </c>
      <c r="AA4" t="n">
        <v>362.5550696483799</v>
      </c>
      <c r="AB4" t="n">
        <v>496.0638410937309</v>
      </c>
      <c r="AC4" t="n">
        <v>448.7202043297181</v>
      </c>
      <c r="AD4" t="n">
        <v>362555.0696483799</v>
      </c>
      <c r="AE4" t="n">
        <v>496063.8410937309</v>
      </c>
      <c r="AF4" t="n">
        <v>8.899935658799804e-06</v>
      </c>
      <c r="AG4" t="n">
        <v>25</v>
      </c>
      <c r="AH4" t="n">
        <v>448720.2043297181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4.8997</v>
      </c>
      <c r="E5" t="n">
        <v>20.41</v>
      </c>
      <c r="F5" t="n">
        <v>17.13</v>
      </c>
      <c r="G5" t="n">
        <v>16.31</v>
      </c>
      <c r="H5" t="n">
        <v>0.31</v>
      </c>
      <c r="I5" t="n">
        <v>63</v>
      </c>
      <c r="J5" t="n">
        <v>99.64</v>
      </c>
      <c r="K5" t="n">
        <v>39.72</v>
      </c>
      <c r="L5" t="n">
        <v>1.75</v>
      </c>
      <c r="M5" t="n">
        <v>61</v>
      </c>
      <c r="N5" t="n">
        <v>13.18</v>
      </c>
      <c r="O5" t="n">
        <v>12522.99</v>
      </c>
      <c r="P5" t="n">
        <v>149.33</v>
      </c>
      <c r="Q5" t="n">
        <v>467.28</v>
      </c>
      <c r="R5" t="n">
        <v>108.2</v>
      </c>
      <c r="S5" t="n">
        <v>39.61</v>
      </c>
      <c r="T5" t="n">
        <v>29074.35</v>
      </c>
      <c r="U5" t="n">
        <v>0.37</v>
      </c>
      <c r="V5" t="n">
        <v>0.68</v>
      </c>
      <c r="W5" t="n">
        <v>2.71</v>
      </c>
      <c r="X5" t="n">
        <v>1.79</v>
      </c>
      <c r="Y5" t="n">
        <v>1</v>
      </c>
      <c r="Z5" t="n">
        <v>10</v>
      </c>
      <c r="AA5" t="n">
        <v>346.4040541993483</v>
      </c>
      <c r="AB5" t="n">
        <v>473.9653092238522</v>
      </c>
      <c r="AC5" t="n">
        <v>428.7307253260165</v>
      </c>
      <c r="AD5" t="n">
        <v>346404.0541993483</v>
      </c>
      <c r="AE5" t="n">
        <v>473965.3092238522</v>
      </c>
      <c r="AF5" t="n">
        <v>9.169228047315152e-06</v>
      </c>
      <c r="AG5" t="n">
        <v>24</v>
      </c>
      <c r="AH5" t="n">
        <v>428730.7253260165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5.0074</v>
      </c>
      <c r="E6" t="n">
        <v>19.97</v>
      </c>
      <c r="F6" t="n">
        <v>16.87</v>
      </c>
      <c r="G6" t="n">
        <v>18.75</v>
      </c>
      <c r="H6" t="n">
        <v>0.35</v>
      </c>
      <c r="I6" t="n">
        <v>54</v>
      </c>
      <c r="J6" t="n">
        <v>99.95</v>
      </c>
      <c r="K6" t="n">
        <v>39.72</v>
      </c>
      <c r="L6" t="n">
        <v>2</v>
      </c>
      <c r="M6" t="n">
        <v>52</v>
      </c>
      <c r="N6" t="n">
        <v>13.24</v>
      </c>
      <c r="O6" t="n">
        <v>12561.45</v>
      </c>
      <c r="P6" t="n">
        <v>146.24</v>
      </c>
      <c r="Q6" t="n">
        <v>467.08</v>
      </c>
      <c r="R6" t="n">
        <v>100.31</v>
      </c>
      <c r="S6" t="n">
        <v>39.61</v>
      </c>
      <c r="T6" t="n">
        <v>25177.13</v>
      </c>
      <c r="U6" t="n">
        <v>0.39</v>
      </c>
      <c r="V6" t="n">
        <v>0.6899999999999999</v>
      </c>
      <c r="W6" t="n">
        <v>2.69</v>
      </c>
      <c r="X6" t="n">
        <v>1.54</v>
      </c>
      <c r="Y6" t="n">
        <v>1</v>
      </c>
      <c r="Z6" t="n">
        <v>10</v>
      </c>
      <c r="AA6" t="n">
        <v>341.7708258722885</v>
      </c>
      <c r="AB6" t="n">
        <v>467.6259218231613</v>
      </c>
      <c r="AC6" t="n">
        <v>422.9963601614614</v>
      </c>
      <c r="AD6" t="n">
        <v>341770.8258722886</v>
      </c>
      <c r="AE6" t="n">
        <v>467625.9218231613</v>
      </c>
      <c r="AF6" t="n">
        <v>9.370776276940606e-06</v>
      </c>
      <c r="AG6" t="n">
        <v>24</v>
      </c>
      <c r="AH6" t="n">
        <v>422996.3601614614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5.0966</v>
      </c>
      <c r="E7" t="n">
        <v>19.62</v>
      </c>
      <c r="F7" t="n">
        <v>16.67</v>
      </c>
      <c r="G7" t="n">
        <v>21.28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143.7</v>
      </c>
      <c r="Q7" t="n">
        <v>467.07</v>
      </c>
      <c r="R7" t="n">
        <v>93.45999999999999</v>
      </c>
      <c r="S7" t="n">
        <v>39.61</v>
      </c>
      <c r="T7" t="n">
        <v>21785.64</v>
      </c>
      <c r="U7" t="n">
        <v>0.42</v>
      </c>
      <c r="V7" t="n">
        <v>0.7</v>
      </c>
      <c r="W7" t="n">
        <v>2.68</v>
      </c>
      <c r="X7" t="n">
        <v>1.33</v>
      </c>
      <c r="Y7" t="n">
        <v>1</v>
      </c>
      <c r="Z7" t="n">
        <v>10</v>
      </c>
      <c r="AA7" t="n">
        <v>328.5840753039851</v>
      </c>
      <c r="AB7" t="n">
        <v>449.583227937232</v>
      </c>
      <c r="AC7" t="n">
        <v>406.6756356569252</v>
      </c>
      <c r="AD7" t="n">
        <v>328584.0753039851</v>
      </c>
      <c r="AE7" t="n">
        <v>449583.227937232</v>
      </c>
      <c r="AF7" t="n">
        <v>9.537703872879238e-06</v>
      </c>
      <c r="AG7" t="n">
        <v>23</v>
      </c>
      <c r="AH7" t="n">
        <v>406675.6356569252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5.1688</v>
      </c>
      <c r="E8" t="n">
        <v>19.35</v>
      </c>
      <c r="F8" t="n">
        <v>16.5</v>
      </c>
      <c r="G8" t="n">
        <v>23.57</v>
      </c>
      <c r="H8" t="n">
        <v>0.44</v>
      </c>
      <c r="I8" t="n">
        <v>42</v>
      </c>
      <c r="J8" t="n">
        <v>100.58</v>
      </c>
      <c r="K8" t="n">
        <v>39.72</v>
      </c>
      <c r="L8" t="n">
        <v>2.5</v>
      </c>
      <c r="M8" t="n">
        <v>40</v>
      </c>
      <c r="N8" t="n">
        <v>13.36</v>
      </c>
      <c r="O8" t="n">
        <v>12638.45</v>
      </c>
      <c r="P8" t="n">
        <v>141.26</v>
      </c>
      <c r="Q8" t="n">
        <v>467.17</v>
      </c>
      <c r="R8" t="n">
        <v>87.81999999999999</v>
      </c>
      <c r="S8" t="n">
        <v>39.61</v>
      </c>
      <c r="T8" t="n">
        <v>18991.32</v>
      </c>
      <c r="U8" t="n">
        <v>0.45</v>
      </c>
      <c r="V8" t="n">
        <v>0.71</v>
      </c>
      <c r="W8" t="n">
        <v>2.68</v>
      </c>
      <c r="X8" t="n">
        <v>1.16</v>
      </c>
      <c r="Y8" t="n">
        <v>1</v>
      </c>
      <c r="Z8" t="n">
        <v>10</v>
      </c>
      <c r="AA8" t="n">
        <v>325.5283766713717</v>
      </c>
      <c r="AB8" t="n">
        <v>445.402286260181</v>
      </c>
      <c r="AC8" t="n">
        <v>402.8937171855434</v>
      </c>
      <c r="AD8" t="n">
        <v>325528.3766713717</v>
      </c>
      <c r="AE8" t="n">
        <v>445402.286260181</v>
      </c>
      <c r="AF8" t="n">
        <v>9.672817913538086e-06</v>
      </c>
      <c r="AG8" t="n">
        <v>23</v>
      </c>
      <c r="AH8" t="n">
        <v>402893.7171855434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5.2107</v>
      </c>
      <c r="E9" t="n">
        <v>19.19</v>
      </c>
      <c r="F9" t="n">
        <v>16.42</v>
      </c>
      <c r="G9" t="n">
        <v>25.93</v>
      </c>
      <c r="H9" t="n">
        <v>0.48</v>
      </c>
      <c r="I9" t="n">
        <v>38</v>
      </c>
      <c r="J9" t="n">
        <v>100.89</v>
      </c>
      <c r="K9" t="n">
        <v>39.72</v>
      </c>
      <c r="L9" t="n">
        <v>2.75</v>
      </c>
      <c r="M9" t="n">
        <v>36</v>
      </c>
      <c r="N9" t="n">
        <v>13.42</v>
      </c>
      <c r="O9" t="n">
        <v>12676.98</v>
      </c>
      <c r="P9" t="n">
        <v>139.58</v>
      </c>
      <c r="Q9" t="n">
        <v>467.07</v>
      </c>
      <c r="R9" t="n">
        <v>85.56</v>
      </c>
      <c r="S9" t="n">
        <v>39.61</v>
      </c>
      <c r="T9" t="n">
        <v>17879.98</v>
      </c>
      <c r="U9" t="n">
        <v>0.46</v>
      </c>
      <c r="V9" t="n">
        <v>0.71</v>
      </c>
      <c r="W9" t="n">
        <v>2.67</v>
      </c>
      <c r="X9" t="n">
        <v>1.09</v>
      </c>
      <c r="Y9" t="n">
        <v>1</v>
      </c>
      <c r="Z9" t="n">
        <v>10</v>
      </c>
      <c r="AA9" t="n">
        <v>323.715156383376</v>
      </c>
      <c r="AB9" t="n">
        <v>442.9213582685118</v>
      </c>
      <c r="AC9" t="n">
        <v>400.6495654793949</v>
      </c>
      <c r="AD9" t="n">
        <v>323715.156383376</v>
      </c>
      <c r="AE9" t="n">
        <v>442921.3582685118</v>
      </c>
      <c r="AF9" t="n">
        <v>9.75122897037473e-06</v>
      </c>
      <c r="AG9" t="n">
        <v>23</v>
      </c>
      <c r="AH9" t="n">
        <v>400649.5654793949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5.2763</v>
      </c>
      <c r="E10" t="n">
        <v>18.95</v>
      </c>
      <c r="F10" t="n">
        <v>16.27</v>
      </c>
      <c r="G10" t="n">
        <v>28.7</v>
      </c>
      <c r="H10" t="n">
        <v>0.52</v>
      </c>
      <c r="I10" t="n">
        <v>34</v>
      </c>
      <c r="J10" t="n">
        <v>101.2</v>
      </c>
      <c r="K10" t="n">
        <v>39.72</v>
      </c>
      <c r="L10" t="n">
        <v>3</v>
      </c>
      <c r="M10" t="n">
        <v>32</v>
      </c>
      <c r="N10" t="n">
        <v>13.49</v>
      </c>
      <c r="O10" t="n">
        <v>12715.54</v>
      </c>
      <c r="P10" t="n">
        <v>137.39</v>
      </c>
      <c r="Q10" t="n">
        <v>467.1</v>
      </c>
      <c r="R10" t="n">
        <v>80.09</v>
      </c>
      <c r="S10" t="n">
        <v>39.61</v>
      </c>
      <c r="T10" t="n">
        <v>15166.06</v>
      </c>
      <c r="U10" t="n">
        <v>0.49</v>
      </c>
      <c r="V10" t="n">
        <v>0.72</v>
      </c>
      <c r="W10" t="n">
        <v>2.67</v>
      </c>
      <c r="X10" t="n">
        <v>0.93</v>
      </c>
      <c r="Y10" t="n">
        <v>1</v>
      </c>
      <c r="Z10" t="n">
        <v>10</v>
      </c>
      <c r="AA10" t="n">
        <v>311.5350032795326</v>
      </c>
      <c r="AB10" t="n">
        <v>426.2559354414027</v>
      </c>
      <c r="AC10" t="n">
        <v>385.5746672168373</v>
      </c>
      <c r="AD10" t="n">
        <v>311535.0032795327</v>
      </c>
      <c r="AE10" t="n">
        <v>426255.9354414027</v>
      </c>
      <c r="AF10" t="n">
        <v>9.873991866042602e-06</v>
      </c>
      <c r="AG10" t="n">
        <v>22</v>
      </c>
      <c r="AH10" t="n">
        <v>385574.6672168373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5.3103</v>
      </c>
      <c r="E11" t="n">
        <v>18.83</v>
      </c>
      <c r="F11" t="n">
        <v>16.21</v>
      </c>
      <c r="G11" t="n">
        <v>31.37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29</v>
      </c>
      <c r="N11" t="n">
        <v>13.55</v>
      </c>
      <c r="O11" t="n">
        <v>12754.13</v>
      </c>
      <c r="P11" t="n">
        <v>136.13</v>
      </c>
      <c r="Q11" t="n">
        <v>467.09</v>
      </c>
      <c r="R11" t="n">
        <v>78.34</v>
      </c>
      <c r="S11" t="n">
        <v>39.61</v>
      </c>
      <c r="T11" t="n">
        <v>14305.85</v>
      </c>
      <c r="U11" t="n">
        <v>0.51</v>
      </c>
      <c r="V11" t="n">
        <v>0.72</v>
      </c>
      <c r="W11" t="n">
        <v>2.66</v>
      </c>
      <c r="X11" t="n">
        <v>0.87</v>
      </c>
      <c r="Y11" t="n">
        <v>1</v>
      </c>
      <c r="Z11" t="n">
        <v>10</v>
      </c>
      <c r="AA11" t="n">
        <v>310.1780941954354</v>
      </c>
      <c r="AB11" t="n">
        <v>424.3993525699369</v>
      </c>
      <c r="AC11" t="n">
        <v>383.8952740088938</v>
      </c>
      <c r="AD11" t="n">
        <v>310178.0941954354</v>
      </c>
      <c r="AE11" t="n">
        <v>424399.3525699369</v>
      </c>
      <c r="AF11" t="n">
        <v>9.93761897660217e-06</v>
      </c>
      <c r="AG11" t="n">
        <v>22</v>
      </c>
      <c r="AH11" t="n">
        <v>383895.2740088938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5.3388</v>
      </c>
      <c r="E12" t="n">
        <v>18.73</v>
      </c>
      <c r="F12" t="n">
        <v>16.15</v>
      </c>
      <c r="G12" t="n">
        <v>33.41</v>
      </c>
      <c r="H12" t="n">
        <v>0.6</v>
      </c>
      <c r="I12" t="n">
        <v>29</v>
      </c>
      <c r="J12" t="n">
        <v>101.83</v>
      </c>
      <c r="K12" t="n">
        <v>39.72</v>
      </c>
      <c r="L12" t="n">
        <v>3.5</v>
      </c>
      <c r="M12" t="n">
        <v>27</v>
      </c>
      <c r="N12" t="n">
        <v>13.61</v>
      </c>
      <c r="O12" t="n">
        <v>12792.74</v>
      </c>
      <c r="P12" t="n">
        <v>134.41</v>
      </c>
      <c r="Q12" t="n">
        <v>467.09</v>
      </c>
      <c r="R12" t="n">
        <v>76.51000000000001</v>
      </c>
      <c r="S12" t="n">
        <v>39.61</v>
      </c>
      <c r="T12" t="n">
        <v>13399.08</v>
      </c>
      <c r="U12" t="n">
        <v>0.52</v>
      </c>
      <c r="V12" t="n">
        <v>0.72</v>
      </c>
      <c r="W12" t="n">
        <v>2.65</v>
      </c>
      <c r="X12" t="n">
        <v>0.8100000000000001</v>
      </c>
      <c r="Y12" t="n">
        <v>1</v>
      </c>
      <c r="Z12" t="n">
        <v>10</v>
      </c>
      <c r="AA12" t="n">
        <v>308.7310244773886</v>
      </c>
      <c r="AB12" t="n">
        <v>422.419407941495</v>
      </c>
      <c r="AC12" t="n">
        <v>382.1042925169206</v>
      </c>
      <c r="AD12" t="n">
        <v>308731.0244773887</v>
      </c>
      <c r="AE12" t="n">
        <v>422419.407941495</v>
      </c>
      <c r="AF12" t="n">
        <v>9.990953466335925e-06</v>
      </c>
      <c r="AG12" t="n">
        <v>22</v>
      </c>
      <c r="AH12" t="n">
        <v>382104.2925169206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5.3693</v>
      </c>
      <c r="E13" t="n">
        <v>18.62</v>
      </c>
      <c r="F13" t="n">
        <v>16.08</v>
      </c>
      <c r="G13" t="n">
        <v>35.74</v>
      </c>
      <c r="H13" t="n">
        <v>0.65</v>
      </c>
      <c r="I13" t="n">
        <v>27</v>
      </c>
      <c r="J13" t="n">
        <v>102.14</v>
      </c>
      <c r="K13" t="n">
        <v>39.72</v>
      </c>
      <c r="L13" t="n">
        <v>3.75</v>
      </c>
      <c r="M13" t="n">
        <v>25</v>
      </c>
      <c r="N13" t="n">
        <v>13.68</v>
      </c>
      <c r="O13" t="n">
        <v>12831.37</v>
      </c>
      <c r="P13" t="n">
        <v>133.12</v>
      </c>
      <c r="Q13" t="n">
        <v>467.1</v>
      </c>
      <c r="R13" t="n">
        <v>74.33</v>
      </c>
      <c r="S13" t="n">
        <v>39.61</v>
      </c>
      <c r="T13" t="n">
        <v>12318.69</v>
      </c>
      <c r="U13" t="n">
        <v>0.53</v>
      </c>
      <c r="V13" t="n">
        <v>0.73</v>
      </c>
      <c r="W13" t="n">
        <v>2.65</v>
      </c>
      <c r="X13" t="n">
        <v>0.75</v>
      </c>
      <c r="Y13" t="n">
        <v>1</v>
      </c>
      <c r="Z13" t="n">
        <v>10</v>
      </c>
      <c r="AA13" t="n">
        <v>307.4342991414929</v>
      </c>
      <c r="AB13" t="n">
        <v>420.6451711294381</v>
      </c>
      <c r="AC13" t="n">
        <v>380.4993863760494</v>
      </c>
      <c r="AD13" t="n">
        <v>307434.2991414929</v>
      </c>
      <c r="AE13" t="n">
        <v>420645.1711294381</v>
      </c>
      <c r="AF13" t="n">
        <v>1.004803072727907e-05</v>
      </c>
      <c r="AG13" t="n">
        <v>22</v>
      </c>
      <c r="AH13" t="n">
        <v>380499.3863760494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5.3925</v>
      </c>
      <c r="E14" t="n">
        <v>18.54</v>
      </c>
      <c r="F14" t="n">
        <v>16.04</v>
      </c>
      <c r="G14" t="n">
        <v>38.5</v>
      </c>
      <c r="H14" t="n">
        <v>0.6899999999999999</v>
      </c>
      <c r="I14" t="n">
        <v>25</v>
      </c>
      <c r="J14" t="n">
        <v>102.45</v>
      </c>
      <c r="K14" t="n">
        <v>39.72</v>
      </c>
      <c r="L14" t="n">
        <v>4</v>
      </c>
      <c r="M14" t="n">
        <v>23</v>
      </c>
      <c r="N14" t="n">
        <v>13.74</v>
      </c>
      <c r="O14" t="n">
        <v>12870.03</v>
      </c>
      <c r="P14" t="n">
        <v>131.8</v>
      </c>
      <c r="Q14" t="n">
        <v>467.08</v>
      </c>
      <c r="R14" t="n">
        <v>72.98</v>
      </c>
      <c r="S14" t="n">
        <v>39.61</v>
      </c>
      <c r="T14" t="n">
        <v>11654.21</v>
      </c>
      <c r="U14" t="n">
        <v>0.54</v>
      </c>
      <c r="V14" t="n">
        <v>0.73</v>
      </c>
      <c r="W14" t="n">
        <v>2.65</v>
      </c>
      <c r="X14" t="n">
        <v>0.71</v>
      </c>
      <c r="Y14" t="n">
        <v>1</v>
      </c>
      <c r="Z14" t="n">
        <v>10</v>
      </c>
      <c r="AA14" t="n">
        <v>306.3358745880789</v>
      </c>
      <c r="AB14" t="n">
        <v>419.1422581963859</v>
      </c>
      <c r="AC14" t="n">
        <v>379.1399093439762</v>
      </c>
      <c r="AD14" t="n">
        <v>306335.8745880789</v>
      </c>
      <c r="AE14" t="n">
        <v>419142.2581963859</v>
      </c>
      <c r="AF14" t="n">
        <v>1.009144687330795e-05</v>
      </c>
      <c r="AG14" t="n">
        <v>22</v>
      </c>
      <c r="AH14" t="n">
        <v>379139.9093439762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5.4288</v>
      </c>
      <c r="E15" t="n">
        <v>18.42</v>
      </c>
      <c r="F15" t="n">
        <v>15.96</v>
      </c>
      <c r="G15" t="n">
        <v>41.63</v>
      </c>
      <c r="H15" t="n">
        <v>0.73</v>
      </c>
      <c r="I15" t="n">
        <v>23</v>
      </c>
      <c r="J15" t="n">
        <v>102.77</v>
      </c>
      <c r="K15" t="n">
        <v>39.72</v>
      </c>
      <c r="L15" t="n">
        <v>4.25</v>
      </c>
      <c r="M15" t="n">
        <v>21</v>
      </c>
      <c r="N15" t="n">
        <v>13.8</v>
      </c>
      <c r="O15" t="n">
        <v>12908.71</v>
      </c>
      <c r="P15" t="n">
        <v>130.06</v>
      </c>
      <c r="Q15" t="n">
        <v>467.08</v>
      </c>
      <c r="R15" t="n">
        <v>70.41</v>
      </c>
      <c r="S15" t="n">
        <v>39.61</v>
      </c>
      <c r="T15" t="n">
        <v>10379.88</v>
      </c>
      <c r="U15" t="n">
        <v>0.5600000000000001</v>
      </c>
      <c r="V15" t="n">
        <v>0.73</v>
      </c>
      <c r="W15" t="n">
        <v>2.64</v>
      </c>
      <c r="X15" t="n">
        <v>0.63</v>
      </c>
      <c r="Y15" t="n">
        <v>1</v>
      </c>
      <c r="Z15" t="n">
        <v>10</v>
      </c>
      <c r="AA15" t="n">
        <v>304.7417587976095</v>
      </c>
      <c r="AB15" t="n">
        <v>416.9611186444404</v>
      </c>
      <c r="AC15" t="n">
        <v>377.1669346896198</v>
      </c>
      <c r="AD15" t="n">
        <v>304741.7587976095</v>
      </c>
      <c r="AE15" t="n">
        <v>416961.1186444404</v>
      </c>
      <c r="AF15" t="n">
        <v>1.015937817075831e-05</v>
      </c>
      <c r="AG15" t="n">
        <v>22</v>
      </c>
      <c r="AH15" t="n">
        <v>377166.9346896198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5.4395</v>
      </c>
      <c r="E16" t="n">
        <v>18.38</v>
      </c>
      <c r="F16" t="n">
        <v>15.94</v>
      </c>
      <c r="G16" t="n">
        <v>43.48</v>
      </c>
      <c r="H16" t="n">
        <v>0.77</v>
      </c>
      <c r="I16" t="n">
        <v>22</v>
      </c>
      <c r="J16" t="n">
        <v>103.08</v>
      </c>
      <c r="K16" t="n">
        <v>39.72</v>
      </c>
      <c r="L16" t="n">
        <v>4.5</v>
      </c>
      <c r="M16" t="n">
        <v>20</v>
      </c>
      <c r="N16" t="n">
        <v>13.87</v>
      </c>
      <c r="O16" t="n">
        <v>12947.42</v>
      </c>
      <c r="P16" t="n">
        <v>128.99</v>
      </c>
      <c r="Q16" t="n">
        <v>467.09</v>
      </c>
      <c r="R16" t="n">
        <v>69.89</v>
      </c>
      <c r="S16" t="n">
        <v>39.61</v>
      </c>
      <c r="T16" t="n">
        <v>10125.34</v>
      </c>
      <c r="U16" t="n">
        <v>0.57</v>
      </c>
      <c r="V16" t="n">
        <v>0.73</v>
      </c>
      <c r="W16" t="n">
        <v>2.64</v>
      </c>
      <c r="X16" t="n">
        <v>0.61</v>
      </c>
      <c r="Y16" t="n">
        <v>1</v>
      </c>
      <c r="Z16" t="n">
        <v>10</v>
      </c>
      <c r="AA16" t="n">
        <v>304.0362678985724</v>
      </c>
      <c r="AB16" t="n">
        <v>415.9958348723161</v>
      </c>
      <c r="AC16" t="n">
        <v>376.2937762459227</v>
      </c>
      <c r="AD16" t="n">
        <v>304036.2678985724</v>
      </c>
      <c r="AE16" t="n">
        <v>415995.8348723161</v>
      </c>
      <c r="AF16" t="n">
        <v>1.017940199672853e-05</v>
      </c>
      <c r="AG16" t="n">
        <v>22</v>
      </c>
      <c r="AH16" t="n">
        <v>376293.7762459227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5.4545</v>
      </c>
      <c r="E17" t="n">
        <v>18.33</v>
      </c>
      <c r="F17" t="n">
        <v>15.91</v>
      </c>
      <c r="G17" t="n">
        <v>45.47</v>
      </c>
      <c r="H17" t="n">
        <v>0.8100000000000001</v>
      </c>
      <c r="I17" t="n">
        <v>21</v>
      </c>
      <c r="J17" t="n">
        <v>103.4</v>
      </c>
      <c r="K17" t="n">
        <v>39.72</v>
      </c>
      <c r="L17" t="n">
        <v>4.75</v>
      </c>
      <c r="M17" t="n">
        <v>19</v>
      </c>
      <c r="N17" t="n">
        <v>13.93</v>
      </c>
      <c r="O17" t="n">
        <v>12986.15</v>
      </c>
      <c r="P17" t="n">
        <v>126.95</v>
      </c>
      <c r="Q17" t="n">
        <v>467.07</v>
      </c>
      <c r="R17" t="n">
        <v>68.81</v>
      </c>
      <c r="S17" t="n">
        <v>39.61</v>
      </c>
      <c r="T17" t="n">
        <v>9592.82</v>
      </c>
      <c r="U17" t="n">
        <v>0.58</v>
      </c>
      <c r="V17" t="n">
        <v>0.73</v>
      </c>
      <c r="W17" t="n">
        <v>2.65</v>
      </c>
      <c r="X17" t="n">
        <v>0.58</v>
      </c>
      <c r="Y17" t="n">
        <v>1</v>
      </c>
      <c r="Z17" t="n">
        <v>10</v>
      </c>
      <c r="AA17" t="n">
        <v>302.8080714534509</v>
      </c>
      <c r="AB17" t="n">
        <v>414.3153623118978</v>
      </c>
      <c r="AC17" t="n">
        <v>374.7736856281126</v>
      </c>
      <c r="AD17" t="n">
        <v>302808.0714534509</v>
      </c>
      <c r="AE17" t="n">
        <v>414315.3623118978</v>
      </c>
      <c r="AF17" t="n">
        <v>1.020747278079893e-05</v>
      </c>
      <c r="AG17" t="n">
        <v>22</v>
      </c>
      <c r="AH17" t="n">
        <v>374773.6856281126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5.471</v>
      </c>
      <c r="E18" t="n">
        <v>18.28</v>
      </c>
      <c r="F18" t="n">
        <v>15.88</v>
      </c>
      <c r="G18" t="n">
        <v>47.64</v>
      </c>
      <c r="H18" t="n">
        <v>0.85</v>
      </c>
      <c r="I18" t="n">
        <v>20</v>
      </c>
      <c r="J18" t="n">
        <v>103.71</v>
      </c>
      <c r="K18" t="n">
        <v>39.72</v>
      </c>
      <c r="L18" t="n">
        <v>5</v>
      </c>
      <c r="M18" t="n">
        <v>18</v>
      </c>
      <c r="N18" t="n">
        <v>14</v>
      </c>
      <c r="O18" t="n">
        <v>13024.91</v>
      </c>
      <c r="P18" t="n">
        <v>126.1</v>
      </c>
      <c r="Q18" t="n">
        <v>467.07</v>
      </c>
      <c r="R18" t="n">
        <v>67.76000000000001</v>
      </c>
      <c r="S18" t="n">
        <v>39.61</v>
      </c>
      <c r="T18" t="n">
        <v>9070.959999999999</v>
      </c>
      <c r="U18" t="n">
        <v>0.58</v>
      </c>
      <c r="V18" t="n">
        <v>0.73</v>
      </c>
      <c r="W18" t="n">
        <v>2.64</v>
      </c>
      <c r="X18" t="n">
        <v>0.55</v>
      </c>
      <c r="Y18" t="n">
        <v>1</v>
      </c>
      <c r="Z18" t="n">
        <v>10</v>
      </c>
      <c r="AA18" t="n">
        <v>302.0878096671923</v>
      </c>
      <c r="AB18" t="n">
        <v>413.3298683602314</v>
      </c>
      <c r="AC18" t="n">
        <v>373.8822458360439</v>
      </c>
      <c r="AD18" t="n">
        <v>302087.8096671923</v>
      </c>
      <c r="AE18" t="n">
        <v>413329.8683602315</v>
      </c>
      <c r="AF18" t="n">
        <v>1.023835064327636e-05</v>
      </c>
      <c r="AG18" t="n">
        <v>22</v>
      </c>
      <c r="AH18" t="n">
        <v>373882.2458360439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5.4831</v>
      </c>
      <c r="E19" t="n">
        <v>18.24</v>
      </c>
      <c r="F19" t="n">
        <v>15.86</v>
      </c>
      <c r="G19" t="n">
        <v>50.08</v>
      </c>
      <c r="H19" t="n">
        <v>0.89</v>
      </c>
      <c r="I19" t="n">
        <v>19</v>
      </c>
      <c r="J19" t="n">
        <v>104.03</v>
      </c>
      <c r="K19" t="n">
        <v>39.72</v>
      </c>
      <c r="L19" t="n">
        <v>5.25</v>
      </c>
      <c r="M19" t="n">
        <v>17</v>
      </c>
      <c r="N19" t="n">
        <v>14.06</v>
      </c>
      <c r="O19" t="n">
        <v>13063.69</v>
      </c>
      <c r="P19" t="n">
        <v>125.78</v>
      </c>
      <c r="Q19" t="n">
        <v>467.1</v>
      </c>
      <c r="R19" t="n">
        <v>67.14</v>
      </c>
      <c r="S19" t="n">
        <v>39.61</v>
      </c>
      <c r="T19" t="n">
        <v>8767.879999999999</v>
      </c>
      <c r="U19" t="n">
        <v>0.59</v>
      </c>
      <c r="V19" t="n">
        <v>0.74</v>
      </c>
      <c r="W19" t="n">
        <v>2.64</v>
      </c>
      <c r="X19" t="n">
        <v>0.53</v>
      </c>
      <c r="Y19" t="n">
        <v>1</v>
      </c>
      <c r="Z19" t="n">
        <v>10</v>
      </c>
      <c r="AA19" t="n">
        <v>301.7006387084123</v>
      </c>
      <c r="AB19" t="n">
        <v>412.8001239736515</v>
      </c>
      <c r="AC19" t="n">
        <v>373.4030595102181</v>
      </c>
      <c r="AD19" t="n">
        <v>301700.6387084123</v>
      </c>
      <c r="AE19" t="n">
        <v>412800.1239736514</v>
      </c>
      <c r="AF19" t="n">
        <v>1.026099440909315e-05</v>
      </c>
      <c r="AG19" t="n">
        <v>22</v>
      </c>
      <c r="AH19" t="n">
        <v>373403.0595102181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5.5</v>
      </c>
      <c r="E20" t="n">
        <v>18.18</v>
      </c>
      <c r="F20" t="n">
        <v>15.82</v>
      </c>
      <c r="G20" t="n">
        <v>52.75</v>
      </c>
      <c r="H20" t="n">
        <v>0.93</v>
      </c>
      <c r="I20" t="n">
        <v>18</v>
      </c>
      <c r="J20" t="n">
        <v>104.34</v>
      </c>
      <c r="K20" t="n">
        <v>39.72</v>
      </c>
      <c r="L20" t="n">
        <v>5.5</v>
      </c>
      <c r="M20" t="n">
        <v>16</v>
      </c>
      <c r="N20" t="n">
        <v>14.12</v>
      </c>
      <c r="O20" t="n">
        <v>13102.5</v>
      </c>
      <c r="P20" t="n">
        <v>123.55</v>
      </c>
      <c r="Q20" t="n">
        <v>467.09</v>
      </c>
      <c r="R20" t="n">
        <v>65.95</v>
      </c>
      <c r="S20" t="n">
        <v>39.61</v>
      </c>
      <c r="T20" t="n">
        <v>8174.97</v>
      </c>
      <c r="U20" t="n">
        <v>0.6</v>
      </c>
      <c r="V20" t="n">
        <v>0.74</v>
      </c>
      <c r="W20" t="n">
        <v>2.64</v>
      </c>
      <c r="X20" t="n">
        <v>0.49</v>
      </c>
      <c r="Y20" t="n">
        <v>1</v>
      </c>
      <c r="Z20" t="n">
        <v>10</v>
      </c>
      <c r="AA20" t="n">
        <v>300.3517823369527</v>
      </c>
      <c r="AB20" t="n">
        <v>410.9545591788772</v>
      </c>
      <c r="AC20" t="n">
        <v>371.7336328291907</v>
      </c>
      <c r="AD20" t="n">
        <v>300351.7823369527</v>
      </c>
      <c r="AE20" t="n">
        <v>410954.5591788772</v>
      </c>
      <c r="AF20" t="n">
        <v>1.029262082581247e-05</v>
      </c>
      <c r="AG20" t="n">
        <v>22</v>
      </c>
      <c r="AH20" t="n">
        <v>371733.6328291907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5.5187</v>
      </c>
      <c r="E21" t="n">
        <v>18.12</v>
      </c>
      <c r="F21" t="n">
        <v>15.78</v>
      </c>
      <c r="G21" t="n">
        <v>55.7</v>
      </c>
      <c r="H21" t="n">
        <v>0.97</v>
      </c>
      <c r="I21" t="n">
        <v>17</v>
      </c>
      <c r="J21" t="n">
        <v>104.65</v>
      </c>
      <c r="K21" t="n">
        <v>39.72</v>
      </c>
      <c r="L21" t="n">
        <v>5.75</v>
      </c>
      <c r="M21" t="n">
        <v>15</v>
      </c>
      <c r="N21" t="n">
        <v>14.19</v>
      </c>
      <c r="O21" t="n">
        <v>13141.33</v>
      </c>
      <c r="P21" t="n">
        <v>122.96</v>
      </c>
      <c r="Q21" t="n">
        <v>467.08</v>
      </c>
      <c r="R21" t="n">
        <v>64.48999999999999</v>
      </c>
      <c r="S21" t="n">
        <v>39.61</v>
      </c>
      <c r="T21" t="n">
        <v>7453.03</v>
      </c>
      <c r="U21" t="n">
        <v>0.61</v>
      </c>
      <c r="V21" t="n">
        <v>0.74</v>
      </c>
      <c r="W21" t="n">
        <v>2.64</v>
      </c>
      <c r="X21" t="n">
        <v>0.45</v>
      </c>
      <c r="Y21" t="n">
        <v>1</v>
      </c>
      <c r="Z21" t="n">
        <v>10</v>
      </c>
      <c r="AA21" t="n">
        <v>290.1575990831918</v>
      </c>
      <c r="AB21" t="n">
        <v>397.006427915457</v>
      </c>
      <c r="AC21" t="n">
        <v>359.1166916372262</v>
      </c>
      <c r="AD21" t="n">
        <v>290157.5990831918</v>
      </c>
      <c r="AE21" t="n">
        <v>397006.427915457</v>
      </c>
      <c r="AF21" t="n">
        <v>1.032761573662023e-05</v>
      </c>
      <c r="AG21" t="n">
        <v>21</v>
      </c>
      <c r="AH21" t="n">
        <v>359116.6916372261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5.5288</v>
      </c>
      <c r="E22" t="n">
        <v>18.09</v>
      </c>
      <c r="F22" t="n">
        <v>15.77</v>
      </c>
      <c r="G22" t="n">
        <v>59.14</v>
      </c>
      <c r="H22" t="n">
        <v>1.01</v>
      </c>
      <c r="I22" t="n">
        <v>16</v>
      </c>
      <c r="J22" t="n">
        <v>104.97</v>
      </c>
      <c r="K22" t="n">
        <v>39.72</v>
      </c>
      <c r="L22" t="n">
        <v>6</v>
      </c>
      <c r="M22" t="n">
        <v>14</v>
      </c>
      <c r="N22" t="n">
        <v>14.25</v>
      </c>
      <c r="O22" t="n">
        <v>13180.19</v>
      </c>
      <c r="P22" t="n">
        <v>121.76</v>
      </c>
      <c r="Q22" t="n">
        <v>467.08</v>
      </c>
      <c r="R22" t="n">
        <v>64.37</v>
      </c>
      <c r="S22" t="n">
        <v>39.61</v>
      </c>
      <c r="T22" t="n">
        <v>7396.1</v>
      </c>
      <c r="U22" t="n">
        <v>0.62</v>
      </c>
      <c r="V22" t="n">
        <v>0.74</v>
      </c>
      <c r="W22" t="n">
        <v>2.63</v>
      </c>
      <c r="X22" t="n">
        <v>0.44</v>
      </c>
      <c r="Y22" t="n">
        <v>1</v>
      </c>
      <c r="Z22" t="n">
        <v>10</v>
      </c>
      <c r="AA22" t="n">
        <v>289.4481617266776</v>
      </c>
      <c r="AB22" t="n">
        <v>396.035744426107</v>
      </c>
      <c r="AC22" t="n">
        <v>358.2386488177369</v>
      </c>
      <c r="AD22" t="n">
        <v>289448.1617266776</v>
      </c>
      <c r="AE22" t="n">
        <v>396035.744426107</v>
      </c>
      <c r="AF22" t="n">
        <v>1.034651673122763e-05</v>
      </c>
      <c r="AG22" t="n">
        <v>21</v>
      </c>
      <c r="AH22" t="n">
        <v>358238.6488177369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5.5484</v>
      </c>
      <c r="E23" t="n">
        <v>18.02</v>
      </c>
      <c r="F23" t="n">
        <v>15.73</v>
      </c>
      <c r="G23" t="n">
        <v>62.91</v>
      </c>
      <c r="H23" t="n">
        <v>1.05</v>
      </c>
      <c r="I23" t="n">
        <v>15</v>
      </c>
      <c r="J23" t="n">
        <v>105.28</v>
      </c>
      <c r="K23" t="n">
        <v>39.72</v>
      </c>
      <c r="L23" t="n">
        <v>6.25</v>
      </c>
      <c r="M23" t="n">
        <v>13</v>
      </c>
      <c r="N23" t="n">
        <v>14.32</v>
      </c>
      <c r="O23" t="n">
        <v>13219.07</v>
      </c>
      <c r="P23" t="n">
        <v>119.61</v>
      </c>
      <c r="Q23" t="n">
        <v>467.08</v>
      </c>
      <c r="R23" t="n">
        <v>63.02</v>
      </c>
      <c r="S23" t="n">
        <v>39.61</v>
      </c>
      <c r="T23" t="n">
        <v>6726.59</v>
      </c>
      <c r="U23" t="n">
        <v>0.63</v>
      </c>
      <c r="V23" t="n">
        <v>0.74</v>
      </c>
      <c r="W23" t="n">
        <v>2.63</v>
      </c>
      <c r="X23" t="n">
        <v>0.39</v>
      </c>
      <c r="Y23" t="n">
        <v>1</v>
      </c>
      <c r="Z23" t="n">
        <v>10</v>
      </c>
      <c r="AA23" t="n">
        <v>288.1112937765358</v>
      </c>
      <c r="AB23" t="n">
        <v>394.2065827182715</v>
      </c>
      <c r="AC23" t="n">
        <v>356.5840597360527</v>
      </c>
      <c r="AD23" t="n">
        <v>288111.2937765358</v>
      </c>
      <c r="AE23" t="n">
        <v>394206.5827182715</v>
      </c>
      <c r="AF23" t="n">
        <v>1.038319588907961e-05</v>
      </c>
      <c r="AG23" t="n">
        <v>21</v>
      </c>
      <c r="AH23" t="n">
        <v>356584.0597360526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5.5437</v>
      </c>
      <c r="E24" t="n">
        <v>18.04</v>
      </c>
      <c r="F24" t="n">
        <v>15.74</v>
      </c>
      <c r="G24" t="n">
        <v>62.97</v>
      </c>
      <c r="H24" t="n">
        <v>1.08</v>
      </c>
      <c r="I24" t="n">
        <v>15</v>
      </c>
      <c r="J24" t="n">
        <v>105.6</v>
      </c>
      <c r="K24" t="n">
        <v>39.72</v>
      </c>
      <c r="L24" t="n">
        <v>6.5</v>
      </c>
      <c r="M24" t="n">
        <v>13</v>
      </c>
      <c r="N24" t="n">
        <v>14.39</v>
      </c>
      <c r="O24" t="n">
        <v>13257.98</v>
      </c>
      <c r="P24" t="n">
        <v>119.19</v>
      </c>
      <c r="Q24" t="n">
        <v>467.07</v>
      </c>
      <c r="R24" t="n">
        <v>63.21</v>
      </c>
      <c r="S24" t="n">
        <v>39.61</v>
      </c>
      <c r="T24" t="n">
        <v>6818.85</v>
      </c>
      <c r="U24" t="n">
        <v>0.63</v>
      </c>
      <c r="V24" t="n">
        <v>0.74</v>
      </c>
      <c r="W24" t="n">
        <v>2.64</v>
      </c>
      <c r="X24" t="n">
        <v>0.41</v>
      </c>
      <c r="Y24" t="n">
        <v>1</v>
      </c>
      <c r="Z24" t="n">
        <v>10</v>
      </c>
      <c r="AA24" t="n">
        <v>288.0237345543507</v>
      </c>
      <c r="AB24" t="n">
        <v>394.0867803276375</v>
      </c>
      <c r="AC24" t="n">
        <v>356.4756911174371</v>
      </c>
      <c r="AD24" t="n">
        <v>288023.7345543507</v>
      </c>
      <c r="AE24" t="n">
        <v>394086.7803276376</v>
      </c>
      <c r="AF24" t="n">
        <v>1.037440037673756e-05</v>
      </c>
      <c r="AG24" t="n">
        <v>21</v>
      </c>
      <c r="AH24" t="n">
        <v>356475.6911174371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5.564</v>
      </c>
      <c r="E25" t="n">
        <v>17.97</v>
      </c>
      <c r="F25" t="n">
        <v>15.7</v>
      </c>
      <c r="G25" t="n">
        <v>67.27</v>
      </c>
      <c r="H25" t="n">
        <v>1.12</v>
      </c>
      <c r="I25" t="n">
        <v>14</v>
      </c>
      <c r="J25" t="n">
        <v>105.92</v>
      </c>
      <c r="K25" t="n">
        <v>39.72</v>
      </c>
      <c r="L25" t="n">
        <v>6.75</v>
      </c>
      <c r="M25" t="n">
        <v>12</v>
      </c>
      <c r="N25" t="n">
        <v>14.45</v>
      </c>
      <c r="O25" t="n">
        <v>13296.91</v>
      </c>
      <c r="P25" t="n">
        <v>117.45</v>
      </c>
      <c r="Q25" t="n">
        <v>467.07</v>
      </c>
      <c r="R25" t="n">
        <v>61.76</v>
      </c>
      <c r="S25" t="n">
        <v>39.61</v>
      </c>
      <c r="T25" t="n">
        <v>6098.79</v>
      </c>
      <c r="U25" t="n">
        <v>0.64</v>
      </c>
      <c r="V25" t="n">
        <v>0.74</v>
      </c>
      <c r="W25" t="n">
        <v>2.63</v>
      </c>
      <c r="X25" t="n">
        <v>0.36</v>
      </c>
      <c r="Y25" t="n">
        <v>1</v>
      </c>
      <c r="Z25" t="n">
        <v>10</v>
      </c>
      <c r="AA25" t="n">
        <v>286.8629454412547</v>
      </c>
      <c r="AB25" t="n">
        <v>392.4985374526983</v>
      </c>
      <c r="AC25" t="n">
        <v>355.0390279133691</v>
      </c>
      <c r="AD25" t="n">
        <v>286862.9454412547</v>
      </c>
      <c r="AE25" t="n">
        <v>392498.5374526983</v>
      </c>
      <c r="AF25" t="n">
        <v>1.041238950451283e-05</v>
      </c>
      <c r="AG25" t="n">
        <v>21</v>
      </c>
      <c r="AH25" t="n">
        <v>355039.0279133691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5.5747</v>
      </c>
      <c r="E26" t="n">
        <v>17.94</v>
      </c>
      <c r="F26" t="n">
        <v>15.68</v>
      </c>
      <c r="G26" t="n">
        <v>72.38</v>
      </c>
      <c r="H26" t="n">
        <v>1.16</v>
      </c>
      <c r="I26" t="n">
        <v>13</v>
      </c>
      <c r="J26" t="n">
        <v>106.23</v>
      </c>
      <c r="K26" t="n">
        <v>39.72</v>
      </c>
      <c r="L26" t="n">
        <v>7</v>
      </c>
      <c r="M26" t="n">
        <v>11</v>
      </c>
      <c r="N26" t="n">
        <v>14.52</v>
      </c>
      <c r="O26" t="n">
        <v>13335.87</v>
      </c>
      <c r="P26" t="n">
        <v>116.42</v>
      </c>
      <c r="Q26" t="n">
        <v>467.07</v>
      </c>
      <c r="R26" t="n">
        <v>61.3</v>
      </c>
      <c r="S26" t="n">
        <v>39.61</v>
      </c>
      <c r="T26" t="n">
        <v>5878.24</v>
      </c>
      <c r="U26" t="n">
        <v>0.65</v>
      </c>
      <c r="V26" t="n">
        <v>0.74</v>
      </c>
      <c r="W26" t="n">
        <v>2.63</v>
      </c>
      <c r="X26" t="n">
        <v>0.35</v>
      </c>
      <c r="Y26" t="n">
        <v>1</v>
      </c>
      <c r="Z26" t="n">
        <v>10</v>
      </c>
      <c r="AA26" t="n">
        <v>286.2079173966368</v>
      </c>
      <c r="AB26" t="n">
        <v>391.6022991842543</v>
      </c>
      <c r="AC26" t="n">
        <v>354.2283253673871</v>
      </c>
      <c r="AD26" t="n">
        <v>286207.9173966369</v>
      </c>
      <c r="AE26" t="n">
        <v>391602.2991842543</v>
      </c>
      <c r="AF26" t="n">
        <v>1.043241333048305e-05</v>
      </c>
      <c r="AG26" t="n">
        <v>21</v>
      </c>
      <c r="AH26" t="n">
        <v>354228.3253673872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5.5742</v>
      </c>
      <c r="E27" t="n">
        <v>17.94</v>
      </c>
      <c r="F27" t="n">
        <v>15.68</v>
      </c>
      <c r="G27" t="n">
        <v>72.39</v>
      </c>
      <c r="H27" t="n">
        <v>1.2</v>
      </c>
      <c r="I27" t="n">
        <v>13</v>
      </c>
      <c r="J27" t="n">
        <v>106.55</v>
      </c>
      <c r="K27" t="n">
        <v>39.72</v>
      </c>
      <c r="L27" t="n">
        <v>7.25</v>
      </c>
      <c r="M27" t="n">
        <v>9</v>
      </c>
      <c r="N27" t="n">
        <v>14.58</v>
      </c>
      <c r="O27" t="n">
        <v>13374.86</v>
      </c>
      <c r="P27" t="n">
        <v>116.24</v>
      </c>
      <c r="Q27" t="n">
        <v>467.12</v>
      </c>
      <c r="R27" t="n">
        <v>61.31</v>
      </c>
      <c r="S27" t="n">
        <v>39.61</v>
      </c>
      <c r="T27" t="n">
        <v>5882.48</v>
      </c>
      <c r="U27" t="n">
        <v>0.65</v>
      </c>
      <c r="V27" t="n">
        <v>0.74</v>
      </c>
      <c r="W27" t="n">
        <v>2.63</v>
      </c>
      <c r="X27" t="n">
        <v>0.35</v>
      </c>
      <c r="Y27" t="n">
        <v>1</v>
      </c>
      <c r="Z27" t="n">
        <v>10</v>
      </c>
      <c r="AA27" t="n">
        <v>286.1374327934753</v>
      </c>
      <c r="AB27" t="n">
        <v>391.5058590406474</v>
      </c>
      <c r="AC27" t="n">
        <v>354.1410893357315</v>
      </c>
      <c r="AD27" t="n">
        <v>286137.4327934753</v>
      </c>
      <c r="AE27" t="n">
        <v>391505.8590406474</v>
      </c>
      <c r="AF27" t="n">
        <v>1.04314776376807e-05</v>
      </c>
      <c r="AG27" t="n">
        <v>21</v>
      </c>
      <c r="AH27" t="n">
        <v>354141.0893357315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5.5733</v>
      </c>
      <c r="E28" t="n">
        <v>17.94</v>
      </c>
      <c r="F28" t="n">
        <v>15.69</v>
      </c>
      <c r="G28" t="n">
        <v>72.40000000000001</v>
      </c>
      <c r="H28" t="n">
        <v>1.24</v>
      </c>
      <c r="I28" t="n">
        <v>13</v>
      </c>
      <c r="J28" t="n">
        <v>106.86</v>
      </c>
      <c r="K28" t="n">
        <v>39.72</v>
      </c>
      <c r="L28" t="n">
        <v>7.5</v>
      </c>
      <c r="M28" t="n">
        <v>7</v>
      </c>
      <c r="N28" t="n">
        <v>14.65</v>
      </c>
      <c r="O28" t="n">
        <v>13413.87</v>
      </c>
      <c r="P28" t="n">
        <v>115.37</v>
      </c>
      <c r="Q28" t="n">
        <v>467.11</v>
      </c>
      <c r="R28" t="n">
        <v>61.31</v>
      </c>
      <c r="S28" t="n">
        <v>39.61</v>
      </c>
      <c r="T28" t="n">
        <v>5882.14</v>
      </c>
      <c r="U28" t="n">
        <v>0.65</v>
      </c>
      <c r="V28" t="n">
        <v>0.74</v>
      </c>
      <c r="W28" t="n">
        <v>2.63</v>
      </c>
      <c r="X28" t="n">
        <v>0.35</v>
      </c>
      <c r="Y28" t="n">
        <v>1</v>
      </c>
      <c r="Z28" t="n">
        <v>10</v>
      </c>
      <c r="AA28" t="n">
        <v>285.7955330576473</v>
      </c>
      <c r="AB28" t="n">
        <v>391.0380567385359</v>
      </c>
      <c r="AC28" t="n">
        <v>353.7179334287688</v>
      </c>
      <c r="AD28" t="n">
        <v>285795.5330576473</v>
      </c>
      <c r="AE28" t="n">
        <v>391038.0567385359</v>
      </c>
      <c r="AF28" t="n">
        <v>1.042979339063647e-05</v>
      </c>
      <c r="AG28" t="n">
        <v>21</v>
      </c>
      <c r="AH28" t="n">
        <v>353717.9334287688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5.5893</v>
      </c>
      <c r="E29" t="n">
        <v>17.89</v>
      </c>
      <c r="F29" t="n">
        <v>15.66</v>
      </c>
      <c r="G29" t="n">
        <v>78.28</v>
      </c>
      <c r="H29" t="n">
        <v>1.27</v>
      </c>
      <c r="I29" t="n">
        <v>12</v>
      </c>
      <c r="J29" t="n">
        <v>107.18</v>
      </c>
      <c r="K29" t="n">
        <v>39.72</v>
      </c>
      <c r="L29" t="n">
        <v>7.75</v>
      </c>
      <c r="M29" t="n">
        <v>3</v>
      </c>
      <c r="N29" t="n">
        <v>14.72</v>
      </c>
      <c r="O29" t="n">
        <v>13452.9</v>
      </c>
      <c r="P29" t="n">
        <v>113.92</v>
      </c>
      <c r="Q29" t="n">
        <v>467.12</v>
      </c>
      <c r="R29" t="n">
        <v>60.15</v>
      </c>
      <c r="S29" t="n">
        <v>39.61</v>
      </c>
      <c r="T29" t="n">
        <v>5307.25</v>
      </c>
      <c r="U29" t="n">
        <v>0.66</v>
      </c>
      <c r="V29" t="n">
        <v>0.74</v>
      </c>
      <c r="W29" t="n">
        <v>2.64</v>
      </c>
      <c r="X29" t="n">
        <v>0.32</v>
      </c>
      <c r="Y29" t="n">
        <v>1</v>
      </c>
      <c r="Z29" t="n">
        <v>10</v>
      </c>
      <c r="AA29" t="n">
        <v>284.8604878487702</v>
      </c>
      <c r="AB29" t="n">
        <v>389.7586866324668</v>
      </c>
      <c r="AC29" t="n">
        <v>352.5606646100158</v>
      </c>
      <c r="AD29" t="n">
        <v>284860.4878487702</v>
      </c>
      <c r="AE29" t="n">
        <v>389758.6866324669</v>
      </c>
      <c r="AF29" t="n">
        <v>1.045973556031157e-05</v>
      </c>
      <c r="AG29" t="n">
        <v>21</v>
      </c>
      <c r="AH29" t="n">
        <v>352560.6646100158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5.587</v>
      </c>
      <c r="E30" t="n">
        <v>17.9</v>
      </c>
      <c r="F30" t="n">
        <v>15.66</v>
      </c>
      <c r="G30" t="n">
        <v>78.31999999999999</v>
      </c>
      <c r="H30" t="n">
        <v>1.31</v>
      </c>
      <c r="I30" t="n">
        <v>12</v>
      </c>
      <c r="J30" t="n">
        <v>107.5</v>
      </c>
      <c r="K30" t="n">
        <v>39.72</v>
      </c>
      <c r="L30" t="n">
        <v>8</v>
      </c>
      <c r="M30" t="n">
        <v>3</v>
      </c>
      <c r="N30" t="n">
        <v>14.78</v>
      </c>
      <c r="O30" t="n">
        <v>13491.96</v>
      </c>
      <c r="P30" t="n">
        <v>114.09</v>
      </c>
      <c r="Q30" t="n">
        <v>467.07</v>
      </c>
      <c r="R30" t="n">
        <v>60.38</v>
      </c>
      <c r="S30" t="n">
        <v>39.61</v>
      </c>
      <c r="T30" t="n">
        <v>5423.09</v>
      </c>
      <c r="U30" t="n">
        <v>0.66</v>
      </c>
      <c r="V30" t="n">
        <v>0.74</v>
      </c>
      <c r="W30" t="n">
        <v>2.64</v>
      </c>
      <c r="X30" t="n">
        <v>0.33</v>
      </c>
      <c r="Y30" t="n">
        <v>1</v>
      </c>
      <c r="Z30" t="n">
        <v>10</v>
      </c>
      <c r="AA30" t="n">
        <v>284.9684874196988</v>
      </c>
      <c r="AB30" t="n">
        <v>389.9064564100162</v>
      </c>
      <c r="AC30" t="n">
        <v>352.694331447392</v>
      </c>
      <c r="AD30" t="n">
        <v>284968.4874196988</v>
      </c>
      <c r="AE30" t="n">
        <v>389906.4564100162</v>
      </c>
      <c r="AF30" t="n">
        <v>1.045543137342077e-05</v>
      </c>
      <c r="AG30" t="n">
        <v>21</v>
      </c>
      <c r="AH30" t="n">
        <v>352694.331447392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5.5841</v>
      </c>
      <c r="E31" t="n">
        <v>17.91</v>
      </c>
      <c r="F31" t="n">
        <v>15.67</v>
      </c>
      <c r="G31" t="n">
        <v>78.37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2</v>
      </c>
      <c r="N31" t="n">
        <v>14.85</v>
      </c>
      <c r="O31" t="n">
        <v>13531.05</v>
      </c>
      <c r="P31" t="n">
        <v>114.52</v>
      </c>
      <c r="Q31" t="n">
        <v>467.09</v>
      </c>
      <c r="R31" t="n">
        <v>60.54</v>
      </c>
      <c r="S31" t="n">
        <v>39.61</v>
      </c>
      <c r="T31" t="n">
        <v>5502.93</v>
      </c>
      <c r="U31" t="n">
        <v>0.65</v>
      </c>
      <c r="V31" t="n">
        <v>0.74</v>
      </c>
      <c r="W31" t="n">
        <v>2.64</v>
      </c>
      <c r="X31" t="n">
        <v>0.34</v>
      </c>
      <c r="Y31" t="n">
        <v>1</v>
      </c>
      <c r="Z31" t="n">
        <v>10</v>
      </c>
      <c r="AA31" t="n">
        <v>285.2201031967711</v>
      </c>
      <c r="AB31" t="n">
        <v>390.2507282167112</v>
      </c>
      <c r="AC31" t="n">
        <v>353.0057464360447</v>
      </c>
      <c r="AD31" t="n">
        <v>285220.1031967711</v>
      </c>
      <c r="AE31" t="n">
        <v>390250.7282167112</v>
      </c>
      <c r="AF31" t="n">
        <v>1.045000435516716e-05</v>
      </c>
      <c r="AG31" t="n">
        <v>21</v>
      </c>
      <c r="AH31" t="n">
        <v>353005.7464360446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5.5862</v>
      </c>
      <c r="E32" t="n">
        <v>17.9</v>
      </c>
      <c r="F32" t="n">
        <v>15.67</v>
      </c>
      <c r="G32" t="n">
        <v>78.33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1</v>
      </c>
      <c r="N32" t="n">
        <v>14.92</v>
      </c>
      <c r="O32" t="n">
        <v>13570.16</v>
      </c>
      <c r="P32" t="n">
        <v>114.73</v>
      </c>
      <c r="Q32" t="n">
        <v>467.07</v>
      </c>
      <c r="R32" t="n">
        <v>60.45</v>
      </c>
      <c r="S32" t="n">
        <v>39.61</v>
      </c>
      <c r="T32" t="n">
        <v>5458.03</v>
      </c>
      <c r="U32" t="n">
        <v>0.66</v>
      </c>
      <c r="V32" t="n">
        <v>0.74</v>
      </c>
      <c r="W32" t="n">
        <v>2.64</v>
      </c>
      <c r="X32" t="n">
        <v>0.33</v>
      </c>
      <c r="Y32" t="n">
        <v>1</v>
      </c>
      <c r="Z32" t="n">
        <v>10</v>
      </c>
      <c r="AA32" t="n">
        <v>285.2794731833451</v>
      </c>
      <c r="AB32" t="n">
        <v>390.3319608515608</v>
      </c>
      <c r="AC32" t="n">
        <v>353.0792263422348</v>
      </c>
      <c r="AD32" t="n">
        <v>285279.4731833452</v>
      </c>
      <c r="AE32" t="n">
        <v>390331.9608515608</v>
      </c>
      <c r="AF32" t="n">
        <v>1.045393426493702e-05</v>
      </c>
      <c r="AG32" t="n">
        <v>21</v>
      </c>
      <c r="AH32" t="n">
        <v>353079.2263422348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5.5876</v>
      </c>
      <c r="E33" t="n">
        <v>17.9</v>
      </c>
      <c r="F33" t="n">
        <v>15.66</v>
      </c>
      <c r="G33" t="n">
        <v>78.31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0</v>
      </c>
      <c r="N33" t="n">
        <v>14.98</v>
      </c>
      <c r="O33" t="n">
        <v>13609.42</v>
      </c>
      <c r="P33" t="n">
        <v>114.93</v>
      </c>
      <c r="Q33" t="n">
        <v>467.07</v>
      </c>
      <c r="R33" t="n">
        <v>60.29</v>
      </c>
      <c r="S33" t="n">
        <v>39.61</v>
      </c>
      <c r="T33" t="n">
        <v>5376.41</v>
      </c>
      <c r="U33" t="n">
        <v>0.66</v>
      </c>
      <c r="V33" t="n">
        <v>0.74</v>
      </c>
      <c r="W33" t="n">
        <v>2.64</v>
      </c>
      <c r="X33" t="n">
        <v>0.33</v>
      </c>
      <c r="Y33" t="n">
        <v>1</v>
      </c>
      <c r="Z33" t="n">
        <v>10</v>
      </c>
      <c r="AA33" t="n">
        <v>285.3231038018941</v>
      </c>
      <c r="AB33" t="n">
        <v>390.3916581887065</v>
      </c>
      <c r="AC33" t="n">
        <v>353.1332262493091</v>
      </c>
      <c r="AD33" t="n">
        <v>285323.1038018941</v>
      </c>
      <c r="AE33" t="n">
        <v>390391.6581887065</v>
      </c>
      <c r="AF33" t="n">
        <v>1.045655420478359e-05</v>
      </c>
      <c r="AG33" t="n">
        <v>21</v>
      </c>
      <c r="AH33" t="n">
        <v>353133.2262493091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2.9065</v>
      </c>
      <c r="E2" t="n">
        <v>34.41</v>
      </c>
      <c r="F2" t="n">
        <v>22.35</v>
      </c>
      <c r="G2" t="n">
        <v>5.73</v>
      </c>
      <c r="H2" t="n">
        <v>0.09</v>
      </c>
      <c r="I2" t="n">
        <v>234</v>
      </c>
      <c r="J2" t="n">
        <v>204</v>
      </c>
      <c r="K2" t="n">
        <v>55.27</v>
      </c>
      <c r="L2" t="n">
        <v>1</v>
      </c>
      <c r="M2" t="n">
        <v>232</v>
      </c>
      <c r="N2" t="n">
        <v>42.72</v>
      </c>
      <c r="O2" t="n">
        <v>25393.6</v>
      </c>
      <c r="P2" t="n">
        <v>321.9</v>
      </c>
      <c r="Q2" t="n">
        <v>467.32</v>
      </c>
      <c r="R2" t="n">
        <v>278.9</v>
      </c>
      <c r="S2" t="n">
        <v>39.61</v>
      </c>
      <c r="T2" t="n">
        <v>113571.18</v>
      </c>
      <c r="U2" t="n">
        <v>0.14</v>
      </c>
      <c r="V2" t="n">
        <v>0.52</v>
      </c>
      <c r="W2" t="n">
        <v>3</v>
      </c>
      <c r="X2" t="n">
        <v>7.01</v>
      </c>
      <c r="Y2" t="n">
        <v>1</v>
      </c>
      <c r="Z2" t="n">
        <v>10</v>
      </c>
      <c r="AA2" t="n">
        <v>797.709562793025</v>
      </c>
      <c r="AB2" t="n">
        <v>1091.461416275569</v>
      </c>
      <c r="AC2" t="n">
        <v>987.2938705819465</v>
      </c>
      <c r="AD2" t="n">
        <v>797709.562793025</v>
      </c>
      <c r="AE2" t="n">
        <v>1091461.416275569</v>
      </c>
      <c r="AF2" t="n">
        <v>3.864591087002829e-06</v>
      </c>
      <c r="AG2" t="n">
        <v>40</v>
      </c>
      <c r="AH2" t="n">
        <v>987293.8705819466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3.3559</v>
      </c>
      <c r="E3" t="n">
        <v>29.8</v>
      </c>
      <c r="F3" t="n">
        <v>20.34</v>
      </c>
      <c r="G3" t="n">
        <v>7.18</v>
      </c>
      <c r="H3" t="n">
        <v>0.11</v>
      </c>
      <c r="I3" t="n">
        <v>170</v>
      </c>
      <c r="J3" t="n">
        <v>204.39</v>
      </c>
      <c r="K3" t="n">
        <v>55.27</v>
      </c>
      <c r="L3" t="n">
        <v>1.25</v>
      </c>
      <c r="M3" t="n">
        <v>168</v>
      </c>
      <c r="N3" t="n">
        <v>42.87</v>
      </c>
      <c r="O3" t="n">
        <v>25442.42</v>
      </c>
      <c r="P3" t="n">
        <v>292.54</v>
      </c>
      <c r="Q3" t="n">
        <v>467.22</v>
      </c>
      <c r="R3" t="n">
        <v>213.59</v>
      </c>
      <c r="S3" t="n">
        <v>39.61</v>
      </c>
      <c r="T3" t="n">
        <v>81236.95</v>
      </c>
      <c r="U3" t="n">
        <v>0.19</v>
      </c>
      <c r="V3" t="n">
        <v>0.57</v>
      </c>
      <c r="W3" t="n">
        <v>2.88</v>
      </c>
      <c r="X3" t="n">
        <v>5</v>
      </c>
      <c r="Y3" t="n">
        <v>1</v>
      </c>
      <c r="Z3" t="n">
        <v>10</v>
      </c>
      <c r="AA3" t="n">
        <v>663.0629104025579</v>
      </c>
      <c r="AB3" t="n">
        <v>907.231926283866</v>
      </c>
      <c r="AC3" t="n">
        <v>820.6469845473387</v>
      </c>
      <c r="AD3" t="n">
        <v>663062.9104025579</v>
      </c>
      <c r="AE3" t="n">
        <v>907231.9262838659</v>
      </c>
      <c r="AF3" t="n">
        <v>4.462130132073902e-06</v>
      </c>
      <c r="AG3" t="n">
        <v>35</v>
      </c>
      <c r="AH3" t="n">
        <v>820646.9845473387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3.6678</v>
      </c>
      <c r="E4" t="n">
        <v>27.26</v>
      </c>
      <c r="F4" t="n">
        <v>19.27</v>
      </c>
      <c r="G4" t="n">
        <v>8.630000000000001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276.7</v>
      </c>
      <c r="Q4" t="n">
        <v>467.24</v>
      </c>
      <c r="R4" t="n">
        <v>177.75</v>
      </c>
      <c r="S4" t="n">
        <v>39.61</v>
      </c>
      <c r="T4" t="n">
        <v>63494.23</v>
      </c>
      <c r="U4" t="n">
        <v>0.22</v>
      </c>
      <c r="V4" t="n">
        <v>0.61</v>
      </c>
      <c r="W4" t="n">
        <v>2.84</v>
      </c>
      <c r="X4" t="n">
        <v>3.93</v>
      </c>
      <c r="Y4" t="n">
        <v>1</v>
      </c>
      <c r="Z4" t="n">
        <v>10</v>
      </c>
      <c r="AA4" t="n">
        <v>591.0481018960085</v>
      </c>
      <c r="AB4" t="n">
        <v>808.69808821608</v>
      </c>
      <c r="AC4" t="n">
        <v>731.517077691632</v>
      </c>
      <c r="AD4" t="n">
        <v>591048.1018960085</v>
      </c>
      <c r="AE4" t="n">
        <v>808698.08821608</v>
      </c>
      <c r="AF4" t="n">
        <v>4.876844035406495e-06</v>
      </c>
      <c r="AG4" t="n">
        <v>32</v>
      </c>
      <c r="AH4" t="n">
        <v>731517.0776916321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3.903</v>
      </c>
      <c r="E5" t="n">
        <v>25.62</v>
      </c>
      <c r="F5" t="n">
        <v>18.55</v>
      </c>
      <c r="G5" t="n">
        <v>10.03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266.18</v>
      </c>
      <c r="Q5" t="n">
        <v>467.19</v>
      </c>
      <c r="R5" t="n">
        <v>154.88</v>
      </c>
      <c r="S5" t="n">
        <v>39.61</v>
      </c>
      <c r="T5" t="n">
        <v>52174.55</v>
      </c>
      <c r="U5" t="n">
        <v>0.26</v>
      </c>
      <c r="V5" t="n">
        <v>0.63</v>
      </c>
      <c r="W5" t="n">
        <v>2.79</v>
      </c>
      <c r="X5" t="n">
        <v>3.22</v>
      </c>
      <c r="Y5" t="n">
        <v>1</v>
      </c>
      <c r="Z5" t="n">
        <v>10</v>
      </c>
      <c r="AA5" t="n">
        <v>545.0772686408656</v>
      </c>
      <c r="AB5" t="n">
        <v>745.7987660663654</v>
      </c>
      <c r="AC5" t="n">
        <v>674.6207785681331</v>
      </c>
      <c r="AD5" t="n">
        <v>545077.2686408656</v>
      </c>
      <c r="AE5" t="n">
        <v>745798.7660663654</v>
      </c>
      <c r="AF5" t="n">
        <v>5.189574750583878e-06</v>
      </c>
      <c r="AG5" t="n">
        <v>30</v>
      </c>
      <c r="AH5" t="n">
        <v>674620.7785681331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4.0957</v>
      </c>
      <c r="E6" t="n">
        <v>24.42</v>
      </c>
      <c r="F6" t="n">
        <v>18.04</v>
      </c>
      <c r="G6" t="n">
        <v>11.51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258.43</v>
      </c>
      <c r="Q6" t="n">
        <v>467.2</v>
      </c>
      <c r="R6" t="n">
        <v>138.03</v>
      </c>
      <c r="S6" t="n">
        <v>39.61</v>
      </c>
      <c r="T6" t="n">
        <v>43834.52</v>
      </c>
      <c r="U6" t="n">
        <v>0.29</v>
      </c>
      <c r="V6" t="n">
        <v>0.65</v>
      </c>
      <c r="W6" t="n">
        <v>2.76</v>
      </c>
      <c r="X6" t="n">
        <v>2.7</v>
      </c>
      <c r="Y6" t="n">
        <v>1</v>
      </c>
      <c r="Z6" t="n">
        <v>10</v>
      </c>
      <c r="AA6" t="n">
        <v>516.8312161533677</v>
      </c>
      <c r="AB6" t="n">
        <v>707.1512709250825</v>
      </c>
      <c r="AC6" t="n">
        <v>639.6617461210342</v>
      </c>
      <c r="AD6" t="n">
        <v>516831.2161533677</v>
      </c>
      <c r="AE6" t="n">
        <v>707151.2709250825</v>
      </c>
      <c r="AF6" t="n">
        <v>5.445795876496641e-06</v>
      </c>
      <c r="AG6" t="n">
        <v>29</v>
      </c>
      <c r="AH6" t="n">
        <v>639661.7461210341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4.2375</v>
      </c>
      <c r="E7" t="n">
        <v>23.6</v>
      </c>
      <c r="F7" t="n">
        <v>17.71</v>
      </c>
      <c r="G7" t="n">
        <v>12.96</v>
      </c>
      <c r="H7" t="n">
        <v>0.19</v>
      </c>
      <c r="I7" t="n">
        <v>82</v>
      </c>
      <c r="J7" t="n">
        <v>205.98</v>
      </c>
      <c r="K7" t="n">
        <v>55.27</v>
      </c>
      <c r="L7" t="n">
        <v>2.25</v>
      </c>
      <c r="M7" t="n">
        <v>80</v>
      </c>
      <c r="N7" t="n">
        <v>43.46</v>
      </c>
      <c r="O7" t="n">
        <v>25638.22</v>
      </c>
      <c r="P7" t="n">
        <v>253.32</v>
      </c>
      <c r="Q7" t="n">
        <v>467.13</v>
      </c>
      <c r="R7" t="n">
        <v>126.94</v>
      </c>
      <c r="S7" t="n">
        <v>39.61</v>
      </c>
      <c r="T7" t="n">
        <v>38350.93</v>
      </c>
      <c r="U7" t="n">
        <v>0.31</v>
      </c>
      <c r="V7" t="n">
        <v>0.66</v>
      </c>
      <c r="W7" t="n">
        <v>2.75</v>
      </c>
      <c r="X7" t="n">
        <v>2.37</v>
      </c>
      <c r="Y7" t="n">
        <v>1</v>
      </c>
      <c r="Z7" t="n">
        <v>10</v>
      </c>
      <c r="AA7" t="n">
        <v>495.0147437207402</v>
      </c>
      <c r="AB7" t="n">
        <v>677.3010108679259</v>
      </c>
      <c r="AC7" t="n">
        <v>612.6603529886294</v>
      </c>
      <c r="AD7" t="n">
        <v>495014.7437207402</v>
      </c>
      <c r="AE7" t="n">
        <v>677301.0108679259</v>
      </c>
      <c r="AF7" t="n">
        <v>5.634338459031305e-06</v>
      </c>
      <c r="AG7" t="n">
        <v>28</v>
      </c>
      <c r="AH7" t="n">
        <v>612660.3529886294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4.3563</v>
      </c>
      <c r="E8" t="n">
        <v>22.96</v>
      </c>
      <c r="F8" t="n">
        <v>17.43</v>
      </c>
      <c r="G8" t="n">
        <v>14.33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249.04</v>
      </c>
      <c r="Q8" t="n">
        <v>467.14</v>
      </c>
      <c r="R8" t="n">
        <v>118.47</v>
      </c>
      <c r="S8" t="n">
        <v>39.61</v>
      </c>
      <c r="T8" t="n">
        <v>34160.66</v>
      </c>
      <c r="U8" t="n">
        <v>0.33</v>
      </c>
      <c r="V8" t="n">
        <v>0.67</v>
      </c>
      <c r="W8" t="n">
        <v>2.72</v>
      </c>
      <c r="X8" t="n">
        <v>2.09</v>
      </c>
      <c r="Y8" t="n">
        <v>1</v>
      </c>
      <c r="Z8" t="n">
        <v>10</v>
      </c>
      <c r="AA8" t="n">
        <v>475.7121078376351</v>
      </c>
      <c r="AB8" t="n">
        <v>650.8902928804674</v>
      </c>
      <c r="AC8" t="n">
        <v>588.7702368582185</v>
      </c>
      <c r="AD8" t="n">
        <v>475712.1078376351</v>
      </c>
      <c r="AE8" t="n">
        <v>650890.2928804674</v>
      </c>
      <c r="AF8" t="n">
        <v>5.792299381493351e-06</v>
      </c>
      <c r="AG8" t="n">
        <v>27</v>
      </c>
      <c r="AH8" t="n">
        <v>588770.2368582184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4.4482</v>
      </c>
      <c r="E9" t="n">
        <v>22.48</v>
      </c>
      <c r="F9" t="n">
        <v>17.24</v>
      </c>
      <c r="G9" t="n">
        <v>15.67</v>
      </c>
      <c r="H9" t="n">
        <v>0.24</v>
      </c>
      <c r="I9" t="n">
        <v>66</v>
      </c>
      <c r="J9" t="n">
        <v>206.78</v>
      </c>
      <c r="K9" t="n">
        <v>55.27</v>
      </c>
      <c r="L9" t="n">
        <v>2.75</v>
      </c>
      <c r="M9" t="n">
        <v>64</v>
      </c>
      <c r="N9" t="n">
        <v>43.75</v>
      </c>
      <c r="O9" t="n">
        <v>25736.42</v>
      </c>
      <c r="P9" t="n">
        <v>245.95</v>
      </c>
      <c r="Q9" t="n">
        <v>467.17</v>
      </c>
      <c r="R9" t="n">
        <v>111.96</v>
      </c>
      <c r="S9" t="n">
        <v>39.61</v>
      </c>
      <c r="T9" t="n">
        <v>30941.19</v>
      </c>
      <c r="U9" t="n">
        <v>0.35</v>
      </c>
      <c r="V9" t="n">
        <v>0.68</v>
      </c>
      <c r="W9" t="n">
        <v>2.72</v>
      </c>
      <c r="X9" t="n">
        <v>1.9</v>
      </c>
      <c r="Y9" t="n">
        <v>1</v>
      </c>
      <c r="Z9" t="n">
        <v>10</v>
      </c>
      <c r="AA9" t="n">
        <v>469.0163820526868</v>
      </c>
      <c r="AB9" t="n">
        <v>641.7289054669275</v>
      </c>
      <c r="AC9" t="n">
        <v>580.4831994013388</v>
      </c>
      <c r="AD9" t="n">
        <v>469016.3820526868</v>
      </c>
      <c r="AE9" t="n">
        <v>641728.9054669274</v>
      </c>
      <c r="AF9" t="n">
        <v>5.914493058044378e-06</v>
      </c>
      <c r="AG9" t="n">
        <v>27</v>
      </c>
      <c r="AH9" t="n">
        <v>580483.1994013388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4.5487</v>
      </c>
      <c r="E10" t="n">
        <v>21.98</v>
      </c>
      <c r="F10" t="n">
        <v>17.03</v>
      </c>
      <c r="G10" t="n">
        <v>17.32</v>
      </c>
      <c r="H10" t="n">
        <v>0.26</v>
      </c>
      <c r="I10" t="n">
        <v>59</v>
      </c>
      <c r="J10" t="n">
        <v>207.17</v>
      </c>
      <c r="K10" t="n">
        <v>55.27</v>
      </c>
      <c r="L10" t="n">
        <v>3</v>
      </c>
      <c r="M10" t="n">
        <v>57</v>
      </c>
      <c r="N10" t="n">
        <v>43.9</v>
      </c>
      <c r="O10" t="n">
        <v>25785.6</v>
      </c>
      <c r="P10" t="n">
        <v>242.47</v>
      </c>
      <c r="Q10" t="n">
        <v>467.17</v>
      </c>
      <c r="R10" t="n">
        <v>104.99</v>
      </c>
      <c r="S10" t="n">
        <v>39.61</v>
      </c>
      <c r="T10" t="n">
        <v>27492.63</v>
      </c>
      <c r="U10" t="n">
        <v>0.38</v>
      </c>
      <c r="V10" t="n">
        <v>0.6899999999999999</v>
      </c>
      <c r="W10" t="n">
        <v>2.71</v>
      </c>
      <c r="X10" t="n">
        <v>1.69</v>
      </c>
      <c r="Y10" t="n">
        <v>1</v>
      </c>
      <c r="Z10" t="n">
        <v>10</v>
      </c>
      <c r="AA10" t="n">
        <v>452.0278405205657</v>
      </c>
      <c r="AB10" t="n">
        <v>618.4844334611228</v>
      </c>
      <c r="AC10" t="n">
        <v>559.4571471799467</v>
      </c>
      <c r="AD10" t="n">
        <v>452027.8405205657</v>
      </c>
      <c r="AE10" t="n">
        <v>618484.4334611228</v>
      </c>
      <c r="AF10" t="n">
        <v>6.048121616187776e-06</v>
      </c>
      <c r="AG10" t="n">
        <v>26</v>
      </c>
      <c r="AH10" t="n">
        <v>559457.1471799467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4.6262</v>
      </c>
      <c r="E11" t="n">
        <v>21.62</v>
      </c>
      <c r="F11" t="n">
        <v>16.86</v>
      </c>
      <c r="G11" t="n">
        <v>18.73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239.82</v>
      </c>
      <c r="Q11" t="n">
        <v>467.12</v>
      </c>
      <c r="R11" t="n">
        <v>99.88</v>
      </c>
      <c r="S11" t="n">
        <v>39.61</v>
      </c>
      <c r="T11" t="n">
        <v>24959.8</v>
      </c>
      <c r="U11" t="n">
        <v>0.4</v>
      </c>
      <c r="V11" t="n">
        <v>0.6899999999999999</v>
      </c>
      <c r="W11" t="n">
        <v>2.69</v>
      </c>
      <c r="X11" t="n">
        <v>1.53</v>
      </c>
      <c r="Y11" t="n">
        <v>1</v>
      </c>
      <c r="Z11" t="n">
        <v>10</v>
      </c>
      <c r="AA11" t="n">
        <v>446.7697594358262</v>
      </c>
      <c r="AB11" t="n">
        <v>611.2900949508164</v>
      </c>
      <c r="AC11" t="n">
        <v>552.9494262397463</v>
      </c>
      <c r="AD11" t="n">
        <v>446769.7594358262</v>
      </c>
      <c r="AE11" t="n">
        <v>611290.0949508164</v>
      </c>
      <c r="AF11" t="n">
        <v>6.151168514258554e-06</v>
      </c>
      <c r="AG11" t="n">
        <v>26</v>
      </c>
      <c r="AH11" t="n">
        <v>552949.4262397464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4.6902</v>
      </c>
      <c r="E12" t="n">
        <v>21.32</v>
      </c>
      <c r="F12" t="n">
        <v>16.73</v>
      </c>
      <c r="G12" t="n">
        <v>20.07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237.71</v>
      </c>
      <c r="Q12" t="n">
        <v>467.12</v>
      </c>
      <c r="R12" t="n">
        <v>95.40000000000001</v>
      </c>
      <c r="S12" t="n">
        <v>39.61</v>
      </c>
      <c r="T12" t="n">
        <v>22739.53</v>
      </c>
      <c r="U12" t="n">
        <v>0.42</v>
      </c>
      <c r="V12" t="n">
        <v>0.7</v>
      </c>
      <c r="W12" t="n">
        <v>2.69</v>
      </c>
      <c r="X12" t="n">
        <v>1.39</v>
      </c>
      <c r="Y12" t="n">
        <v>1</v>
      </c>
      <c r="Z12" t="n">
        <v>10</v>
      </c>
      <c r="AA12" t="n">
        <v>432.7232335374122</v>
      </c>
      <c r="AB12" t="n">
        <v>592.0710185276191</v>
      </c>
      <c r="AC12" t="n">
        <v>535.5645914962358</v>
      </c>
      <c r="AD12" t="n">
        <v>432723.2335374122</v>
      </c>
      <c r="AE12" t="n">
        <v>592071.0185276191</v>
      </c>
      <c r="AF12" t="n">
        <v>6.236265307504101e-06</v>
      </c>
      <c r="AG12" t="n">
        <v>25</v>
      </c>
      <c r="AH12" t="n">
        <v>535564.5914962358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4.7308</v>
      </c>
      <c r="E13" t="n">
        <v>21.14</v>
      </c>
      <c r="F13" t="n">
        <v>16.67</v>
      </c>
      <c r="G13" t="n">
        <v>21.28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236.37</v>
      </c>
      <c r="Q13" t="n">
        <v>467.14</v>
      </c>
      <c r="R13" t="n">
        <v>93.09</v>
      </c>
      <c r="S13" t="n">
        <v>39.61</v>
      </c>
      <c r="T13" t="n">
        <v>21599.04</v>
      </c>
      <c r="U13" t="n">
        <v>0.43</v>
      </c>
      <c r="V13" t="n">
        <v>0.7</v>
      </c>
      <c r="W13" t="n">
        <v>2.69</v>
      </c>
      <c r="X13" t="n">
        <v>1.33</v>
      </c>
      <c r="Y13" t="n">
        <v>1</v>
      </c>
      <c r="Z13" t="n">
        <v>10</v>
      </c>
      <c r="AA13" t="n">
        <v>430.240613848564</v>
      </c>
      <c r="AB13" t="n">
        <v>588.674188743886</v>
      </c>
      <c r="AC13" t="n">
        <v>532.4919503795818</v>
      </c>
      <c r="AD13" t="n">
        <v>430240.613848564</v>
      </c>
      <c r="AE13" t="n">
        <v>588674.1887438861</v>
      </c>
      <c r="AF13" t="n">
        <v>6.290248585719245e-06</v>
      </c>
      <c r="AG13" t="n">
        <v>25</v>
      </c>
      <c r="AH13" t="n">
        <v>532491.9503795818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4.7983</v>
      </c>
      <c r="E14" t="n">
        <v>20.84</v>
      </c>
      <c r="F14" t="n">
        <v>16.53</v>
      </c>
      <c r="G14" t="n">
        <v>23.07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234.12</v>
      </c>
      <c r="Q14" t="n">
        <v>467.12</v>
      </c>
      <c r="R14" t="n">
        <v>89.05</v>
      </c>
      <c r="S14" t="n">
        <v>39.61</v>
      </c>
      <c r="T14" t="n">
        <v>19601.36</v>
      </c>
      <c r="U14" t="n">
        <v>0.44</v>
      </c>
      <c r="V14" t="n">
        <v>0.71</v>
      </c>
      <c r="W14" t="n">
        <v>2.68</v>
      </c>
      <c r="X14" t="n">
        <v>1.2</v>
      </c>
      <c r="Y14" t="n">
        <v>1</v>
      </c>
      <c r="Z14" t="n">
        <v>10</v>
      </c>
      <c r="AA14" t="n">
        <v>426.0504881549253</v>
      </c>
      <c r="AB14" t="n">
        <v>582.9410739145505</v>
      </c>
      <c r="AC14" t="n">
        <v>527.3059959830808</v>
      </c>
      <c r="AD14" t="n">
        <v>426050.4881549253</v>
      </c>
      <c r="AE14" t="n">
        <v>582941.0739145506</v>
      </c>
      <c r="AF14" t="n">
        <v>6.379999109845407e-06</v>
      </c>
      <c r="AG14" t="n">
        <v>25</v>
      </c>
      <c r="AH14" t="n">
        <v>527305.9959830808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4.8259</v>
      </c>
      <c r="E15" t="n">
        <v>20.72</v>
      </c>
      <c r="F15" t="n">
        <v>16.49</v>
      </c>
      <c r="G15" t="n">
        <v>24.14</v>
      </c>
      <c r="H15" t="n">
        <v>0.36</v>
      </c>
      <c r="I15" t="n">
        <v>41</v>
      </c>
      <c r="J15" t="n">
        <v>209.17</v>
      </c>
      <c r="K15" t="n">
        <v>55.27</v>
      </c>
      <c r="L15" t="n">
        <v>4.25</v>
      </c>
      <c r="M15" t="n">
        <v>39</v>
      </c>
      <c r="N15" t="n">
        <v>44.65</v>
      </c>
      <c r="O15" t="n">
        <v>26032.25</v>
      </c>
      <c r="P15" t="n">
        <v>233.31</v>
      </c>
      <c r="Q15" t="n">
        <v>467.08</v>
      </c>
      <c r="R15" t="n">
        <v>87.95</v>
      </c>
      <c r="S15" t="n">
        <v>39.61</v>
      </c>
      <c r="T15" t="n">
        <v>19061.44</v>
      </c>
      <c r="U15" t="n">
        <v>0.45</v>
      </c>
      <c r="V15" t="n">
        <v>0.71</v>
      </c>
      <c r="W15" t="n">
        <v>2.67</v>
      </c>
      <c r="X15" t="n">
        <v>1.16</v>
      </c>
      <c r="Y15" t="n">
        <v>1</v>
      </c>
      <c r="Z15" t="n">
        <v>10</v>
      </c>
      <c r="AA15" t="n">
        <v>414.5736893685477</v>
      </c>
      <c r="AB15" t="n">
        <v>567.2380114944006</v>
      </c>
      <c r="AC15" t="n">
        <v>513.1016118009236</v>
      </c>
      <c r="AD15" t="n">
        <v>414573.6893685477</v>
      </c>
      <c r="AE15" t="n">
        <v>567238.0114944006</v>
      </c>
      <c r="AF15" t="n">
        <v>6.416697101932549e-06</v>
      </c>
      <c r="AG15" t="n">
        <v>24</v>
      </c>
      <c r="AH15" t="n">
        <v>513101.6118009235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4.8796</v>
      </c>
      <c r="E16" t="n">
        <v>20.49</v>
      </c>
      <c r="F16" t="n">
        <v>16.39</v>
      </c>
      <c r="G16" t="n">
        <v>25.88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36</v>
      </c>
      <c r="N16" t="n">
        <v>44.8</v>
      </c>
      <c r="O16" t="n">
        <v>26081.73</v>
      </c>
      <c r="P16" t="n">
        <v>231.34</v>
      </c>
      <c r="Q16" t="n">
        <v>467.14</v>
      </c>
      <c r="R16" t="n">
        <v>84.14</v>
      </c>
      <c r="S16" t="n">
        <v>39.61</v>
      </c>
      <c r="T16" t="n">
        <v>17169.22</v>
      </c>
      <c r="U16" t="n">
        <v>0.47</v>
      </c>
      <c r="V16" t="n">
        <v>0.71</v>
      </c>
      <c r="W16" t="n">
        <v>2.67</v>
      </c>
      <c r="X16" t="n">
        <v>1.05</v>
      </c>
      <c r="Y16" t="n">
        <v>1</v>
      </c>
      <c r="Z16" t="n">
        <v>10</v>
      </c>
      <c r="AA16" t="n">
        <v>411.3099943863896</v>
      </c>
      <c r="AB16" t="n">
        <v>562.7724800357511</v>
      </c>
      <c r="AC16" t="n">
        <v>509.0622643972748</v>
      </c>
      <c r="AD16" t="n">
        <v>411309.9943863896</v>
      </c>
      <c r="AE16" t="n">
        <v>562772.4800357511</v>
      </c>
      <c r="AF16" t="n">
        <v>6.488098630015141e-06</v>
      </c>
      <c r="AG16" t="n">
        <v>24</v>
      </c>
      <c r="AH16" t="n">
        <v>509062.2643972748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4.9079</v>
      </c>
      <c r="E17" t="n">
        <v>20.38</v>
      </c>
      <c r="F17" t="n">
        <v>16.35</v>
      </c>
      <c r="G17" t="n">
        <v>27.25</v>
      </c>
      <c r="H17" t="n">
        <v>0.4</v>
      </c>
      <c r="I17" t="n">
        <v>36</v>
      </c>
      <c r="J17" t="n">
        <v>209.98</v>
      </c>
      <c r="K17" t="n">
        <v>55.27</v>
      </c>
      <c r="L17" t="n">
        <v>4.75</v>
      </c>
      <c r="M17" t="n">
        <v>34</v>
      </c>
      <c r="N17" t="n">
        <v>44.95</v>
      </c>
      <c r="O17" t="n">
        <v>26131.27</v>
      </c>
      <c r="P17" t="n">
        <v>230.54</v>
      </c>
      <c r="Q17" t="n">
        <v>467.08</v>
      </c>
      <c r="R17" t="n">
        <v>83.15000000000001</v>
      </c>
      <c r="S17" t="n">
        <v>39.61</v>
      </c>
      <c r="T17" t="n">
        <v>16687.32</v>
      </c>
      <c r="U17" t="n">
        <v>0.48</v>
      </c>
      <c r="V17" t="n">
        <v>0.71</v>
      </c>
      <c r="W17" t="n">
        <v>2.67</v>
      </c>
      <c r="X17" t="n">
        <v>1.02</v>
      </c>
      <c r="Y17" t="n">
        <v>1</v>
      </c>
      <c r="Z17" t="n">
        <v>10</v>
      </c>
      <c r="AA17" t="n">
        <v>409.7807007628149</v>
      </c>
      <c r="AB17" t="n">
        <v>560.6800330323034</v>
      </c>
      <c r="AC17" t="n">
        <v>507.1695175990683</v>
      </c>
      <c r="AD17" t="n">
        <v>409780.700762815</v>
      </c>
      <c r="AE17" t="n">
        <v>560680.0330323034</v>
      </c>
      <c r="AF17" t="n">
        <v>6.525727368278405e-06</v>
      </c>
      <c r="AG17" t="n">
        <v>24</v>
      </c>
      <c r="AH17" t="n">
        <v>507169.5175990683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4.9477</v>
      </c>
      <c r="E18" t="n">
        <v>20.21</v>
      </c>
      <c r="F18" t="n">
        <v>16.27</v>
      </c>
      <c r="G18" t="n">
        <v>28.71</v>
      </c>
      <c r="H18" t="n">
        <v>0.42</v>
      </c>
      <c r="I18" t="n">
        <v>34</v>
      </c>
      <c r="J18" t="n">
        <v>210.38</v>
      </c>
      <c r="K18" t="n">
        <v>55.27</v>
      </c>
      <c r="L18" t="n">
        <v>5</v>
      </c>
      <c r="M18" t="n">
        <v>32</v>
      </c>
      <c r="N18" t="n">
        <v>45.11</v>
      </c>
      <c r="O18" t="n">
        <v>26180.86</v>
      </c>
      <c r="P18" t="n">
        <v>229.11</v>
      </c>
      <c r="Q18" t="n">
        <v>467.08</v>
      </c>
      <c r="R18" t="n">
        <v>80.19</v>
      </c>
      <c r="S18" t="n">
        <v>39.61</v>
      </c>
      <c r="T18" t="n">
        <v>15216.31</v>
      </c>
      <c r="U18" t="n">
        <v>0.49</v>
      </c>
      <c r="V18" t="n">
        <v>0.72</v>
      </c>
      <c r="W18" t="n">
        <v>2.67</v>
      </c>
      <c r="X18" t="n">
        <v>0.93</v>
      </c>
      <c r="Y18" t="n">
        <v>1</v>
      </c>
      <c r="Z18" t="n">
        <v>10</v>
      </c>
      <c r="AA18" t="n">
        <v>407.4278690719046</v>
      </c>
      <c r="AB18" t="n">
        <v>557.4607849131913</v>
      </c>
      <c r="AC18" t="n">
        <v>504.2575100022012</v>
      </c>
      <c r="AD18" t="n">
        <v>407427.8690719046</v>
      </c>
      <c r="AE18" t="n">
        <v>557460.7849131913</v>
      </c>
      <c r="AF18" t="n">
        <v>6.57864693657798e-06</v>
      </c>
      <c r="AG18" t="n">
        <v>24</v>
      </c>
      <c r="AH18" t="n">
        <v>504257.5100022012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4.9597</v>
      </c>
      <c r="E19" t="n">
        <v>20.16</v>
      </c>
      <c r="F19" t="n">
        <v>16.26</v>
      </c>
      <c r="G19" t="n">
        <v>29.56</v>
      </c>
      <c r="H19" t="n">
        <v>0.44</v>
      </c>
      <c r="I19" t="n">
        <v>33</v>
      </c>
      <c r="J19" t="n">
        <v>210.78</v>
      </c>
      <c r="K19" t="n">
        <v>55.27</v>
      </c>
      <c r="L19" t="n">
        <v>5.25</v>
      </c>
      <c r="M19" t="n">
        <v>31</v>
      </c>
      <c r="N19" t="n">
        <v>45.26</v>
      </c>
      <c r="O19" t="n">
        <v>26230.5</v>
      </c>
      <c r="P19" t="n">
        <v>228.5</v>
      </c>
      <c r="Q19" t="n">
        <v>467.15</v>
      </c>
      <c r="R19" t="n">
        <v>79.89</v>
      </c>
      <c r="S19" t="n">
        <v>39.61</v>
      </c>
      <c r="T19" t="n">
        <v>15072.46</v>
      </c>
      <c r="U19" t="n">
        <v>0.5</v>
      </c>
      <c r="V19" t="n">
        <v>0.72</v>
      </c>
      <c r="W19" t="n">
        <v>2.67</v>
      </c>
      <c r="X19" t="n">
        <v>0.93</v>
      </c>
      <c r="Y19" t="n">
        <v>1</v>
      </c>
      <c r="Z19" t="n">
        <v>10</v>
      </c>
      <c r="AA19" t="n">
        <v>406.6876918802327</v>
      </c>
      <c r="AB19" t="n">
        <v>556.4480418252328</v>
      </c>
      <c r="AC19" t="n">
        <v>503.3414216931636</v>
      </c>
      <c r="AD19" t="n">
        <v>406687.6918802327</v>
      </c>
      <c r="AE19" t="n">
        <v>556448.0418252328</v>
      </c>
      <c r="AF19" t="n">
        <v>6.594602585311519e-06</v>
      </c>
      <c r="AG19" t="n">
        <v>24</v>
      </c>
      <c r="AH19" t="n">
        <v>503341.4216931636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4.9911</v>
      </c>
      <c r="E20" t="n">
        <v>20.04</v>
      </c>
      <c r="F20" t="n">
        <v>16.21</v>
      </c>
      <c r="G20" t="n">
        <v>31.38</v>
      </c>
      <c r="H20" t="n">
        <v>0.46</v>
      </c>
      <c r="I20" t="n">
        <v>31</v>
      </c>
      <c r="J20" t="n">
        <v>211.18</v>
      </c>
      <c r="K20" t="n">
        <v>55.27</v>
      </c>
      <c r="L20" t="n">
        <v>5.5</v>
      </c>
      <c r="M20" t="n">
        <v>29</v>
      </c>
      <c r="N20" t="n">
        <v>45.41</v>
      </c>
      <c r="O20" t="n">
        <v>26280.2</v>
      </c>
      <c r="P20" t="n">
        <v>227.85</v>
      </c>
      <c r="Q20" t="n">
        <v>467.09</v>
      </c>
      <c r="R20" t="n">
        <v>78.56</v>
      </c>
      <c r="S20" t="n">
        <v>39.61</v>
      </c>
      <c r="T20" t="n">
        <v>14413.47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405.1440147087432</v>
      </c>
      <c r="AB20" t="n">
        <v>554.3359146169705</v>
      </c>
      <c r="AC20" t="n">
        <v>501.4308729412687</v>
      </c>
      <c r="AD20" t="n">
        <v>405144.0147087432</v>
      </c>
      <c r="AE20" t="n">
        <v>554335.9146169705</v>
      </c>
      <c r="AF20" t="n">
        <v>6.636353199497616e-06</v>
      </c>
      <c r="AG20" t="n">
        <v>24</v>
      </c>
      <c r="AH20" t="n">
        <v>501430.8729412687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5.0083</v>
      </c>
      <c r="E21" t="n">
        <v>19.97</v>
      </c>
      <c r="F21" t="n">
        <v>16.19</v>
      </c>
      <c r="G21" t="n">
        <v>32.37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227.02</v>
      </c>
      <c r="Q21" t="n">
        <v>467.09</v>
      </c>
      <c r="R21" t="n">
        <v>77.61</v>
      </c>
      <c r="S21" t="n">
        <v>39.61</v>
      </c>
      <c r="T21" t="n">
        <v>13947.13</v>
      </c>
      <c r="U21" t="n">
        <v>0.51</v>
      </c>
      <c r="V21" t="n">
        <v>0.72</v>
      </c>
      <c r="W21" t="n">
        <v>2.66</v>
      </c>
      <c r="X21" t="n">
        <v>0.85</v>
      </c>
      <c r="Y21" t="n">
        <v>1</v>
      </c>
      <c r="Z21" t="n">
        <v>10</v>
      </c>
      <c r="AA21" t="n">
        <v>404.1031591407315</v>
      </c>
      <c r="AB21" t="n">
        <v>552.9117701095099</v>
      </c>
      <c r="AC21" t="n">
        <v>500.1426467868008</v>
      </c>
      <c r="AD21" t="n">
        <v>404103.1591407314</v>
      </c>
      <c r="AE21" t="n">
        <v>552911.7701095099</v>
      </c>
      <c r="AF21" t="n">
        <v>6.659222962682357e-06</v>
      </c>
      <c r="AG21" t="n">
        <v>24</v>
      </c>
      <c r="AH21" t="n">
        <v>500142.6467868008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5.0494</v>
      </c>
      <c r="E22" t="n">
        <v>19.8</v>
      </c>
      <c r="F22" t="n">
        <v>16.1</v>
      </c>
      <c r="G22" t="n">
        <v>34.51</v>
      </c>
      <c r="H22" t="n">
        <v>0.5</v>
      </c>
      <c r="I22" t="n">
        <v>28</v>
      </c>
      <c r="J22" t="n">
        <v>211.99</v>
      </c>
      <c r="K22" t="n">
        <v>55.27</v>
      </c>
      <c r="L22" t="n">
        <v>6</v>
      </c>
      <c r="M22" t="n">
        <v>26</v>
      </c>
      <c r="N22" t="n">
        <v>45.72</v>
      </c>
      <c r="O22" t="n">
        <v>26379.74</v>
      </c>
      <c r="P22" t="n">
        <v>225.58</v>
      </c>
      <c r="Q22" t="n">
        <v>467.11</v>
      </c>
      <c r="R22" t="n">
        <v>74.86</v>
      </c>
      <c r="S22" t="n">
        <v>39.61</v>
      </c>
      <c r="T22" t="n">
        <v>12580.35</v>
      </c>
      <c r="U22" t="n">
        <v>0.53</v>
      </c>
      <c r="V22" t="n">
        <v>0.72</v>
      </c>
      <c r="W22" t="n">
        <v>2.66</v>
      </c>
      <c r="X22" t="n">
        <v>0.77</v>
      </c>
      <c r="Y22" t="n">
        <v>1</v>
      </c>
      <c r="Z22" t="n">
        <v>10</v>
      </c>
      <c r="AA22" t="n">
        <v>391.8470909518961</v>
      </c>
      <c r="AB22" t="n">
        <v>536.1424769139777</v>
      </c>
      <c r="AC22" t="n">
        <v>484.9737913979992</v>
      </c>
      <c r="AD22" t="n">
        <v>391847.0909518961</v>
      </c>
      <c r="AE22" t="n">
        <v>536142.4769139776</v>
      </c>
      <c r="AF22" t="n">
        <v>6.713871059594731e-06</v>
      </c>
      <c r="AG22" t="n">
        <v>23</v>
      </c>
      <c r="AH22" t="n">
        <v>484973.7913979992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5.0614</v>
      </c>
      <c r="E23" t="n">
        <v>19.76</v>
      </c>
      <c r="F23" t="n">
        <v>16.1</v>
      </c>
      <c r="G23" t="n">
        <v>35.77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225.25</v>
      </c>
      <c r="Q23" t="n">
        <v>467.09</v>
      </c>
      <c r="R23" t="n">
        <v>74.81999999999999</v>
      </c>
      <c r="S23" t="n">
        <v>39.61</v>
      </c>
      <c r="T23" t="n">
        <v>12565.43</v>
      </c>
      <c r="U23" t="n">
        <v>0.53</v>
      </c>
      <c r="V23" t="n">
        <v>0.72</v>
      </c>
      <c r="W23" t="n">
        <v>2.65</v>
      </c>
      <c r="X23" t="n">
        <v>0.76</v>
      </c>
      <c r="Y23" t="n">
        <v>1</v>
      </c>
      <c r="Z23" t="n">
        <v>10</v>
      </c>
      <c r="AA23" t="n">
        <v>391.3030444737147</v>
      </c>
      <c r="AB23" t="n">
        <v>535.3980885208932</v>
      </c>
      <c r="AC23" t="n">
        <v>484.3004463883951</v>
      </c>
      <c r="AD23" t="n">
        <v>391303.0444737148</v>
      </c>
      <c r="AE23" t="n">
        <v>535398.0885208932</v>
      </c>
      <c r="AF23" t="n">
        <v>6.729826708328271e-06</v>
      </c>
      <c r="AG23" t="n">
        <v>23</v>
      </c>
      <c r="AH23" t="n">
        <v>484300.4463883951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5.0873</v>
      </c>
      <c r="E24" t="n">
        <v>19.66</v>
      </c>
      <c r="F24" t="n">
        <v>16.04</v>
      </c>
      <c r="G24" t="n">
        <v>37.01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224.2</v>
      </c>
      <c r="Q24" t="n">
        <v>467.12</v>
      </c>
      <c r="R24" t="n">
        <v>73.06</v>
      </c>
      <c r="S24" t="n">
        <v>39.61</v>
      </c>
      <c r="T24" t="n">
        <v>11693.01</v>
      </c>
      <c r="U24" t="n">
        <v>0.54</v>
      </c>
      <c r="V24" t="n">
        <v>0.73</v>
      </c>
      <c r="W24" t="n">
        <v>2.64</v>
      </c>
      <c r="X24" t="n">
        <v>0.7</v>
      </c>
      <c r="Y24" t="n">
        <v>1</v>
      </c>
      <c r="Z24" t="n">
        <v>10</v>
      </c>
      <c r="AA24" t="n">
        <v>389.7738931982048</v>
      </c>
      <c r="AB24" t="n">
        <v>533.3058362843475</v>
      </c>
      <c r="AC24" t="n">
        <v>482.4078757688108</v>
      </c>
      <c r="AD24" t="n">
        <v>389773.8931982048</v>
      </c>
      <c r="AE24" t="n">
        <v>533305.8362843475</v>
      </c>
      <c r="AF24" t="n">
        <v>6.764264316844828e-06</v>
      </c>
      <c r="AG24" t="n">
        <v>23</v>
      </c>
      <c r="AH24" t="n">
        <v>482407.8757688107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5.1011</v>
      </c>
      <c r="E25" t="n">
        <v>19.6</v>
      </c>
      <c r="F25" t="n">
        <v>16.02</v>
      </c>
      <c r="G25" t="n">
        <v>38.46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223.31</v>
      </c>
      <c r="Q25" t="n">
        <v>467.11</v>
      </c>
      <c r="R25" t="n">
        <v>72.29000000000001</v>
      </c>
      <c r="S25" t="n">
        <v>39.61</v>
      </c>
      <c r="T25" t="n">
        <v>11310.09</v>
      </c>
      <c r="U25" t="n">
        <v>0.55</v>
      </c>
      <c r="V25" t="n">
        <v>0.73</v>
      </c>
      <c r="W25" t="n">
        <v>2.65</v>
      </c>
      <c r="X25" t="n">
        <v>0.6899999999999999</v>
      </c>
      <c r="Y25" t="n">
        <v>1</v>
      </c>
      <c r="Z25" t="n">
        <v>10</v>
      </c>
      <c r="AA25" t="n">
        <v>388.849154483297</v>
      </c>
      <c r="AB25" t="n">
        <v>532.0405679780179</v>
      </c>
      <c r="AC25" t="n">
        <v>481.263362893822</v>
      </c>
      <c r="AD25" t="n">
        <v>388849.154483297</v>
      </c>
      <c r="AE25" t="n">
        <v>532040.5679780178</v>
      </c>
      <c r="AF25" t="n">
        <v>6.782613312888399e-06</v>
      </c>
      <c r="AG25" t="n">
        <v>23</v>
      </c>
      <c r="AH25" t="n">
        <v>481263.362893822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16</v>
      </c>
      <c r="G26" t="n">
        <v>40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223.02</v>
      </c>
      <c r="Q26" t="n">
        <v>467.09</v>
      </c>
      <c r="R26" t="n">
        <v>71.73</v>
      </c>
      <c r="S26" t="n">
        <v>39.61</v>
      </c>
      <c r="T26" t="n">
        <v>11037.53</v>
      </c>
      <c r="U26" t="n">
        <v>0.55</v>
      </c>
      <c r="V26" t="n">
        <v>0.73</v>
      </c>
      <c r="W26" t="n">
        <v>2.65</v>
      </c>
      <c r="X26" t="n">
        <v>0.67</v>
      </c>
      <c r="Y26" t="n">
        <v>1</v>
      </c>
      <c r="Z26" t="n">
        <v>10</v>
      </c>
      <c r="AA26" t="n">
        <v>388.1197320181973</v>
      </c>
      <c r="AB26" t="n">
        <v>531.0425399814203</v>
      </c>
      <c r="AC26" t="n">
        <v>480.3605852884787</v>
      </c>
      <c r="AD26" t="n">
        <v>388119.7320181973</v>
      </c>
      <c r="AE26" t="n">
        <v>531042.5399814203</v>
      </c>
      <c r="AF26" t="n">
        <v>6.804951221115354e-06</v>
      </c>
      <c r="AG26" t="n">
        <v>23</v>
      </c>
      <c r="AH26" t="n">
        <v>480360.5852884786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5.1393</v>
      </c>
      <c r="E27" t="n">
        <v>19.46</v>
      </c>
      <c r="F27" t="n">
        <v>15.96</v>
      </c>
      <c r="G27" t="n">
        <v>41.64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221.86</v>
      </c>
      <c r="Q27" t="n">
        <v>467.08</v>
      </c>
      <c r="R27" t="n">
        <v>70.34</v>
      </c>
      <c r="S27" t="n">
        <v>39.61</v>
      </c>
      <c r="T27" t="n">
        <v>10344.42</v>
      </c>
      <c r="U27" t="n">
        <v>0.5600000000000001</v>
      </c>
      <c r="V27" t="n">
        <v>0.73</v>
      </c>
      <c r="W27" t="n">
        <v>2.65</v>
      </c>
      <c r="X27" t="n">
        <v>0.63</v>
      </c>
      <c r="Y27" t="n">
        <v>1</v>
      </c>
      <c r="Z27" t="n">
        <v>10</v>
      </c>
      <c r="AA27" t="n">
        <v>386.7767613149803</v>
      </c>
      <c r="AB27" t="n">
        <v>529.2050282175929</v>
      </c>
      <c r="AC27" t="n">
        <v>478.6984430684271</v>
      </c>
      <c r="AD27" t="n">
        <v>386776.7613149803</v>
      </c>
      <c r="AE27" t="n">
        <v>529205.028217593</v>
      </c>
      <c r="AF27" t="n">
        <v>6.833405461356835e-06</v>
      </c>
      <c r="AG27" t="n">
        <v>23</v>
      </c>
      <c r="AH27" t="n">
        <v>478698.4430684271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5.1361</v>
      </c>
      <c r="E28" t="n">
        <v>19.47</v>
      </c>
      <c r="F28" t="n">
        <v>15.97</v>
      </c>
      <c r="G28" t="n">
        <v>41.67</v>
      </c>
      <c r="H28" t="n">
        <v>0.62</v>
      </c>
      <c r="I28" t="n">
        <v>23</v>
      </c>
      <c r="J28" t="n">
        <v>214.42</v>
      </c>
      <c r="K28" t="n">
        <v>55.27</v>
      </c>
      <c r="L28" t="n">
        <v>7.5</v>
      </c>
      <c r="M28" t="n">
        <v>21</v>
      </c>
      <c r="N28" t="n">
        <v>46.65</v>
      </c>
      <c r="O28" t="n">
        <v>26679.66</v>
      </c>
      <c r="P28" t="n">
        <v>221.58</v>
      </c>
      <c r="Q28" t="n">
        <v>467.09</v>
      </c>
      <c r="R28" t="n">
        <v>70.56</v>
      </c>
      <c r="S28" t="n">
        <v>39.61</v>
      </c>
      <c r="T28" t="n">
        <v>10457.99</v>
      </c>
      <c r="U28" t="n">
        <v>0.5600000000000001</v>
      </c>
      <c r="V28" t="n">
        <v>0.73</v>
      </c>
      <c r="W28" t="n">
        <v>2.65</v>
      </c>
      <c r="X28" t="n">
        <v>0.64</v>
      </c>
      <c r="Y28" t="n">
        <v>1</v>
      </c>
      <c r="Z28" t="n">
        <v>10</v>
      </c>
      <c r="AA28" t="n">
        <v>386.7768025503179</v>
      </c>
      <c r="AB28" t="n">
        <v>529.2050846376012</v>
      </c>
      <c r="AC28" t="n">
        <v>478.6984941037887</v>
      </c>
      <c r="AD28" t="n">
        <v>386776.802550318</v>
      </c>
      <c r="AE28" t="n">
        <v>529205.0846376012</v>
      </c>
      <c r="AF28" t="n">
        <v>6.829150621694557e-06</v>
      </c>
      <c r="AG28" t="n">
        <v>23</v>
      </c>
      <c r="AH28" t="n">
        <v>478698.4941037887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5.1557</v>
      </c>
      <c r="E29" t="n">
        <v>19.4</v>
      </c>
      <c r="F29" t="n">
        <v>15.94</v>
      </c>
      <c r="G29" t="n">
        <v>43.47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220.87</v>
      </c>
      <c r="Q29" t="n">
        <v>467.12</v>
      </c>
      <c r="R29" t="n">
        <v>69.62</v>
      </c>
      <c r="S29" t="n">
        <v>39.61</v>
      </c>
      <c r="T29" t="n">
        <v>9990.92</v>
      </c>
      <c r="U29" t="n">
        <v>0.57</v>
      </c>
      <c r="V29" t="n">
        <v>0.73</v>
      </c>
      <c r="W29" t="n">
        <v>2.65</v>
      </c>
      <c r="X29" t="n">
        <v>0.6</v>
      </c>
      <c r="Y29" t="n">
        <v>1</v>
      </c>
      <c r="Z29" t="n">
        <v>10</v>
      </c>
      <c r="AA29" t="n">
        <v>385.7433043308467</v>
      </c>
      <c r="AB29" t="n">
        <v>527.7910067789971</v>
      </c>
      <c r="AC29" t="n">
        <v>477.4193738513392</v>
      </c>
      <c r="AD29" t="n">
        <v>385743.3043308468</v>
      </c>
      <c r="AE29" t="n">
        <v>527791.0067789971</v>
      </c>
      <c r="AF29" t="n">
        <v>6.855211514626007e-06</v>
      </c>
      <c r="AG29" t="n">
        <v>23</v>
      </c>
      <c r="AH29" t="n">
        <v>477419.3738513392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5.1759</v>
      </c>
      <c r="E30" t="n">
        <v>19.32</v>
      </c>
      <c r="F30" t="n">
        <v>15.9</v>
      </c>
      <c r="G30" t="n">
        <v>45.44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220.04</v>
      </c>
      <c r="Q30" t="n">
        <v>467.08</v>
      </c>
      <c r="R30" t="n">
        <v>68.51000000000001</v>
      </c>
      <c r="S30" t="n">
        <v>39.61</v>
      </c>
      <c r="T30" t="n">
        <v>9438.49</v>
      </c>
      <c r="U30" t="n">
        <v>0.58</v>
      </c>
      <c r="V30" t="n">
        <v>0.73</v>
      </c>
      <c r="W30" t="n">
        <v>2.64</v>
      </c>
      <c r="X30" t="n">
        <v>0.57</v>
      </c>
      <c r="Y30" t="n">
        <v>1</v>
      </c>
      <c r="Z30" t="n">
        <v>10</v>
      </c>
      <c r="AA30" t="n">
        <v>384.6102267769579</v>
      </c>
      <c r="AB30" t="n">
        <v>526.2406800819125</v>
      </c>
      <c r="AC30" t="n">
        <v>476.0170081583273</v>
      </c>
      <c r="AD30" t="n">
        <v>384610.2267769579</v>
      </c>
      <c r="AE30" t="n">
        <v>526240.6800819125</v>
      </c>
      <c r="AF30" t="n">
        <v>6.882070189994132e-06</v>
      </c>
      <c r="AG30" t="n">
        <v>23</v>
      </c>
      <c r="AH30" t="n">
        <v>476017.0081583273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5.1935</v>
      </c>
      <c r="E31" t="n">
        <v>19.26</v>
      </c>
      <c r="F31" t="n">
        <v>15.88</v>
      </c>
      <c r="G31" t="n">
        <v>47.64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218.96</v>
      </c>
      <c r="Q31" t="n">
        <v>467.07</v>
      </c>
      <c r="R31" t="n">
        <v>67.48</v>
      </c>
      <c r="S31" t="n">
        <v>39.61</v>
      </c>
      <c r="T31" t="n">
        <v>8932.49</v>
      </c>
      <c r="U31" t="n">
        <v>0.59</v>
      </c>
      <c r="V31" t="n">
        <v>0.73</v>
      </c>
      <c r="W31" t="n">
        <v>2.65</v>
      </c>
      <c r="X31" t="n">
        <v>0.55</v>
      </c>
      <c r="Y31" t="n">
        <v>1</v>
      </c>
      <c r="Z31" t="n">
        <v>10</v>
      </c>
      <c r="AA31" t="n">
        <v>383.5132391184437</v>
      </c>
      <c r="AB31" t="n">
        <v>524.7397331718535</v>
      </c>
      <c r="AC31" t="n">
        <v>474.659309514772</v>
      </c>
      <c r="AD31" t="n">
        <v>383513.2391184437</v>
      </c>
      <c r="AE31" t="n">
        <v>524739.7331718535</v>
      </c>
      <c r="AF31" t="n">
        <v>6.905471808136657e-06</v>
      </c>
      <c r="AG31" t="n">
        <v>23</v>
      </c>
      <c r="AH31" t="n">
        <v>474659.309514772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5.1935</v>
      </c>
      <c r="E32" t="n">
        <v>19.25</v>
      </c>
      <c r="F32" t="n">
        <v>15.88</v>
      </c>
      <c r="G32" t="n">
        <v>47.64</v>
      </c>
      <c r="H32" t="n">
        <v>0.7</v>
      </c>
      <c r="I32" t="n">
        <v>20</v>
      </c>
      <c r="J32" t="n">
        <v>216.05</v>
      </c>
      <c r="K32" t="n">
        <v>55.27</v>
      </c>
      <c r="L32" t="n">
        <v>8.5</v>
      </c>
      <c r="M32" t="n">
        <v>18</v>
      </c>
      <c r="N32" t="n">
        <v>47.28</v>
      </c>
      <c r="O32" t="n">
        <v>26880.68</v>
      </c>
      <c r="P32" t="n">
        <v>219.39</v>
      </c>
      <c r="Q32" t="n">
        <v>467.07</v>
      </c>
      <c r="R32" t="n">
        <v>67.68000000000001</v>
      </c>
      <c r="S32" t="n">
        <v>39.61</v>
      </c>
      <c r="T32" t="n">
        <v>9030.6</v>
      </c>
      <c r="U32" t="n">
        <v>0.59</v>
      </c>
      <c r="V32" t="n">
        <v>0.73</v>
      </c>
      <c r="W32" t="n">
        <v>2.64</v>
      </c>
      <c r="X32" t="n">
        <v>0.55</v>
      </c>
      <c r="Y32" t="n">
        <v>1</v>
      </c>
      <c r="Z32" t="n">
        <v>10</v>
      </c>
      <c r="AA32" t="n">
        <v>383.7134930412995</v>
      </c>
      <c r="AB32" t="n">
        <v>525.0137294236844</v>
      </c>
      <c r="AC32" t="n">
        <v>474.9071559488843</v>
      </c>
      <c r="AD32" t="n">
        <v>383713.4930412995</v>
      </c>
      <c r="AE32" t="n">
        <v>525013.7294236844</v>
      </c>
      <c r="AF32" t="n">
        <v>6.905471808136657e-06</v>
      </c>
      <c r="AG32" t="n">
        <v>23</v>
      </c>
      <c r="AH32" t="n">
        <v>474907.1559488843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5.211</v>
      </c>
      <c r="E33" t="n">
        <v>19.19</v>
      </c>
      <c r="F33" t="n">
        <v>15.86</v>
      </c>
      <c r="G33" t="n">
        <v>50.07</v>
      </c>
      <c r="H33" t="n">
        <v>0.72</v>
      </c>
      <c r="I33" t="n">
        <v>19</v>
      </c>
      <c r="J33" t="n">
        <v>216.46</v>
      </c>
      <c r="K33" t="n">
        <v>55.27</v>
      </c>
      <c r="L33" t="n">
        <v>8.75</v>
      </c>
      <c r="M33" t="n">
        <v>17</v>
      </c>
      <c r="N33" t="n">
        <v>47.44</v>
      </c>
      <c r="O33" t="n">
        <v>26931.07</v>
      </c>
      <c r="P33" t="n">
        <v>218.55</v>
      </c>
      <c r="Q33" t="n">
        <v>467.08</v>
      </c>
      <c r="R33" t="n">
        <v>67.17</v>
      </c>
      <c r="S33" t="n">
        <v>39.61</v>
      </c>
      <c r="T33" t="n">
        <v>8778.43</v>
      </c>
      <c r="U33" t="n">
        <v>0.59</v>
      </c>
      <c r="V33" t="n">
        <v>0.74</v>
      </c>
      <c r="W33" t="n">
        <v>2.63</v>
      </c>
      <c r="X33" t="n">
        <v>0.52</v>
      </c>
      <c r="Y33" t="n">
        <v>1</v>
      </c>
      <c r="Z33" t="n">
        <v>10</v>
      </c>
      <c r="AA33" t="n">
        <v>382.7375834310426</v>
      </c>
      <c r="AB33" t="n">
        <v>523.6784468408375</v>
      </c>
      <c r="AC33" t="n">
        <v>473.6993108616634</v>
      </c>
      <c r="AD33" t="n">
        <v>382737.5834310426</v>
      </c>
      <c r="AE33" t="n">
        <v>523678.4468408375</v>
      </c>
      <c r="AF33" t="n">
        <v>6.928740462539737e-06</v>
      </c>
      <c r="AG33" t="n">
        <v>23</v>
      </c>
      <c r="AH33" t="n">
        <v>473699.3108616634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5.2125</v>
      </c>
      <c r="E34" t="n">
        <v>19.18</v>
      </c>
      <c r="F34" t="n">
        <v>15.85</v>
      </c>
      <c r="G34" t="n">
        <v>50.05</v>
      </c>
      <c r="H34" t="n">
        <v>0.74</v>
      </c>
      <c r="I34" t="n">
        <v>19</v>
      </c>
      <c r="J34" t="n">
        <v>216.87</v>
      </c>
      <c r="K34" t="n">
        <v>55.27</v>
      </c>
      <c r="L34" t="n">
        <v>9</v>
      </c>
      <c r="M34" t="n">
        <v>17</v>
      </c>
      <c r="N34" t="n">
        <v>47.6</v>
      </c>
      <c r="O34" t="n">
        <v>26981.51</v>
      </c>
      <c r="P34" t="n">
        <v>218.19</v>
      </c>
      <c r="Q34" t="n">
        <v>467.07</v>
      </c>
      <c r="R34" t="n">
        <v>66.63</v>
      </c>
      <c r="S34" t="n">
        <v>39.61</v>
      </c>
      <c r="T34" t="n">
        <v>8511.799999999999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382.4932322144617</v>
      </c>
      <c r="AB34" t="n">
        <v>523.3441147262967</v>
      </c>
      <c r="AC34" t="n">
        <v>473.3968869348963</v>
      </c>
      <c r="AD34" t="n">
        <v>382493.2322144617</v>
      </c>
      <c r="AE34" t="n">
        <v>523344.1147262966</v>
      </c>
      <c r="AF34" t="n">
        <v>6.930734918631429e-06</v>
      </c>
      <c r="AG34" t="n">
        <v>23</v>
      </c>
      <c r="AH34" t="n">
        <v>473396.8869348963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5.2305</v>
      </c>
      <c r="E35" t="n">
        <v>19.12</v>
      </c>
      <c r="F35" t="n">
        <v>15.82</v>
      </c>
      <c r="G35" t="n">
        <v>52.75</v>
      </c>
      <c r="H35" t="n">
        <v>0.76</v>
      </c>
      <c r="I35" t="n">
        <v>18</v>
      </c>
      <c r="J35" t="n">
        <v>217.28</v>
      </c>
      <c r="K35" t="n">
        <v>55.27</v>
      </c>
      <c r="L35" t="n">
        <v>9.25</v>
      </c>
      <c r="M35" t="n">
        <v>16</v>
      </c>
      <c r="N35" t="n">
        <v>47.76</v>
      </c>
      <c r="O35" t="n">
        <v>27032.02</v>
      </c>
      <c r="P35" t="n">
        <v>217.71</v>
      </c>
      <c r="Q35" t="n">
        <v>467.07</v>
      </c>
      <c r="R35" t="n">
        <v>65.94</v>
      </c>
      <c r="S35" t="n">
        <v>39.61</v>
      </c>
      <c r="T35" t="n">
        <v>8169.62</v>
      </c>
      <c r="U35" t="n">
        <v>0.6</v>
      </c>
      <c r="V35" t="n">
        <v>0.74</v>
      </c>
      <c r="W35" t="n">
        <v>2.64</v>
      </c>
      <c r="X35" t="n">
        <v>0.49</v>
      </c>
      <c r="Y35" t="n">
        <v>1</v>
      </c>
      <c r="Z35" t="n">
        <v>10</v>
      </c>
      <c r="AA35" t="n">
        <v>381.6439071382038</v>
      </c>
      <c r="AB35" t="n">
        <v>522.1820306873826</v>
      </c>
      <c r="AC35" t="n">
        <v>472.3457105656611</v>
      </c>
      <c r="AD35" t="n">
        <v>381643.9071382037</v>
      </c>
      <c r="AE35" t="n">
        <v>522182.0306873827</v>
      </c>
      <c r="AF35" t="n">
        <v>6.954668391731738e-06</v>
      </c>
      <c r="AG35" t="n">
        <v>23</v>
      </c>
      <c r="AH35" t="n">
        <v>472345.7105656611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5.2337</v>
      </c>
      <c r="E36" t="n">
        <v>19.11</v>
      </c>
      <c r="F36" t="n">
        <v>15.81</v>
      </c>
      <c r="G36" t="n">
        <v>52.71</v>
      </c>
      <c r="H36" t="n">
        <v>0.78</v>
      </c>
      <c r="I36" t="n">
        <v>18</v>
      </c>
      <c r="J36" t="n">
        <v>217.69</v>
      </c>
      <c r="K36" t="n">
        <v>55.27</v>
      </c>
      <c r="L36" t="n">
        <v>9.5</v>
      </c>
      <c r="M36" t="n">
        <v>16</v>
      </c>
      <c r="N36" t="n">
        <v>47.92</v>
      </c>
      <c r="O36" t="n">
        <v>27082.57</v>
      </c>
      <c r="P36" t="n">
        <v>216.77</v>
      </c>
      <c r="Q36" t="n">
        <v>467.12</v>
      </c>
      <c r="R36" t="n">
        <v>65.41</v>
      </c>
      <c r="S36" t="n">
        <v>39.61</v>
      </c>
      <c r="T36" t="n">
        <v>7905.65</v>
      </c>
      <c r="U36" t="n">
        <v>0.61</v>
      </c>
      <c r="V36" t="n">
        <v>0.74</v>
      </c>
      <c r="W36" t="n">
        <v>2.64</v>
      </c>
      <c r="X36" t="n">
        <v>0.48</v>
      </c>
      <c r="Y36" t="n">
        <v>1</v>
      </c>
      <c r="Z36" t="n">
        <v>10</v>
      </c>
      <c r="AA36" t="n">
        <v>381.0832067688917</v>
      </c>
      <c r="AB36" t="n">
        <v>521.4148557057352</v>
      </c>
      <c r="AC36" t="n">
        <v>471.6517536875253</v>
      </c>
      <c r="AD36" t="n">
        <v>381083.2067688917</v>
      </c>
      <c r="AE36" t="n">
        <v>521414.8557057353</v>
      </c>
      <c r="AF36" t="n">
        <v>6.958923231394016e-06</v>
      </c>
      <c r="AG36" t="n">
        <v>23</v>
      </c>
      <c r="AH36" t="n">
        <v>471651.7536875253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5.2517</v>
      </c>
      <c r="E37" t="n">
        <v>19.04</v>
      </c>
      <c r="F37" t="n">
        <v>15.79</v>
      </c>
      <c r="G37" t="n">
        <v>55.72</v>
      </c>
      <c r="H37" t="n">
        <v>0.79</v>
      </c>
      <c r="I37" t="n">
        <v>17</v>
      </c>
      <c r="J37" t="n">
        <v>218.1</v>
      </c>
      <c r="K37" t="n">
        <v>55.27</v>
      </c>
      <c r="L37" t="n">
        <v>9.75</v>
      </c>
      <c r="M37" t="n">
        <v>15</v>
      </c>
      <c r="N37" t="n">
        <v>48.08</v>
      </c>
      <c r="O37" t="n">
        <v>27133.18</v>
      </c>
      <c r="P37" t="n">
        <v>216</v>
      </c>
      <c r="Q37" t="n">
        <v>467.13</v>
      </c>
      <c r="R37" t="n">
        <v>64.62</v>
      </c>
      <c r="S37" t="n">
        <v>39.61</v>
      </c>
      <c r="T37" t="n">
        <v>7515.04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380.1413734378531</v>
      </c>
      <c r="AB37" t="n">
        <v>520.1261977914543</v>
      </c>
      <c r="AC37" t="n">
        <v>470.4860834759406</v>
      </c>
      <c r="AD37" t="n">
        <v>380141.3734378531</v>
      </c>
      <c r="AE37" t="n">
        <v>520126.1977914543</v>
      </c>
      <c r="AF37" t="n">
        <v>6.982856704494325e-06</v>
      </c>
      <c r="AG37" t="n">
        <v>23</v>
      </c>
      <c r="AH37" t="n">
        <v>470486.0834759406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5.2496</v>
      </c>
      <c r="E38" t="n">
        <v>19.05</v>
      </c>
      <c r="F38" t="n">
        <v>15.79</v>
      </c>
      <c r="G38" t="n">
        <v>55.75</v>
      </c>
      <c r="H38" t="n">
        <v>0.8100000000000001</v>
      </c>
      <c r="I38" t="n">
        <v>17</v>
      </c>
      <c r="J38" t="n">
        <v>218.51</v>
      </c>
      <c r="K38" t="n">
        <v>55.27</v>
      </c>
      <c r="L38" t="n">
        <v>10</v>
      </c>
      <c r="M38" t="n">
        <v>15</v>
      </c>
      <c r="N38" t="n">
        <v>48.24</v>
      </c>
      <c r="O38" t="n">
        <v>27183.85</v>
      </c>
      <c r="P38" t="n">
        <v>216.22</v>
      </c>
      <c r="Q38" t="n">
        <v>467.07</v>
      </c>
      <c r="R38" t="n">
        <v>64.77</v>
      </c>
      <c r="S38" t="n">
        <v>39.61</v>
      </c>
      <c r="T38" t="n">
        <v>7590.19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380.3032391266525</v>
      </c>
      <c r="AB38" t="n">
        <v>520.3476695678798</v>
      </c>
      <c r="AC38" t="n">
        <v>470.6864182968616</v>
      </c>
      <c r="AD38" t="n">
        <v>380303.2391266525</v>
      </c>
      <c r="AE38" t="n">
        <v>520347.6695678799</v>
      </c>
      <c r="AF38" t="n">
        <v>6.980064465965956e-06</v>
      </c>
      <c r="AG38" t="n">
        <v>23</v>
      </c>
      <c r="AH38" t="n">
        <v>470686.4182968616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5.2471</v>
      </c>
      <c r="E39" t="n">
        <v>19.06</v>
      </c>
      <c r="F39" t="n">
        <v>15.8</v>
      </c>
      <c r="G39" t="n">
        <v>55.78</v>
      </c>
      <c r="H39" t="n">
        <v>0.83</v>
      </c>
      <c r="I39" t="n">
        <v>17</v>
      </c>
      <c r="J39" t="n">
        <v>218.92</v>
      </c>
      <c r="K39" t="n">
        <v>55.27</v>
      </c>
      <c r="L39" t="n">
        <v>10.25</v>
      </c>
      <c r="M39" t="n">
        <v>15</v>
      </c>
      <c r="N39" t="n">
        <v>48.4</v>
      </c>
      <c r="O39" t="n">
        <v>27234.57</v>
      </c>
      <c r="P39" t="n">
        <v>215.76</v>
      </c>
      <c r="Q39" t="n">
        <v>467.07</v>
      </c>
      <c r="R39" t="n">
        <v>65.16</v>
      </c>
      <c r="S39" t="n">
        <v>39.61</v>
      </c>
      <c r="T39" t="n">
        <v>7784.8</v>
      </c>
      <c r="U39" t="n">
        <v>0.61</v>
      </c>
      <c r="V39" t="n">
        <v>0.74</v>
      </c>
      <c r="W39" t="n">
        <v>2.64</v>
      </c>
      <c r="X39" t="n">
        <v>0.47</v>
      </c>
      <c r="Y39" t="n">
        <v>1</v>
      </c>
      <c r="Z39" t="n">
        <v>10</v>
      </c>
      <c r="AA39" t="n">
        <v>380.196161062893</v>
      </c>
      <c r="AB39" t="n">
        <v>520.2011606370933</v>
      </c>
      <c r="AC39" t="n">
        <v>470.5538919728028</v>
      </c>
      <c r="AD39" t="n">
        <v>380196.161062893</v>
      </c>
      <c r="AE39" t="n">
        <v>520201.1606370933</v>
      </c>
      <c r="AF39" t="n">
        <v>6.976740372479802e-06</v>
      </c>
      <c r="AG39" t="n">
        <v>23</v>
      </c>
      <c r="AH39" t="n">
        <v>470553.8919728028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5.2697</v>
      </c>
      <c r="E40" t="n">
        <v>18.98</v>
      </c>
      <c r="F40" t="n">
        <v>15.76</v>
      </c>
      <c r="G40" t="n">
        <v>59.11</v>
      </c>
      <c r="H40" t="n">
        <v>0.85</v>
      </c>
      <c r="I40" t="n">
        <v>16</v>
      </c>
      <c r="J40" t="n">
        <v>219.33</v>
      </c>
      <c r="K40" t="n">
        <v>55.27</v>
      </c>
      <c r="L40" t="n">
        <v>10.5</v>
      </c>
      <c r="M40" t="n">
        <v>14</v>
      </c>
      <c r="N40" t="n">
        <v>48.56</v>
      </c>
      <c r="O40" t="n">
        <v>27285.35</v>
      </c>
      <c r="P40" t="n">
        <v>215.12</v>
      </c>
      <c r="Q40" t="n">
        <v>467.15</v>
      </c>
      <c r="R40" t="n">
        <v>63.98</v>
      </c>
      <c r="S40" t="n">
        <v>39.61</v>
      </c>
      <c r="T40" t="n">
        <v>7199.78</v>
      </c>
      <c r="U40" t="n">
        <v>0.62</v>
      </c>
      <c r="V40" t="n">
        <v>0.74</v>
      </c>
      <c r="W40" t="n">
        <v>2.63</v>
      </c>
      <c r="X40" t="n">
        <v>0.43</v>
      </c>
      <c r="Y40" t="n">
        <v>1</v>
      </c>
      <c r="Z40" t="n">
        <v>10</v>
      </c>
      <c r="AA40" t="n">
        <v>369.208884176055</v>
      </c>
      <c r="AB40" t="n">
        <v>505.1678836760755</v>
      </c>
      <c r="AC40" t="n">
        <v>456.9553698656078</v>
      </c>
      <c r="AD40" t="n">
        <v>369208.884176055</v>
      </c>
      <c r="AE40" t="n">
        <v>505167.8836760755</v>
      </c>
      <c r="AF40" t="n">
        <v>7.006790177594636e-06</v>
      </c>
      <c r="AG40" t="n">
        <v>22</v>
      </c>
      <c r="AH40" t="n">
        <v>456955.3698656078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5.2655</v>
      </c>
      <c r="E41" t="n">
        <v>18.99</v>
      </c>
      <c r="F41" t="n">
        <v>15.78</v>
      </c>
      <c r="G41" t="n">
        <v>59.17</v>
      </c>
      <c r="H41" t="n">
        <v>0.87</v>
      </c>
      <c r="I41" t="n">
        <v>16</v>
      </c>
      <c r="J41" t="n">
        <v>219.75</v>
      </c>
      <c r="K41" t="n">
        <v>55.27</v>
      </c>
      <c r="L41" t="n">
        <v>10.75</v>
      </c>
      <c r="M41" t="n">
        <v>14</v>
      </c>
      <c r="N41" t="n">
        <v>48.72</v>
      </c>
      <c r="O41" t="n">
        <v>27336.19</v>
      </c>
      <c r="P41" t="n">
        <v>215.3</v>
      </c>
      <c r="Q41" t="n">
        <v>467.07</v>
      </c>
      <c r="R41" t="n">
        <v>64.51000000000001</v>
      </c>
      <c r="S41" t="n">
        <v>39.61</v>
      </c>
      <c r="T41" t="n">
        <v>7463.84</v>
      </c>
      <c r="U41" t="n">
        <v>0.61</v>
      </c>
      <c r="V41" t="n">
        <v>0.74</v>
      </c>
      <c r="W41" t="n">
        <v>2.63</v>
      </c>
      <c r="X41" t="n">
        <v>0.44</v>
      </c>
      <c r="Y41" t="n">
        <v>1</v>
      </c>
      <c r="Z41" t="n">
        <v>10</v>
      </c>
      <c r="AA41" t="n">
        <v>369.4768029328621</v>
      </c>
      <c r="AB41" t="n">
        <v>505.5344619388803</v>
      </c>
      <c r="AC41" t="n">
        <v>457.2869624135063</v>
      </c>
      <c r="AD41" t="n">
        <v>369476.8029328621</v>
      </c>
      <c r="AE41" t="n">
        <v>505534.4619388803</v>
      </c>
      <c r="AF41" t="n">
        <v>7.001205700537897e-06</v>
      </c>
      <c r="AG41" t="n">
        <v>22</v>
      </c>
      <c r="AH41" t="n">
        <v>457286.9624135063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5.296</v>
      </c>
      <c r="E42" t="n">
        <v>18.88</v>
      </c>
      <c r="F42" t="n">
        <v>15.71</v>
      </c>
      <c r="G42" t="n">
        <v>62.84</v>
      </c>
      <c r="H42" t="n">
        <v>0.89</v>
      </c>
      <c r="I42" t="n">
        <v>15</v>
      </c>
      <c r="J42" t="n">
        <v>220.16</v>
      </c>
      <c r="K42" t="n">
        <v>55.27</v>
      </c>
      <c r="L42" t="n">
        <v>11</v>
      </c>
      <c r="M42" t="n">
        <v>13</v>
      </c>
      <c r="N42" t="n">
        <v>48.89</v>
      </c>
      <c r="O42" t="n">
        <v>27387.08</v>
      </c>
      <c r="P42" t="n">
        <v>213.27</v>
      </c>
      <c r="Q42" t="n">
        <v>467.07</v>
      </c>
      <c r="R42" t="n">
        <v>62.18</v>
      </c>
      <c r="S42" t="n">
        <v>39.61</v>
      </c>
      <c r="T42" t="n">
        <v>6304.33</v>
      </c>
      <c r="U42" t="n">
        <v>0.64</v>
      </c>
      <c r="V42" t="n">
        <v>0.74</v>
      </c>
      <c r="W42" t="n">
        <v>2.63</v>
      </c>
      <c r="X42" t="n">
        <v>0.38</v>
      </c>
      <c r="Y42" t="n">
        <v>1</v>
      </c>
      <c r="Z42" t="n">
        <v>10</v>
      </c>
      <c r="AA42" t="n">
        <v>367.4553723486525</v>
      </c>
      <c r="AB42" t="n">
        <v>502.7686514343413</v>
      </c>
      <c r="AC42" t="n">
        <v>454.7851169816812</v>
      </c>
      <c r="AD42" t="n">
        <v>367455.3723486525</v>
      </c>
      <c r="AE42" t="n">
        <v>502768.6514343413</v>
      </c>
      <c r="AF42" t="n">
        <v>7.041759641068978e-06</v>
      </c>
      <c r="AG42" t="n">
        <v>22</v>
      </c>
      <c r="AH42" t="n">
        <v>454785.1169816812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5.2925</v>
      </c>
      <c r="E43" t="n">
        <v>18.89</v>
      </c>
      <c r="F43" t="n">
        <v>15.72</v>
      </c>
      <c r="G43" t="n">
        <v>62.89</v>
      </c>
      <c r="H43" t="n">
        <v>0.91</v>
      </c>
      <c r="I43" t="n">
        <v>15</v>
      </c>
      <c r="J43" t="n">
        <v>220.57</v>
      </c>
      <c r="K43" t="n">
        <v>55.27</v>
      </c>
      <c r="L43" t="n">
        <v>11.25</v>
      </c>
      <c r="M43" t="n">
        <v>13</v>
      </c>
      <c r="N43" t="n">
        <v>49.05</v>
      </c>
      <c r="O43" t="n">
        <v>27438.03</v>
      </c>
      <c r="P43" t="n">
        <v>213.34</v>
      </c>
      <c r="Q43" t="n">
        <v>467.07</v>
      </c>
      <c r="R43" t="n">
        <v>62.62</v>
      </c>
      <c r="S43" t="n">
        <v>39.61</v>
      </c>
      <c r="T43" t="n">
        <v>6525.28</v>
      </c>
      <c r="U43" t="n">
        <v>0.63</v>
      </c>
      <c r="V43" t="n">
        <v>0.74</v>
      </c>
      <c r="W43" t="n">
        <v>2.63</v>
      </c>
      <c r="X43" t="n">
        <v>0.39</v>
      </c>
      <c r="Y43" t="n">
        <v>1</v>
      </c>
      <c r="Z43" t="n">
        <v>10</v>
      </c>
      <c r="AA43" t="n">
        <v>367.618089123752</v>
      </c>
      <c r="AB43" t="n">
        <v>502.99128770459</v>
      </c>
      <c r="AC43" t="n">
        <v>454.9865051587693</v>
      </c>
      <c r="AD43" t="n">
        <v>367618.089123752</v>
      </c>
      <c r="AE43" t="n">
        <v>502991.28770459</v>
      </c>
      <c r="AF43" t="n">
        <v>7.037105910188362e-06</v>
      </c>
      <c r="AG43" t="n">
        <v>22</v>
      </c>
      <c r="AH43" t="n">
        <v>454986.5051587693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5.2919</v>
      </c>
      <c r="E44" t="n">
        <v>18.9</v>
      </c>
      <c r="F44" t="n">
        <v>15.72</v>
      </c>
      <c r="G44" t="n">
        <v>62.89</v>
      </c>
      <c r="H44" t="n">
        <v>0.92</v>
      </c>
      <c r="I44" t="n">
        <v>15</v>
      </c>
      <c r="J44" t="n">
        <v>220.99</v>
      </c>
      <c r="K44" t="n">
        <v>55.27</v>
      </c>
      <c r="L44" t="n">
        <v>11.5</v>
      </c>
      <c r="M44" t="n">
        <v>13</v>
      </c>
      <c r="N44" t="n">
        <v>49.21</v>
      </c>
      <c r="O44" t="n">
        <v>27489.03</v>
      </c>
      <c r="P44" t="n">
        <v>213.11</v>
      </c>
      <c r="Q44" t="n">
        <v>467.08</v>
      </c>
      <c r="R44" t="n">
        <v>62.58</v>
      </c>
      <c r="S44" t="n">
        <v>39.61</v>
      </c>
      <c r="T44" t="n">
        <v>6503.94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367.5298213943674</v>
      </c>
      <c r="AB44" t="n">
        <v>502.8705159031485</v>
      </c>
      <c r="AC44" t="n">
        <v>454.8772596485531</v>
      </c>
      <c r="AD44" t="n">
        <v>367529.8213943674</v>
      </c>
      <c r="AE44" t="n">
        <v>502870.5159031486</v>
      </c>
      <c r="AF44" t="n">
        <v>7.036308127751685e-06</v>
      </c>
      <c r="AG44" t="n">
        <v>22</v>
      </c>
      <c r="AH44" t="n">
        <v>454877.2596485532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5.3072</v>
      </c>
      <c r="E45" t="n">
        <v>18.84</v>
      </c>
      <c r="F45" t="n">
        <v>15.71</v>
      </c>
      <c r="G45" t="n">
        <v>67.33</v>
      </c>
      <c r="H45" t="n">
        <v>0.9399999999999999</v>
      </c>
      <c r="I45" t="n">
        <v>14</v>
      </c>
      <c r="J45" t="n">
        <v>221.4</v>
      </c>
      <c r="K45" t="n">
        <v>55.27</v>
      </c>
      <c r="L45" t="n">
        <v>11.75</v>
      </c>
      <c r="M45" t="n">
        <v>12</v>
      </c>
      <c r="N45" t="n">
        <v>49.38</v>
      </c>
      <c r="O45" t="n">
        <v>27540.09</v>
      </c>
      <c r="P45" t="n">
        <v>212.66</v>
      </c>
      <c r="Q45" t="n">
        <v>467.09</v>
      </c>
      <c r="R45" t="n">
        <v>62.25</v>
      </c>
      <c r="S45" t="n">
        <v>39.61</v>
      </c>
      <c r="T45" t="n">
        <v>6345.59</v>
      </c>
      <c r="U45" t="n">
        <v>0.64</v>
      </c>
      <c r="V45" t="n">
        <v>0.74</v>
      </c>
      <c r="W45" t="n">
        <v>2.63</v>
      </c>
      <c r="X45" t="n">
        <v>0.38</v>
      </c>
      <c r="Y45" t="n">
        <v>1</v>
      </c>
      <c r="Z45" t="n">
        <v>10</v>
      </c>
      <c r="AA45" t="n">
        <v>366.8640357578759</v>
      </c>
      <c r="AB45" t="n">
        <v>501.9595586229116</v>
      </c>
      <c r="AC45" t="n">
        <v>454.0532428526054</v>
      </c>
      <c r="AD45" t="n">
        <v>366864.0357578759</v>
      </c>
      <c r="AE45" t="n">
        <v>501959.5586229116</v>
      </c>
      <c r="AF45" t="n">
        <v>7.056651579886948e-06</v>
      </c>
      <c r="AG45" t="n">
        <v>22</v>
      </c>
      <c r="AH45" t="n">
        <v>454053.2428526054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5.3066</v>
      </c>
      <c r="E46" t="n">
        <v>18.84</v>
      </c>
      <c r="F46" t="n">
        <v>15.71</v>
      </c>
      <c r="G46" t="n">
        <v>67.34</v>
      </c>
      <c r="H46" t="n">
        <v>0.96</v>
      </c>
      <c r="I46" t="n">
        <v>14</v>
      </c>
      <c r="J46" t="n">
        <v>221.81</v>
      </c>
      <c r="K46" t="n">
        <v>55.27</v>
      </c>
      <c r="L46" t="n">
        <v>12</v>
      </c>
      <c r="M46" t="n">
        <v>12</v>
      </c>
      <c r="N46" t="n">
        <v>49.54</v>
      </c>
      <c r="O46" t="n">
        <v>27591.21</v>
      </c>
      <c r="P46" t="n">
        <v>212.57</v>
      </c>
      <c r="Q46" t="n">
        <v>467.07</v>
      </c>
      <c r="R46" t="n">
        <v>61.97</v>
      </c>
      <c r="S46" t="n">
        <v>39.61</v>
      </c>
      <c r="T46" t="n">
        <v>6206.23</v>
      </c>
      <c r="U46" t="n">
        <v>0.64</v>
      </c>
      <c r="V46" t="n">
        <v>0.74</v>
      </c>
      <c r="W46" t="n">
        <v>2.64</v>
      </c>
      <c r="X46" t="n">
        <v>0.38</v>
      </c>
      <c r="Y46" t="n">
        <v>1</v>
      </c>
      <c r="Z46" t="n">
        <v>10</v>
      </c>
      <c r="AA46" t="n">
        <v>366.8397366447201</v>
      </c>
      <c r="AB46" t="n">
        <v>501.9263115042907</v>
      </c>
      <c r="AC46" t="n">
        <v>454.023168792323</v>
      </c>
      <c r="AD46" t="n">
        <v>366839.7366447201</v>
      </c>
      <c r="AE46" t="n">
        <v>501926.3115042907</v>
      </c>
      <c r="AF46" t="n">
        <v>7.055853797450271e-06</v>
      </c>
      <c r="AG46" t="n">
        <v>22</v>
      </c>
      <c r="AH46" t="n">
        <v>454023.168792323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5.3108</v>
      </c>
      <c r="E47" t="n">
        <v>18.83</v>
      </c>
      <c r="F47" t="n">
        <v>15.7</v>
      </c>
      <c r="G47" t="n">
        <v>67.27</v>
      </c>
      <c r="H47" t="n">
        <v>0.98</v>
      </c>
      <c r="I47" t="n">
        <v>14</v>
      </c>
      <c r="J47" t="n">
        <v>222.23</v>
      </c>
      <c r="K47" t="n">
        <v>55.27</v>
      </c>
      <c r="L47" t="n">
        <v>12.25</v>
      </c>
      <c r="M47" t="n">
        <v>12</v>
      </c>
      <c r="N47" t="n">
        <v>49.71</v>
      </c>
      <c r="O47" t="n">
        <v>27642.51</v>
      </c>
      <c r="P47" t="n">
        <v>211.71</v>
      </c>
      <c r="Q47" t="n">
        <v>467.07</v>
      </c>
      <c r="R47" t="n">
        <v>61.84</v>
      </c>
      <c r="S47" t="n">
        <v>39.61</v>
      </c>
      <c r="T47" t="n">
        <v>6140.04</v>
      </c>
      <c r="U47" t="n">
        <v>0.64</v>
      </c>
      <c r="V47" t="n">
        <v>0.74</v>
      </c>
      <c r="W47" t="n">
        <v>2.63</v>
      </c>
      <c r="X47" t="n">
        <v>0.36</v>
      </c>
      <c r="Y47" t="n">
        <v>1</v>
      </c>
      <c r="Z47" t="n">
        <v>10</v>
      </c>
      <c r="AA47" t="n">
        <v>366.2987145079654</v>
      </c>
      <c r="AB47" t="n">
        <v>501.1860611485707</v>
      </c>
      <c r="AC47" t="n">
        <v>453.3535668916051</v>
      </c>
      <c r="AD47" t="n">
        <v>366298.7145079654</v>
      </c>
      <c r="AE47" t="n">
        <v>501186.0611485707</v>
      </c>
      <c r="AF47" t="n">
        <v>7.061438274507011e-06</v>
      </c>
      <c r="AG47" t="n">
        <v>22</v>
      </c>
      <c r="AH47" t="n">
        <v>453353.5668916051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5.3034</v>
      </c>
      <c r="E48" t="n">
        <v>18.86</v>
      </c>
      <c r="F48" t="n">
        <v>15.72</v>
      </c>
      <c r="G48" t="n">
        <v>67.39</v>
      </c>
      <c r="H48" t="n">
        <v>1</v>
      </c>
      <c r="I48" t="n">
        <v>14</v>
      </c>
      <c r="J48" t="n">
        <v>222.65</v>
      </c>
      <c r="K48" t="n">
        <v>55.27</v>
      </c>
      <c r="L48" t="n">
        <v>12.5</v>
      </c>
      <c r="M48" t="n">
        <v>12</v>
      </c>
      <c r="N48" t="n">
        <v>49.87</v>
      </c>
      <c r="O48" t="n">
        <v>27693.75</v>
      </c>
      <c r="P48" t="n">
        <v>211.27</v>
      </c>
      <c r="Q48" t="n">
        <v>467.08</v>
      </c>
      <c r="R48" t="n">
        <v>62.58</v>
      </c>
      <c r="S48" t="n">
        <v>39.61</v>
      </c>
      <c r="T48" t="n">
        <v>6509.37</v>
      </c>
      <c r="U48" t="n">
        <v>0.63</v>
      </c>
      <c r="V48" t="n">
        <v>0.74</v>
      </c>
      <c r="W48" t="n">
        <v>2.63</v>
      </c>
      <c r="X48" t="n">
        <v>0.39</v>
      </c>
      <c r="Y48" t="n">
        <v>1</v>
      </c>
      <c r="Z48" t="n">
        <v>10</v>
      </c>
      <c r="AA48" t="n">
        <v>366.3685514913029</v>
      </c>
      <c r="AB48" t="n">
        <v>501.2816151901633</v>
      </c>
      <c r="AC48" t="n">
        <v>453.440001389579</v>
      </c>
      <c r="AD48" t="n">
        <v>366368.5514913028</v>
      </c>
      <c r="AE48" t="n">
        <v>501281.6151901633</v>
      </c>
      <c r="AF48" t="n">
        <v>7.051598957787993e-06</v>
      </c>
      <c r="AG48" t="n">
        <v>22</v>
      </c>
      <c r="AH48" t="n">
        <v>453440.001389579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5.3278</v>
      </c>
      <c r="E49" t="n">
        <v>18.77</v>
      </c>
      <c r="F49" t="n">
        <v>15.68</v>
      </c>
      <c r="G49" t="n">
        <v>72.36</v>
      </c>
      <c r="H49" t="n">
        <v>1.02</v>
      </c>
      <c r="I49" t="n">
        <v>13</v>
      </c>
      <c r="J49" t="n">
        <v>223.06</v>
      </c>
      <c r="K49" t="n">
        <v>55.27</v>
      </c>
      <c r="L49" t="n">
        <v>12.75</v>
      </c>
      <c r="M49" t="n">
        <v>11</v>
      </c>
      <c r="N49" t="n">
        <v>50.04</v>
      </c>
      <c r="O49" t="n">
        <v>27745.04</v>
      </c>
      <c r="P49" t="n">
        <v>211.01</v>
      </c>
      <c r="Q49" t="n">
        <v>467.09</v>
      </c>
      <c r="R49" t="n">
        <v>61.16</v>
      </c>
      <c r="S49" t="n">
        <v>39.61</v>
      </c>
      <c r="T49" t="n">
        <v>5808.06</v>
      </c>
      <c r="U49" t="n">
        <v>0.65</v>
      </c>
      <c r="V49" t="n">
        <v>0.74</v>
      </c>
      <c r="W49" t="n">
        <v>2.63</v>
      </c>
      <c r="X49" t="n">
        <v>0.34</v>
      </c>
      <c r="Y49" t="n">
        <v>1</v>
      </c>
      <c r="Z49" t="n">
        <v>10</v>
      </c>
      <c r="AA49" t="n">
        <v>365.4462185280888</v>
      </c>
      <c r="AB49" t="n">
        <v>500.0196385394352</v>
      </c>
      <c r="AC49" t="n">
        <v>452.2984660192012</v>
      </c>
      <c r="AD49" t="n">
        <v>365446.2185280888</v>
      </c>
      <c r="AE49" t="n">
        <v>500019.6385394352</v>
      </c>
      <c r="AF49" t="n">
        <v>7.084042110212858e-06</v>
      </c>
      <c r="AG49" t="n">
        <v>22</v>
      </c>
      <c r="AH49" t="n">
        <v>452298.4660192012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5.3284</v>
      </c>
      <c r="E50" t="n">
        <v>18.77</v>
      </c>
      <c r="F50" t="n">
        <v>15.68</v>
      </c>
      <c r="G50" t="n">
        <v>72.34999999999999</v>
      </c>
      <c r="H50" t="n">
        <v>1.03</v>
      </c>
      <c r="I50" t="n">
        <v>13</v>
      </c>
      <c r="J50" t="n">
        <v>223.48</v>
      </c>
      <c r="K50" t="n">
        <v>55.27</v>
      </c>
      <c r="L50" t="n">
        <v>13</v>
      </c>
      <c r="M50" t="n">
        <v>11</v>
      </c>
      <c r="N50" t="n">
        <v>50.21</v>
      </c>
      <c r="O50" t="n">
        <v>27796.39</v>
      </c>
      <c r="P50" t="n">
        <v>211.14</v>
      </c>
      <c r="Q50" t="n">
        <v>467.07</v>
      </c>
      <c r="R50" t="n">
        <v>60.99</v>
      </c>
      <c r="S50" t="n">
        <v>39.61</v>
      </c>
      <c r="T50" t="n">
        <v>5719.32</v>
      </c>
      <c r="U50" t="n">
        <v>0.65</v>
      </c>
      <c r="V50" t="n">
        <v>0.74</v>
      </c>
      <c r="W50" t="n">
        <v>2.63</v>
      </c>
      <c r="X50" t="n">
        <v>0.34</v>
      </c>
      <c r="Y50" t="n">
        <v>1</v>
      </c>
      <c r="Z50" t="n">
        <v>10</v>
      </c>
      <c r="AA50" t="n">
        <v>365.488734535575</v>
      </c>
      <c r="AB50" t="n">
        <v>500.0778108165518</v>
      </c>
      <c r="AC50" t="n">
        <v>452.351086415835</v>
      </c>
      <c r="AD50" t="n">
        <v>365488.734535575</v>
      </c>
      <c r="AE50" t="n">
        <v>500077.8108165518</v>
      </c>
      <c r="AF50" t="n">
        <v>7.084839892649535e-06</v>
      </c>
      <c r="AG50" t="n">
        <v>22</v>
      </c>
      <c r="AH50" t="n">
        <v>452351.086415835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5.3254</v>
      </c>
      <c r="E51" t="n">
        <v>18.78</v>
      </c>
      <c r="F51" t="n">
        <v>15.69</v>
      </c>
      <c r="G51" t="n">
        <v>72.40000000000001</v>
      </c>
      <c r="H51" t="n">
        <v>1.05</v>
      </c>
      <c r="I51" t="n">
        <v>13</v>
      </c>
      <c r="J51" t="n">
        <v>223.89</v>
      </c>
      <c r="K51" t="n">
        <v>55.27</v>
      </c>
      <c r="L51" t="n">
        <v>13.25</v>
      </c>
      <c r="M51" t="n">
        <v>11</v>
      </c>
      <c r="N51" t="n">
        <v>50.37</v>
      </c>
      <c r="O51" t="n">
        <v>27847.8</v>
      </c>
      <c r="P51" t="n">
        <v>211.28</v>
      </c>
      <c r="Q51" t="n">
        <v>467.07</v>
      </c>
      <c r="R51" t="n">
        <v>61.43</v>
      </c>
      <c r="S51" t="n">
        <v>39.61</v>
      </c>
      <c r="T51" t="n">
        <v>5939.5</v>
      </c>
      <c r="U51" t="n">
        <v>0.64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365.6671895694593</v>
      </c>
      <c r="AB51" t="n">
        <v>500.3219808667926</v>
      </c>
      <c r="AC51" t="n">
        <v>452.5719532191756</v>
      </c>
      <c r="AD51" t="n">
        <v>365667.1895694592</v>
      </c>
      <c r="AE51" t="n">
        <v>500321.9808667926</v>
      </c>
      <c r="AF51" t="n">
        <v>7.080850980466151e-06</v>
      </c>
      <c r="AG51" t="n">
        <v>22</v>
      </c>
      <c r="AH51" t="n">
        <v>452571.9532191756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5.3236</v>
      </c>
      <c r="E52" t="n">
        <v>18.78</v>
      </c>
      <c r="F52" t="n">
        <v>15.69</v>
      </c>
      <c r="G52" t="n">
        <v>72.43000000000001</v>
      </c>
      <c r="H52" t="n">
        <v>1.07</v>
      </c>
      <c r="I52" t="n">
        <v>13</v>
      </c>
      <c r="J52" t="n">
        <v>224.31</v>
      </c>
      <c r="K52" t="n">
        <v>55.27</v>
      </c>
      <c r="L52" t="n">
        <v>13.5</v>
      </c>
      <c r="M52" t="n">
        <v>11</v>
      </c>
      <c r="N52" t="n">
        <v>50.54</v>
      </c>
      <c r="O52" t="n">
        <v>27899.27</v>
      </c>
      <c r="P52" t="n">
        <v>210.31</v>
      </c>
      <c r="Q52" t="n">
        <v>467.09</v>
      </c>
      <c r="R52" t="n">
        <v>61.65</v>
      </c>
      <c r="S52" t="n">
        <v>39.61</v>
      </c>
      <c r="T52" t="n">
        <v>6049.79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365.2760923568318</v>
      </c>
      <c r="AB52" t="n">
        <v>499.7868644064844</v>
      </c>
      <c r="AC52" t="n">
        <v>452.0879075227986</v>
      </c>
      <c r="AD52" t="n">
        <v>365276.0923568318</v>
      </c>
      <c r="AE52" t="n">
        <v>499786.8644064844</v>
      </c>
      <c r="AF52" t="n">
        <v>7.078457633156119e-06</v>
      </c>
      <c r="AG52" t="n">
        <v>22</v>
      </c>
      <c r="AH52" t="n">
        <v>452087.9075227986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5.3478</v>
      </c>
      <c r="E53" t="n">
        <v>18.7</v>
      </c>
      <c r="F53" t="n">
        <v>15.65</v>
      </c>
      <c r="G53" t="n">
        <v>78.23999999999999</v>
      </c>
      <c r="H53" t="n">
        <v>1.09</v>
      </c>
      <c r="I53" t="n">
        <v>12</v>
      </c>
      <c r="J53" t="n">
        <v>224.73</v>
      </c>
      <c r="K53" t="n">
        <v>55.27</v>
      </c>
      <c r="L53" t="n">
        <v>13.75</v>
      </c>
      <c r="M53" t="n">
        <v>10</v>
      </c>
      <c r="N53" t="n">
        <v>50.71</v>
      </c>
      <c r="O53" t="n">
        <v>27950.8</v>
      </c>
      <c r="P53" t="n">
        <v>208.95</v>
      </c>
      <c r="Q53" t="n">
        <v>467.07</v>
      </c>
      <c r="R53" t="n">
        <v>60.13</v>
      </c>
      <c r="S53" t="n">
        <v>39.61</v>
      </c>
      <c r="T53" t="n">
        <v>5296.59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363.870167926576</v>
      </c>
      <c r="AB53" t="n">
        <v>497.8632165760001</v>
      </c>
      <c r="AC53" t="n">
        <v>450.347849941399</v>
      </c>
      <c r="AD53" t="n">
        <v>363870.167926576</v>
      </c>
      <c r="AE53" t="n">
        <v>497863.2165760001</v>
      </c>
      <c r="AF53" t="n">
        <v>7.110634858102092e-06</v>
      </c>
      <c r="AG53" t="n">
        <v>22</v>
      </c>
      <c r="AH53" t="n">
        <v>450347.8499413989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5.3485</v>
      </c>
      <c r="E54" t="n">
        <v>18.7</v>
      </c>
      <c r="F54" t="n">
        <v>15.65</v>
      </c>
      <c r="G54" t="n">
        <v>78.23</v>
      </c>
      <c r="H54" t="n">
        <v>1.11</v>
      </c>
      <c r="I54" t="n">
        <v>12</v>
      </c>
      <c r="J54" t="n">
        <v>225.15</v>
      </c>
      <c r="K54" t="n">
        <v>55.27</v>
      </c>
      <c r="L54" t="n">
        <v>14</v>
      </c>
      <c r="M54" t="n">
        <v>10</v>
      </c>
      <c r="N54" t="n">
        <v>50.88</v>
      </c>
      <c r="O54" t="n">
        <v>28002.38</v>
      </c>
      <c r="P54" t="n">
        <v>209.14</v>
      </c>
      <c r="Q54" t="n">
        <v>467.07</v>
      </c>
      <c r="R54" t="n">
        <v>60.22</v>
      </c>
      <c r="S54" t="n">
        <v>39.61</v>
      </c>
      <c r="T54" t="n">
        <v>5343.24</v>
      </c>
      <c r="U54" t="n">
        <v>0.66</v>
      </c>
      <c r="V54" t="n">
        <v>0.75</v>
      </c>
      <c r="W54" t="n">
        <v>2.63</v>
      </c>
      <c r="X54" t="n">
        <v>0.31</v>
      </c>
      <c r="Y54" t="n">
        <v>1</v>
      </c>
      <c r="Z54" t="n">
        <v>10</v>
      </c>
      <c r="AA54" t="n">
        <v>363.9371245365448</v>
      </c>
      <c r="AB54" t="n">
        <v>497.9548295636766</v>
      </c>
      <c r="AC54" t="n">
        <v>450.4307195141113</v>
      </c>
      <c r="AD54" t="n">
        <v>363937.1245365448</v>
      </c>
      <c r="AE54" t="n">
        <v>497954.8295636766</v>
      </c>
      <c r="AF54" t="n">
        <v>7.111565604278214e-06</v>
      </c>
      <c r="AG54" t="n">
        <v>22</v>
      </c>
      <c r="AH54" t="n">
        <v>450430.7195141113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5.3503</v>
      </c>
      <c r="E55" t="n">
        <v>18.69</v>
      </c>
      <c r="F55" t="n">
        <v>15.64</v>
      </c>
      <c r="G55" t="n">
        <v>78.2</v>
      </c>
      <c r="H55" t="n">
        <v>1.12</v>
      </c>
      <c r="I55" t="n">
        <v>12</v>
      </c>
      <c r="J55" t="n">
        <v>225.57</v>
      </c>
      <c r="K55" t="n">
        <v>55.27</v>
      </c>
      <c r="L55" t="n">
        <v>14.25</v>
      </c>
      <c r="M55" t="n">
        <v>10</v>
      </c>
      <c r="N55" t="n">
        <v>51.04</v>
      </c>
      <c r="O55" t="n">
        <v>28054.03</v>
      </c>
      <c r="P55" t="n">
        <v>208.89</v>
      </c>
      <c r="Q55" t="n">
        <v>467.09</v>
      </c>
      <c r="R55" t="n">
        <v>59.94</v>
      </c>
      <c r="S55" t="n">
        <v>39.61</v>
      </c>
      <c r="T55" t="n">
        <v>5201.79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363.7431563719519</v>
      </c>
      <c r="AB55" t="n">
        <v>497.689433763609</v>
      </c>
      <c r="AC55" t="n">
        <v>450.1906527167168</v>
      </c>
      <c r="AD55" t="n">
        <v>363743.1563719519</v>
      </c>
      <c r="AE55" t="n">
        <v>497689.433763609</v>
      </c>
      <c r="AF55" t="n">
        <v>7.113958951588246e-06</v>
      </c>
      <c r="AG55" t="n">
        <v>22</v>
      </c>
      <c r="AH55" t="n">
        <v>450190.6527167169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5.3447</v>
      </c>
      <c r="E56" t="n">
        <v>18.71</v>
      </c>
      <c r="F56" t="n">
        <v>15.66</v>
      </c>
      <c r="G56" t="n">
        <v>78.29000000000001</v>
      </c>
      <c r="H56" t="n">
        <v>1.14</v>
      </c>
      <c r="I56" t="n">
        <v>12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208.86</v>
      </c>
      <c r="Q56" t="n">
        <v>467.07</v>
      </c>
      <c r="R56" t="n">
        <v>60.47</v>
      </c>
      <c r="S56" t="n">
        <v>39.61</v>
      </c>
      <c r="T56" t="n">
        <v>5463.95</v>
      </c>
      <c r="U56" t="n">
        <v>0.66</v>
      </c>
      <c r="V56" t="n">
        <v>0.74</v>
      </c>
      <c r="W56" t="n">
        <v>2.63</v>
      </c>
      <c r="X56" t="n">
        <v>0.33</v>
      </c>
      <c r="Y56" t="n">
        <v>1</v>
      </c>
      <c r="Z56" t="n">
        <v>10</v>
      </c>
      <c r="AA56" t="n">
        <v>363.9456986450476</v>
      </c>
      <c r="AB56" t="n">
        <v>497.9665610371932</v>
      </c>
      <c r="AC56" t="n">
        <v>450.4413313522606</v>
      </c>
      <c r="AD56" t="n">
        <v>363945.6986450476</v>
      </c>
      <c r="AE56" t="n">
        <v>497966.5610371932</v>
      </c>
      <c r="AF56" t="n">
        <v>7.10651298217926e-06</v>
      </c>
      <c r="AG56" t="n">
        <v>22</v>
      </c>
      <c r="AH56" t="n">
        <v>450441.3313522607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5.3468</v>
      </c>
      <c r="E57" t="n">
        <v>18.7</v>
      </c>
      <c r="F57" t="n">
        <v>15.65</v>
      </c>
      <c r="G57" t="n">
        <v>78.26000000000001</v>
      </c>
      <c r="H57" t="n">
        <v>1.16</v>
      </c>
      <c r="I57" t="n">
        <v>12</v>
      </c>
      <c r="J57" t="n">
        <v>226.41</v>
      </c>
      <c r="K57" t="n">
        <v>55.27</v>
      </c>
      <c r="L57" t="n">
        <v>14.75</v>
      </c>
      <c r="M57" t="n">
        <v>10</v>
      </c>
      <c r="N57" t="n">
        <v>51.38</v>
      </c>
      <c r="O57" t="n">
        <v>28157.49</v>
      </c>
      <c r="P57" t="n">
        <v>207.78</v>
      </c>
      <c r="Q57" t="n">
        <v>467.07</v>
      </c>
      <c r="R57" t="n">
        <v>60.28</v>
      </c>
      <c r="S57" t="n">
        <v>39.61</v>
      </c>
      <c r="T57" t="n">
        <v>5373.27</v>
      </c>
      <c r="U57" t="n">
        <v>0.66</v>
      </c>
      <c r="V57" t="n">
        <v>0.75</v>
      </c>
      <c r="W57" t="n">
        <v>2.63</v>
      </c>
      <c r="X57" t="n">
        <v>0.32</v>
      </c>
      <c r="Y57" t="n">
        <v>1</v>
      </c>
      <c r="Z57" t="n">
        <v>10</v>
      </c>
      <c r="AA57" t="n">
        <v>363.368012517489</v>
      </c>
      <c r="AB57" t="n">
        <v>497.1761453917541</v>
      </c>
      <c r="AC57" t="n">
        <v>449.726351866667</v>
      </c>
      <c r="AD57" t="n">
        <v>363368.012517489</v>
      </c>
      <c r="AE57" t="n">
        <v>497176.1453917541</v>
      </c>
      <c r="AF57" t="n">
        <v>7.10930522070763e-06</v>
      </c>
      <c r="AG57" t="n">
        <v>22</v>
      </c>
      <c r="AH57" t="n">
        <v>449726.351866667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5.3714</v>
      </c>
      <c r="E58" t="n">
        <v>18.62</v>
      </c>
      <c r="F58" t="n">
        <v>15.61</v>
      </c>
      <c r="G58" t="n">
        <v>85.13</v>
      </c>
      <c r="H58" t="n">
        <v>1.18</v>
      </c>
      <c r="I58" t="n">
        <v>11</v>
      </c>
      <c r="J58" t="n">
        <v>226.83</v>
      </c>
      <c r="K58" t="n">
        <v>55.27</v>
      </c>
      <c r="L58" t="n">
        <v>15</v>
      </c>
      <c r="M58" t="n">
        <v>9</v>
      </c>
      <c r="N58" t="n">
        <v>51.55</v>
      </c>
      <c r="O58" t="n">
        <v>28209.31</v>
      </c>
      <c r="P58" t="n">
        <v>206.83</v>
      </c>
      <c r="Q58" t="n">
        <v>467.07</v>
      </c>
      <c r="R58" t="n">
        <v>58.8</v>
      </c>
      <c r="S58" t="n">
        <v>39.61</v>
      </c>
      <c r="T58" t="n">
        <v>4636.36</v>
      </c>
      <c r="U58" t="n">
        <v>0.67</v>
      </c>
      <c r="V58" t="n">
        <v>0.75</v>
      </c>
      <c r="W58" t="n">
        <v>2.63</v>
      </c>
      <c r="X58" t="n">
        <v>0.27</v>
      </c>
      <c r="Y58" t="n">
        <v>1</v>
      </c>
      <c r="Z58" t="n">
        <v>10</v>
      </c>
      <c r="AA58" t="n">
        <v>362.150725021503</v>
      </c>
      <c r="AB58" t="n">
        <v>495.510598936812</v>
      </c>
      <c r="AC58" t="n">
        <v>448.2197628277755</v>
      </c>
      <c r="AD58" t="n">
        <v>362150.7250215031</v>
      </c>
      <c r="AE58" t="n">
        <v>495510.598936812</v>
      </c>
      <c r="AF58" t="n">
        <v>7.142014300611388e-06</v>
      </c>
      <c r="AG58" t="n">
        <v>22</v>
      </c>
      <c r="AH58" t="n">
        <v>448219.7628277754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5.3707</v>
      </c>
      <c r="E59" t="n">
        <v>18.62</v>
      </c>
      <c r="F59" t="n">
        <v>15.61</v>
      </c>
      <c r="G59" t="n">
        <v>85.14</v>
      </c>
      <c r="H59" t="n">
        <v>1.19</v>
      </c>
      <c r="I59" t="n">
        <v>11</v>
      </c>
      <c r="J59" t="n">
        <v>227.25</v>
      </c>
      <c r="K59" t="n">
        <v>55.27</v>
      </c>
      <c r="L59" t="n">
        <v>15.25</v>
      </c>
      <c r="M59" t="n">
        <v>9</v>
      </c>
      <c r="N59" t="n">
        <v>51.72</v>
      </c>
      <c r="O59" t="n">
        <v>28261.2</v>
      </c>
      <c r="P59" t="n">
        <v>206.6</v>
      </c>
      <c r="Q59" t="n">
        <v>467.07</v>
      </c>
      <c r="R59" t="n">
        <v>58.95</v>
      </c>
      <c r="S59" t="n">
        <v>39.61</v>
      </c>
      <c r="T59" t="n">
        <v>4713.12</v>
      </c>
      <c r="U59" t="n">
        <v>0.67</v>
      </c>
      <c r="V59" t="n">
        <v>0.75</v>
      </c>
      <c r="W59" t="n">
        <v>2.62</v>
      </c>
      <c r="X59" t="n">
        <v>0.28</v>
      </c>
      <c r="Y59" t="n">
        <v>1</v>
      </c>
      <c r="Z59" t="n">
        <v>10</v>
      </c>
      <c r="AA59" t="n">
        <v>362.065807418857</v>
      </c>
      <c r="AB59" t="n">
        <v>495.3944109265715</v>
      </c>
      <c r="AC59" t="n">
        <v>448.1146636381614</v>
      </c>
      <c r="AD59" t="n">
        <v>362065.8074188571</v>
      </c>
      <c r="AE59" t="n">
        <v>495394.4109265715</v>
      </c>
      <c r="AF59" t="n">
        <v>7.141083554435264e-06</v>
      </c>
      <c r="AG59" t="n">
        <v>22</v>
      </c>
      <c r="AH59" t="n">
        <v>448114.6636381614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5.368</v>
      </c>
      <c r="E60" t="n">
        <v>18.63</v>
      </c>
      <c r="F60" t="n">
        <v>15.62</v>
      </c>
      <c r="G60" t="n">
        <v>85.19</v>
      </c>
      <c r="H60" t="n">
        <v>1.21</v>
      </c>
      <c r="I60" t="n">
        <v>11</v>
      </c>
      <c r="J60" t="n">
        <v>227.67</v>
      </c>
      <c r="K60" t="n">
        <v>55.27</v>
      </c>
      <c r="L60" t="n">
        <v>15.5</v>
      </c>
      <c r="M60" t="n">
        <v>9</v>
      </c>
      <c r="N60" t="n">
        <v>51.9</v>
      </c>
      <c r="O60" t="n">
        <v>28313.14</v>
      </c>
      <c r="P60" t="n">
        <v>206.66</v>
      </c>
      <c r="Q60" t="n">
        <v>467.07</v>
      </c>
      <c r="R60" t="n">
        <v>59.24</v>
      </c>
      <c r="S60" t="n">
        <v>39.61</v>
      </c>
      <c r="T60" t="n">
        <v>4853.69</v>
      </c>
      <c r="U60" t="n">
        <v>0.67</v>
      </c>
      <c r="V60" t="n">
        <v>0.75</v>
      </c>
      <c r="W60" t="n">
        <v>2.63</v>
      </c>
      <c r="X60" t="n">
        <v>0.28</v>
      </c>
      <c r="Y60" t="n">
        <v>1</v>
      </c>
      <c r="Z60" t="n">
        <v>10</v>
      </c>
      <c r="AA60" t="n">
        <v>362.1968910496389</v>
      </c>
      <c r="AB60" t="n">
        <v>495.5737653332088</v>
      </c>
      <c r="AC60" t="n">
        <v>448.2769007119547</v>
      </c>
      <c r="AD60" t="n">
        <v>362196.8910496389</v>
      </c>
      <c r="AE60" t="n">
        <v>495573.7653332088</v>
      </c>
      <c r="AF60" t="n">
        <v>7.137493533470218e-06</v>
      </c>
      <c r="AG60" t="n">
        <v>22</v>
      </c>
      <c r="AH60" t="n">
        <v>448276.9007119547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5.3682</v>
      </c>
      <c r="E61" t="n">
        <v>18.63</v>
      </c>
      <c r="F61" t="n">
        <v>15.62</v>
      </c>
      <c r="G61" t="n">
        <v>85.19</v>
      </c>
      <c r="H61" t="n">
        <v>1.23</v>
      </c>
      <c r="I61" t="n">
        <v>11</v>
      </c>
      <c r="J61" t="n">
        <v>228.09</v>
      </c>
      <c r="K61" t="n">
        <v>55.27</v>
      </c>
      <c r="L61" t="n">
        <v>15.75</v>
      </c>
      <c r="M61" t="n">
        <v>9</v>
      </c>
      <c r="N61" t="n">
        <v>52.07</v>
      </c>
      <c r="O61" t="n">
        <v>28365.14</v>
      </c>
      <c r="P61" t="n">
        <v>206.73</v>
      </c>
      <c r="Q61" t="n">
        <v>467.09</v>
      </c>
      <c r="R61" t="n">
        <v>59.22</v>
      </c>
      <c r="S61" t="n">
        <v>39.61</v>
      </c>
      <c r="T61" t="n">
        <v>4844.1</v>
      </c>
      <c r="U61" t="n">
        <v>0.67</v>
      </c>
      <c r="V61" t="n">
        <v>0.75</v>
      </c>
      <c r="W61" t="n">
        <v>2.63</v>
      </c>
      <c r="X61" t="n">
        <v>0.28</v>
      </c>
      <c r="Y61" t="n">
        <v>1</v>
      </c>
      <c r="Z61" t="n">
        <v>10</v>
      </c>
      <c r="AA61" t="n">
        <v>362.2230937340232</v>
      </c>
      <c r="AB61" t="n">
        <v>495.6096170019643</v>
      </c>
      <c r="AC61" t="n">
        <v>448.3093307477624</v>
      </c>
      <c r="AD61" t="n">
        <v>362223.0937340232</v>
      </c>
      <c r="AE61" t="n">
        <v>495609.6170019643</v>
      </c>
      <c r="AF61" t="n">
        <v>7.137759460949109e-06</v>
      </c>
      <c r="AG61" t="n">
        <v>22</v>
      </c>
      <c r="AH61" t="n">
        <v>448309.3307477623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5.3698</v>
      </c>
      <c r="E62" t="n">
        <v>18.62</v>
      </c>
      <c r="F62" t="n">
        <v>15.61</v>
      </c>
      <c r="G62" t="n">
        <v>85.16</v>
      </c>
      <c r="H62" t="n">
        <v>1.24</v>
      </c>
      <c r="I62" t="n">
        <v>11</v>
      </c>
      <c r="J62" t="n">
        <v>228.51</v>
      </c>
      <c r="K62" t="n">
        <v>55.27</v>
      </c>
      <c r="L62" t="n">
        <v>16</v>
      </c>
      <c r="M62" t="n">
        <v>9</v>
      </c>
      <c r="N62" t="n">
        <v>52.24</v>
      </c>
      <c r="O62" t="n">
        <v>28417.2</v>
      </c>
      <c r="P62" t="n">
        <v>205.79</v>
      </c>
      <c r="Q62" t="n">
        <v>467.07</v>
      </c>
      <c r="R62" t="n">
        <v>59.03</v>
      </c>
      <c r="S62" t="n">
        <v>39.61</v>
      </c>
      <c r="T62" t="n">
        <v>4748.8</v>
      </c>
      <c r="U62" t="n">
        <v>0.67</v>
      </c>
      <c r="V62" t="n">
        <v>0.75</v>
      </c>
      <c r="W62" t="n">
        <v>2.63</v>
      </c>
      <c r="X62" t="n">
        <v>0.28</v>
      </c>
      <c r="Y62" t="n">
        <v>1</v>
      </c>
      <c r="Z62" t="n">
        <v>10</v>
      </c>
      <c r="AA62" t="n">
        <v>361.724952175384</v>
      </c>
      <c r="AB62" t="n">
        <v>494.9280377449797</v>
      </c>
      <c r="AC62" t="n">
        <v>447.6928004584619</v>
      </c>
      <c r="AD62" t="n">
        <v>361724.952175384</v>
      </c>
      <c r="AE62" t="n">
        <v>494928.0377449797</v>
      </c>
      <c r="AF62" t="n">
        <v>7.139886880780248e-06</v>
      </c>
      <c r="AG62" t="n">
        <v>22</v>
      </c>
      <c r="AH62" t="n">
        <v>447692.8004584619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5.3678</v>
      </c>
      <c r="E63" t="n">
        <v>18.63</v>
      </c>
      <c r="F63" t="n">
        <v>15.62</v>
      </c>
      <c r="G63" t="n">
        <v>85.19</v>
      </c>
      <c r="H63" t="n">
        <v>1.26</v>
      </c>
      <c r="I63" t="n">
        <v>11</v>
      </c>
      <c r="J63" t="n">
        <v>228.93</v>
      </c>
      <c r="K63" t="n">
        <v>55.27</v>
      </c>
      <c r="L63" t="n">
        <v>16.25</v>
      </c>
      <c r="M63" t="n">
        <v>9</v>
      </c>
      <c r="N63" t="n">
        <v>52.41</v>
      </c>
      <c r="O63" t="n">
        <v>28469.32</v>
      </c>
      <c r="P63" t="n">
        <v>205.19</v>
      </c>
      <c r="Q63" t="n">
        <v>467.07</v>
      </c>
      <c r="R63" t="n">
        <v>59.25</v>
      </c>
      <c r="S63" t="n">
        <v>39.61</v>
      </c>
      <c r="T63" t="n">
        <v>4861.62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361.5398679110932</v>
      </c>
      <c r="AB63" t="n">
        <v>494.6747972892355</v>
      </c>
      <c r="AC63" t="n">
        <v>447.4637289163886</v>
      </c>
      <c r="AD63" t="n">
        <v>361539.8679110932</v>
      </c>
      <c r="AE63" t="n">
        <v>494674.7972892355</v>
      </c>
      <c r="AF63" t="n">
        <v>7.137227605991325e-06</v>
      </c>
      <c r="AG63" t="n">
        <v>22</v>
      </c>
      <c r="AH63" t="n">
        <v>447463.7289163886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5.3888</v>
      </c>
      <c r="E64" t="n">
        <v>18.56</v>
      </c>
      <c r="F64" t="n">
        <v>15.59</v>
      </c>
      <c r="G64" t="n">
        <v>93.52</v>
      </c>
      <c r="H64" t="n">
        <v>1.28</v>
      </c>
      <c r="I64" t="n">
        <v>10</v>
      </c>
      <c r="J64" t="n">
        <v>229.36</v>
      </c>
      <c r="K64" t="n">
        <v>55.27</v>
      </c>
      <c r="L64" t="n">
        <v>16.5</v>
      </c>
      <c r="M64" t="n">
        <v>8</v>
      </c>
      <c r="N64" t="n">
        <v>52.58</v>
      </c>
      <c r="O64" t="n">
        <v>28521.51</v>
      </c>
      <c r="P64" t="n">
        <v>204.85</v>
      </c>
      <c r="Q64" t="n">
        <v>467.07</v>
      </c>
      <c r="R64" t="n">
        <v>58.37</v>
      </c>
      <c r="S64" t="n">
        <v>39.61</v>
      </c>
      <c r="T64" t="n">
        <v>4428.38</v>
      </c>
      <c r="U64" t="n">
        <v>0.68</v>
      </c>
      <c r="V64" t="n">
        <v>0.75</v>
      </c>
      <c r="W64" t="n">
        <v>2.62</v>
      </c>
      <c r="X64" t="n">
        <v>0.25</v>
      </c>
      <c r="Y64" t="n">
        <v>1</v>
      </c>
      <c r="Z64" t="n">
        <v>10</v>
      </c>
      <c r="AA64" t="n">
        <v>360.7358363986008</v>
      </c>
      <c r="AB64" t="n">
        <v>493.5746859024765</v>
      </c>
      <c r="AC64" t="n">
        <v>446.4686106163659</v>
      </c>
      <c r="AD64" t="n">
        <v>360735.8363986008</v>
      </c>
      <c r="AE64" t="n">
        <v>493574.6859024765</v>
      </c>
      <c r="AF64" t="n">
        <v>7.16514999127502e-06</v>
      </c>
      <c r="AG64" t="n">
        <v>22</v>
      </c>
      <c r="AH64" t="n">
        <v>446468.6106163659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5.3877</v>
      </c>
      <c r="E65" t="n">
        <v>18.56</v>
      </c>
      <c r="F65" t="n">
        <v>15.59</v>
      </c>
      <c r="G65" t="n">
        <v>93.54000000000001</v>
      </c>
      <c r="H65" t="n">
        <v>1.3</v>
      </c>
      <c r="I65" t="n">
        <v>10</v>
      </c>
      <c r="J65" t="n">
        <v>229.78</v>
      </c>
      <c r="K65" t="n">
        <v>55.27</v>
      </c>
      <c r="L65" t="n">
        <v>16.75</v>
      </c>
      <c r="M65" t="n">
        <v>8</v>
      </c>
      <c r="N65" t="n">
        <v>52.76</v>
      </c>
      <c r="O65" t="n">
        <v>28573.75</v>
      </c>
      <c r="P65" t="n">
        <v>205.14</v>
      </c>
      <c r="Q65" t="n">
        <v>467.08</v>
      </c>
      <c r="R65" t="n">
        <v>58.39</v>
      </c>
      <c r="S65" t="n">
        <v>39.61</v>
      </c>
      <c r="T65" t="n">
        <v>4436.29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360.8949661818584</v>
      </c>
      <c r="AB65" t="n">
        <v>493.7924142922402</v>
      </c>
      <c r="AC65" t="n">
        <v>446.6655593141942</v>
      </c>
      <c r="AD65" t="n">
        <v>360894.9661818584</v>
      </c>
      <c r="AE65" t="n">
        <v>493792.4142922402</v>
      </c>
      <c r="AF65" t="n">
        <v>7.163687390141112e-06</v>
      </c>
      <c r="AG65" t="n">
        <v>22</v>
      </c>
      <c r="AH65" t="n">
        <v>446665.5593141943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5.3845</v>
      </c>
      <c r="E66" t="n">
        <v>18.57</v>
      </c>
      <c r="F66" t="n">
        <v>15.6</v>
      </c>
      <c r="G66" t="n">
        <v>93.61</v>
      </c>
      <c r="H66" t="n">
        <v>1.31</v>
      </c>
      <c r="I66" t="n">
        <v>10</v>
      </c>
      <c r="J66" t="n">
        <v>230.2</v>
      </c>
      <c r="K66" t="n">
        <v>55.27</v>
      </c>
      <c r="L66" t="n">
        <v>17</v>
      </c>
      <c r="M66" t="n">
        <v>8</v>
      </c>
      <c r="N66" t="n">
        <v>52.93</v>
      </c>
      <c r="O66" t="n">
        <v>28626.06</v>
      </c>
      <c r="P66" t="n">
        <v>204.78</v>
      </c>
      <c r="Q66" t="n">
        <v>467.08</v>
      </c>
      <c r="R66" t="n">
        <v>58.68</v>
      </c>
      <c r="S66" t="n">
        <v>39.61</v>
      </c>
      <c r="T66" t="n">
        <v>4583.19</v>
      </c>
      <c r="U66" t="n">
        <v>0.67</v>
      </c>
      <c r="V66" t="n">
        <v>0.75</v>
      </c>
      <c r="W66" t="n">
        <v>2.63</v>
      </c>
      <c r="X66" t="n">
        <v>0.27</v>
      </c>
      <c r="Y66" t="n">
        <v>1</v>
      </c>
      <c r="Z66" t="n">
        <v>10</v>
      </c>
      <c r="AA66" t="n">
        <v>360.8495808626548</v>
      </c>
      <c r="AB66" t="n">
        <v>493.7303160962468</v>
      </c>
      <c r="AC66" t="n">
        <v>446.6093876828711</v>
      </c>
      <c r="AD66" t="n">
        <v>360849.5808626548</v>
      </c>
      <c r="AE66" t="n">
        <v>493730.3160962468</v>
      </c>
      <c r="AF66" t="n">
        <v>7.159432550478835e-06</v>
      </c>
      <c r="AG66" t="n">
        <v>22</v>
      </c>
      <c r="AH66" t="n">
        <v>446609.3876828711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5.3857</v>
      </c>
      <c r="E67" t="n">
        <v>18.57</v>
      </c>
      <c r="F67" t="n">
        <v>15.6</v>
      </c>
      <c r="G67" t="n">
        <v>93.59</v>
      </c>
      <c r="H67" t="n">
        <v>1.33</v>
      </c>
      <c r="I67" t="n">
        <v>10</v>
      </c>
      <c r="J67" t="n">
        <v>230.63</v>
      </c>
      <c r="K67" t="n">
        <v>55.27</v>
      </c>
      <c r="L67" t="n">
        <v>17.25</v>
      </c>
      <c r="M67" t="n">
        <v>8</v>
      </c>
      <c r="N67" t="n">
        <v>53.11</v>
      </c>
      <c r="O67" t="n">
        <v>28678.42</v>
      </c>
      <c r="P67" t="n">
        <v>204.21</v>
      </c>
      <c r="Q67" t="n">
        <v>467.07</v>
      </c>
      <c r="R67" t="n">
        <v>58.49</v>
      </c>
      <c r="S67" t="n">
        <v>39.61</v>
      </c>
      <c r="T67" t="n">
        <v>4486.76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360.5619901139375</v>
      </c>
      <c r="AB67" t="n">
        <v>493.3368217462434</v>
      </c>
      <c r="AC67" t="n">
        <v>446.2534478813592</v>
      </c>
      <c r="AD67" t="n">
        <v>360561.9901139375</v>
      </c>
      <c r="AE67" t="n">
        <v>493336.8217462434</v>
      </c>
      <c r="AF67" t="n">
        <v>7.161028115352188e-06</v>
      </c>
      <c r="AG67" t="n">
        <v>22</v>
      </c>
      <c r="AH67" t="n">
        <v>446253.4478813592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5.3887</v>
      </c>
      <c r="E68" t="n">
        <v>18.56</v>
      </c>
      <c r="F68" t="n">
        <v>15.59</v>
      </c>
      <c r="G68" t="n">
        <v>93.52</v>
      </c>
      <c r="H68" t="n">
        <v>1.35</v>
      </c>
      <c r="I68" t="n">
        <v>10</v>
      </c>
      <c r="J68" t="n">
        <v>231.05</v>
      </c>
      <c r="K68" t="n">
        <v>55.27</v>
      </c>
      <c r="L68" t="n">
        <v>17.5</v>
      </c>
      <c r="M68" t="n">
        <v>8</v>
      </c>
      <c r="N68" t="n">
        <v>53.28</v>
      </c>
      <c r="O68" t="n">
        <v>28730.85</v>
      </c>
      <c r="P68" t="n">
        <v>203.38</v>
      </c>
      <c r="Q68" t="n">
        <v>467.07</v>
      </c>
      <c r="R68" t="n">
        <v>58.24</v>
      </c>
      <c r="S68" t="n">
        <v>39.61</v>
      </c>
      <c r="T68" t="n">
        <v>4360.51</v>
      </c>
      <c r="U68" t="n">
        <v>0.68</v>
      </c>
      <c r="V68" t="n">
        <v>0.75</v>
      </c>
      <c r="W68" t="n">
        <v>2.63</v>
      </c>
      <c r="X68" t="n">
        <v>0.25</v>
      </c>
      <c r="Y68" t="n">
        <v>1</v>
      </c>
      <c r="Z68" t="n">
        <v>10</v>
      </c>
      <c r="AA68" t="n">
        <v>360.0786766064033</v>
      </c>
      <c r="AB68" t="n">
        <v>492.6755308829481</v>
      </c>
      <c r="AC68" t="n">
        <v>445.6552696899292</v>
      </c>
      <c r="AD68" t="n">
        <v>360078.6766064033</v>
      </c>
      <c r="AE68" t="n">
        <v>492675.5308829481</v>
      </c>
      <c r="AF68" t="n">
        <v>7.165017027535574e-06</v>
      </c>
      <c r="AG68" t="n">
        <v>22</v>
      </c>
      <c r="AH68" t="n">
        <v>445655.2696899293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5.3889</v>
      </c>
      <c r="E69" t="n">
        <v>18.56</v>
      </c>
      <c r="F69" t="n">
        <v>15.59</v>
      </c>
      <c r="G69" t="n">
        <v>93.52</v>
      </c>
      <c r="H69" t="n">
        <v>1.36</v>
      </c>
      <c r="I69" t="n">
        <v>10</v>
      </c>
      <c r="J69" t="n">
        <v>231.48</v>
      </c>
      <c r="K69" t="n">
        <v>55.27</v>
      </c>
      <c r="L69" t="n">
        <v>17.75</v>
      </c>
      <c r="M69" t="n">
        <v>8</v>
      </c>
      <c r="N69" t="n">
        <v>53.46</v>
      </c>
      <c r="O69" t="n">
        <v>28783.34</v>
      </c>
      <c r="P69" t="n">
        <v>202.29</v>
      </c>
      <c r="Q69" t="n">
        <v>467.07</v>
      </c>
      <c r="R69" t="n">
        <v>58.14</v>
      </c>
      <c r="S69" t="n">
        <v>39.61</v>
      </c>
      <c r="T69" t="n">
        <v>4308.75</v>
      </c>
      <c r="U69" t="n">
        <v>0.68</v>
      </c>
      <c r="V69" t="n">
        <v>0.75</v>
      </c>
      <c r="W69" t="n">
        <v>2.63</v>
      </c>
      <c r="X69" t="n">
        <v>0.25</v>
      </c>
      <c r="Y69" t="n">
        <v>1</v>
      </c>
      <c r="Z69" t="n">
        <v>10</v>
      </c>
      <c r="AA69" t="n">
        <v>359.5842255905933</v>
      </c>
      <c r="AB69" t="n">
        <v>491.9990011894776</v>
      </c>
      <c r="AC69" t="n">
        <v>445.0433070408882</v>
      </c>
      <c r="AD69" t="n">
        <v>359584.2255905934</v>
      </c>
      <c r="AE69" t="n">
        <v>491999.0011894776</v>
      </c>
      <c r="AF69" t="n">
        <v>7.165282955014466e-06</v>
      </c>
      <c r="AG69" t="n">
        <v>22</v>
      </c>
      <c r="AH69" t="n">
        <v>445043.3070408882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5.4088</v>
      </c>
      <c r="E70" t="n">
        <v>18.49</v>
      </c>
      <c r="F70" t="n">
        <v>15.56</v>
      </c>
      <c r="G70" t="n">
        <v>103.72</v>
      </c>
      <c r="H70" t="n">
        <v>1.38</v>
      </c>
      <c r="I70" t="n">
        <v>9</v>
      </c>
      <c r="J70" t="n">
        <v>231.91</v>
      </c>
      <c r="K70" t="n">
        <v>55.27</v>
      </c>
      <c r="L70" t="n">
        <v>18</v>
      </c>
      <c r="M70" t="n">
        <v>7</v>
      </c>
      <c r="N70" t="n">
        <v>53.63</v>
      </c>
      <c r="O70" t="n">
        <v>28835.89</v>
      </c>
      <c r="P70" t="n">
        <v>201.07</v>
      </c>
      <c r="Q70" t="n">
        <v>467.07</v>
      </c>
      <c r="R70" t="n">
        <v>57.3</v>
      </c>
      <c r="S70" t="n">
        <v>39.61</v>
      </c>
      <c r="T70" t="n">
        <v>3893.48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358.4258469818006</v>
      </c>
      <c r="AB70" t="n">
        <v>490.4140564728698</v>
      </c>
      <c r="AC70" t="n">
        <v>443.6096272235496</v>
      </c>
      <c r="AD70" t="n">
        <v>358425.8469818006</v>
      </c>
      <c r="AE70" t="n">
        <v>490414.0564728698</v>
      </c>
      <c r="AF70" t="n">
        <v>7.191742739164253e-06</v>
      </c>
      <c r="AG70" t="n">
        <v>22</v>
      </c>
      <c r="AH70" t="n">
        <v>443609.6272235496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5.4096</v>
      </c>
      <c r="E71" t="n">
        <v>18.49</v>
      </c>
      <c r="F71" t="n">
        <v>15.56</v>
      </c>
      <c r="G71" t="n">
        <v>103.71</v>
      </c>
      <c r="H71" t="n">
        <v>1.4</v>
      </c>
      <c r="I71" t="n">
        <v>9</v>
      </c>
      <c r="J71" t="n">
        <v>232.33</v>
      </c>
      <c r="K71" t="n">
        <v>55.27</v>
      </c>
      <c r="L71" t="n">
        <v>18.25</v>
      </c>
      <c r="M71" t="n">
        <v>7</v>
      </c>
      <c r="N71" t="n">
        <v>53.81</v>
      </c>
      <c r="O71" t="n">
        <v>28888.51</v>
      </c>
      <c r="P71" t="n">
        <v>201.07</v>
      </c>
      <c r="Q71" t="n">
        <v>467.11</v>
      </c>
      <c r="R71" t="n">
        <v>57.31</v>
      </c>
      <c r="S71" t="n">
        <v>39.61</v>
      </c>
      <c r="T71" t="n">
        <v>3900.43</v>
      </c>
      <c r="U71" t="n">
        <v>0.6899999999999999</v>
      </c>
      <c r="V71" t="n">
        <v>0.75</v>
      </c>
      <c r="W71" t="n">
        <v>2.62</v>
      </c>
      <c r="X71" t="n">
        <v>0.22</v>
      </c>
      <c r="Y71" t="n">
        <v>1</v>
      </c>
      <c r="Z71" t="n">
        <v>10</v>
      </c>
      <c r="AA71" t="n">
        <v>358.405224445189</v>
      </c>
      <c r="AB71" t="n">
        <v>490.3858398084758</v>
      </c>
      <c r="AC71" t="n">
        <v>443.584103518003</v>
      </c>
      <c r="AD71" t="n">
        <v>358405.224445189</v>
      </c>
      <c r="AE71" t="n">
        <v>490385.8398084758</v>
      </c>
      <c r="AF71" t="n">
        <v>7.192806449079824e-06</v>
      </c>
      <c r="AG71" t="n">
        <v>22</v>
      </c>
      <c r="AH71" t="n">
        <v>443584.103518003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5.4087</v>
      </c>
      <c r="E72" t="n">
        <v>18.49</v>
      </c>
      <c r="F72" t="n">
        <v>15.56</v>
      </c>
      <c r="G72" t="n">
        <v>103.73</v>
      </c>
      <c r="H72" t="n">
        <v>1.41</v>
      </c>
      <c r="I72" t="n">
        <v>9</v>
      </c>
      <c r="J72" t="n">
        <v>232.76</v>
      </c>
      <c r="K72" t="n">
        <v>55.27</v>
      </c>
      <c r="L72" t="n">
        <v>18.5</v>
      </c>
      <c r="M72" t="n">
        <v>7</v>
      </c>
      <c r="N72" t="n">
        <v>53.99</v>
      </c>
      <c r="O72" t="n">
        <v>28941.18</v>
      </c>
      <c r="P72" t="n">
        <v>201.44</v>
      </c>
      <c r="Q72" t="n">
        <v>467.07</v>
      </c>
      <c r="R72" t="n">
        <v>57.3</v>
      </c>
      <c r="S72" t="n">
        <v>39.61</v>
      </c>
      <c r="T72" t="n">
        <v>3894.51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358.5938808554652</v>
      </c>
      <c r="AB72" t="n">
        <v>490.6439678319491</v>
      </c>
      <c r="AC72" t="n">
        <v>443.8175961652009</v>
      </c>
      <c r="AD72" t="n">
        <v>358593.8808554652</v>
      </c>
      <c r="AE72" t="n">
        <v>490643.9678319491</v>
      </c>
      <c r="AF72" t="n">
        <v>7.191609775424807e-06</v>
      </c>
      <c r="AG72" t="n">
        <v>22</v>
      </c>
      <c r="AH72" t="n">
        <v>443817.5961652009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5.411</v>
      </c>
      <c r="E73" t="n">
        <v>18.48</v>
      </c>
      <c r="F73" t="n">
        <v>15.55</v>
      </c>
      <c r="G73" t="n">
        <v>103.67</v>
      </c>
      <c r="H73" t="n">
        <v>1.43</v>
      </c>
      <c r="I73" t="n">
        <v>9</v>
      </c>
      <c r="J73" t="n">
        <v>233.19</v>
      </c>
      <c r="K73" t="n">
        <v>55.27</v>
      </c>
      <c r="L73" t="n">
        <v>18.75</v>
      </c>
      <c r="M73" t="n">
        <v>7</v>
      </c>
      <c r="N73" t="n">
        <v>54.17</v>
      </c>
      <c r="O73" t="n">
        <v>28993.92</v>
      </c>
      <c r="P73" t="n">
        <v>201.68</v>
      </c>
      <c r="Q73" t="n">
        <v>467.07</v>
      </c>
      <c r="R73" t="n">
        <v>57.08</v>
      </c>
      <c r="S73" t="n">
        <v>39.61</v>
      </c>
      <c r="T73" t="n">
        <v>3787.23</v>
      </c>
      <c r="U73" t="n">
        <v>0.6899999999999999</v>
      </c>
      <c r="V73" t="n">
        <v>0.75</v>
      </c>
      <c r="W73" t="n">
        <v>2.62</v>
      </c>
      <c r="X73" t="n">
        <v>0.22</v>
      </c>
      <c r="Y73" t="n">
        <v>1</v>
      </c>
      <c r="Z73" t="n">
        <v>10</v>
      </c>
      <c r="AA73" t="n">
        <v>358.6099885615927</v>
      </c>
      <c r="AB73" t="n">
        <v>490.6660071060944</v>
      </c>
      <c r="AC73" t="n">
        <v>443.8375320419542</v>
      </c>
      <c r="AD73" t="n">
        <v>358609.9885615926</v>
      </c>
      <c r="AE73" t="n">
        <v>490666.0071060944</v>
      </c>
      <c r="AF73" t="n">
        <v>7.194667941432068e-06</v>
      </c>
      <c r="AG73" t="n">
        <v>22</v>
      </c>
      <c r="AH73" t="n">
        <v>443837.5320419542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5.409</v>
      </c>
      <c r="E74" t="n">
        <v>18.49</v>
      </c>
      <c r="F74" t="n">
        <v>15.56</v>
      </c>
      <c r="G74" t="n">
        <v>103.72</v>
      </c>
      <c r="H74" t="n">
        <v>1.45</v>
      </c>
      <c r="I74" t="n">
        <v>9</v>
      </c>
      <c r="J74" t="n">
        <v>233.62</v>
      </c>
      <c r="K74" t="n">
        <v>55.27</v>
      </c>
      <c r="L74" t="n">
        <v>19</v>
      </c>
      <c r="M74" t="n">
        <v>7</v>
      </c>
      <c r="N74" t="n">
        <v>54.34</v>
      </c>
      <c r="O74" t="n">
        <v>29046.73</v>
      </c>
      <c r="P74" t="n">
        <v>201.81</v>
      </c>
      <c r="Q74" t="n">
        <v>467.07</v>
      </c>
      <c r="R74" t="n">
        <v>57.36</v>
      </c>
      <c r="S74" t="n">
        <v>39.61</v>
      </c>
      <c r="T74" t="n">
        <v>3927.65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358.7515836776691</v>
      </c>
      <c r="AB74" t="n">
        <v>490.859743790646</v>
      </c>
      <c r="AC74" t="n">
        <v>444.0127787692433</v>
      </c>
      <c r="AD74" t="n">
        <v>358751.5836776692</v>
      </c>
      <c r="AE74" t="n">
        <v>490859.743790646</v>
      </c>
      <c r="AF74" t="n">
        <v>7.192008666643145e-06</v>
      </c>
      <c r="AG74" t="n">
        <v>22</v>
      </c>
      <c r="AH74" t="n">
        <v>444012.7787692433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5.4072</v>
      </c>
      <c r="E75" t="n">
        <v>18.49</v>
      </c>
      <c r="F75" t="n">
        <v>15.56</v>
      </c>
      <c r="G75" t="n">
        <v>103.76</v>
      </c>
      <c r="H75" t="n">
        <v>1.46</v>
      </c>
      <c r="I75" t="n">
        <v>9</v>
      </c>
      <c r="J75" t="n">
        <v>234.04</v>
      </c>
      <c r="K75" t="n">
        <v>55.27</v>
      </c>
      <c r="L75" t="n">
        <v>19.25</v>
      </c>
      <c r="M75" t="n">
        <v>7</v>
      </c>
      <c r="N75" t="n">
        <v>54.52</v>
      </c>
      <c r="O75" t="n">
        <v>29099.59</v>
      </c>
      <c r="P75" t="n">
        <v>201.47</v>
      </c>
      <c r="Q75" t="n">
        <v>467.07</v>
      </c>
      <c r="R75" t="n">
        <v>57.57</v>
      </c>
      <c r="S75" t="n">
        <v>39.61</v>
      </c>
      <c r="T75" t="n">
        <v>4031.03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358.646030930776</v>
      </c>
      <c r="AB75" t="n">
        <v>490.7153218656883</v>
      </c>
      <c r="AC75" t="n">
        <v>443.8821402701062</v>
      </c>
      <c r="AD75" t="n">
        <v>358646.030930776</v>
      </c>
      <c r="AE75" t="n">
        <v>490715.3218656883</v>
      </c>
      <c r="AF75" t="n">
        <v>7.189615319333114e-06</v>
      </c>
      <c r="AG75" t="n">
        <v>22</v>
      </c>
      <c r="AH75" t="n">
        <v>443882.1402701061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5.4082</v>
      </c>
      <c r="E76" t="n">
        <v>18.49</v>
      </c>
      <c r="F76" t="n">
        <v>15.56</v>
      </c>
      <c r="G76" t="n">
        <v>103.74</v>
      </c>
      <c r="H76" t="n">
        <v>1.48</v>
      </c>
      <c r="I76" t="n">
        <v>9</v>
      </c>
      <c r="J76" t="n">
        <v>234.47</v>
      </c>
      <c r="K76" t="n">
        <v>55.27</v>
      </c>
      <c r="L76" t="n">
        <v>19.5</v>
      </c>
      <c r="M76" t="n">
        <v>7</v>
      </c>
      <c r="N76" t="n">
        <v>54.7</v>
      </c>
      <c r="O76" t="n">
        <v>29152.52</v>
      </c>
      <c r="P76" t="n">
        <v>200.92</v>
      </c>
      <c r="Q76" t="n">
        <v>467.12</v>
      </c>
      <c r="R76" t="n">
        <v>57.37</v>
      </c>
      <c r="S76" t="n">
        <v>39.61</v>
      </c>
      <c r="T76" t="n">
        <v>3931.5</v>
      </c>
      <c r="U76" t="n">
        <v>0.6899999999999999</v>
      </c>
      <c r="V76" t="n">
        <v>0.75</v>
      </c>
      <c r="W76" t="n">
        <v>2.62</v>
      </c>
      <c r="X76" t="n">
        <v>0.23</v>
      </c>
      <c r="Y76" t="n">
        <v>1</v>
      </c>
      <c r="Z76" t="n">
        <v>10</v>
      </c>
      <c r="AA76" t="n">
        <v>358.3742350809358</v>
      </c>
      <c r="AB76" t="n">
        <v>490.3434387931503</v>
      </c>
      <c r="AC76" t="n">
        <v>443.5457491960699</v>
      </c>
      <c r="AD76" t="n">
        <v>358374.2350809358</v>
      </c>
      <c r="AE76" t="n">
        <v>490343.4387931502</v>
      </c>
      <c r="AF76" t="n">
        <v>7.190944956727576e-06</v>
      </c>
      <c r="AG76" t="n">
        <v>22</v>
      </c>
      <c r="AH76" t="n">
        <v>443545.74919607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5.4049</v>
      </c>
      <c r="E77" t="n">
        <v>18.5</v>
      </c>
      <c r="F77" t="n">
        <v>15.57</v>
      </c>
      <c r="G77" t="n">
        <v>103.81</v>
      </c>
      <c r="H77" t="n">
        <v>1.49</v>
      </c>
      <c r="I77" t="n">
        <v>9</v>
      </c>
      <c r="J77" t="n">
        <v>234.9</v>
      </c>
      <c r="K77" t="n">
        <v>55.27</v>
      </c>
      <c r="L77" t="n">
        <v>19.75</v>
      </c>
      <c r="M77" t="n">
        <v>7</v>
      </c>
      <c r="N77" t="n">
        <v>54.88</v>
      </c>
      <c r="O77" t="n">
        <v>29205.51</v>
      </c>
      <c r="P77" t="n">
        <v>200.23</v>
      </c>
      <c r="Q77" t="n">
        <v>467.12</v>
      </c>
      <c r="R77" t="n">
        <v>57.88</v>
      </c>
      <c r="S77" t="n">
        <v>39.61</v>
      </c>
      <c r="T77" t="n">
        <v>4186.39</v>
      </c>
      <c r="U77" t="n">
        <v>0.68</v>
      </c>
      <c r="V77" t="n">
        <v>0.75</v>
      </c>
      <c r="W77" t="n">
        <v>2.62</v>
      </c>
      <c r="X77" t="n">
        <v>0.24</v>
      </c>
      <c r="Y77" t="n">
        <v>1</v>
      </c>
      <c r="Z77" t="n">
        <v>10</v>
      </c>
      <c r="AA77" t="n">
        <v>358.1824354702377</v>
      </c>
      <c r="AB77" t="n">
        <v>490.0810101041915</v>
      </c>
      <c r="AC77" t="n">
        <v>443.3083663328645</v>
      </c>
      <c r="AD77" t="n">
        <v>358182.4354702377</v>
      </c>
      <c r="AE77" t="n">
        <v>490081.0101041915</v>
      </c>
      <c r="AF77" t="n">
        <v>7.186557153325853e-06</v>
      </c>
      <c r="AG77" t="n">
        <v>22</v>
      </c>
      <c r="AH77" t="n">
        <v>443308.3663328645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5.405</v>
      </c>
      <c r="E78" t="n">
        <v>18.5</v>
      </c>
      <c r="F78" t="n">
        <v>15.57</v>
      </c>
      <c r="G78" t="n">
        <v>103.81</v>
      </c>
      <c r="H78" t="n">
        <v>1.51</v>
      </c>
      <c r="I78" t="n">
        <v>9</v>
      </c>
      <c r="J78" t="n">
        <v>235.33</v>
      </c>
      <c r="K78" t="n">
        <v>55.27</v>
      </c>
      <c r="L78" t="n">
        <v>20</v>
      </c>
      <c r="M78" t="n">
        <v>7</v>
      </c>
      <c r="N78" t="n">
        <v>55.06</v>
      </c>
      <c r="O78" t="n">
        <v>29258.57</v>
      </c>
      <c r="P78" t="n">
        <v>199.75</v>
      </c>
      <c r="Q78" t="n">
        <v>467.07</v>
      </c>
      <c r="R78" t="n">
        <v>57.72</v>
      </c>
      <c r="S78" t="n">
        <v>39.61</v>
      </c>
      <c r="T78" t="n">
        <v>4106.48</v>
      </c>
      <c r="U78" t="n">
        <v>0.6899999999999999</v>
      </c>
      <c r="V78" t="n">
        <v>0.75</v>
      </c>
      <c r="W78" t="n">
        <v>2.62</v>
      </c>
      <c r="X78" t="n">
        <v>0.24</v>
      </c>
      <c r="Y78" t="n">
        <v>1</v>
      </c>
      <c r="Z78" t="n">
        <v>10</v>
      </c>
      <c r="AA78" t="n">
        <v>357.9650678885436</v>
      </c>
      <c r="AB78" t="n">
        <v>489.7835981893367</v>
      </c>
      <c r="AC78" t="n">
        <v>443.0393389937432</v>
      </c>
      <c r="AD78" t="n">
        <v>357965.0678885436</v>
      </c>
      <c r="AE78" t="n">
        <v>489783.5981893367</v>
      </c>
      <c r="AF78" t="n">
        <v>7.186690117065299e-06</v>
      </c>
      <c r="AG78" t="n">
        <v>22</v>
      </c>
      <c r="AH78" t="n">
        <v>443039.3389937432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5.4327</v>
      </c>
      <c r="E79" t="n">
        <v>18.41</v>
      </c>
      <c r="F79" t="n">
        <v>15.52</v>
      </c>
      <c r="G79" t="n">
        <v>116.38</v>
      </c>
      <c r="H79" t="n">
        <v>1.53</v>
      </c>
      <c r="I79" t="n">
        <v>8</v>
      </c>
      <c r="J79" t="n">
        <v>235.76</v>
      </c>
      <c r="K79" t="n">
        <v>55.27</v>
      </c>
      <c r="L79" t="n">
        <v>20.25</v>
      </c>
      <c r="M79" t="n">
        <v>6</v>
      </c>
      <c r="N79" t="n">
        <v>55.24</v>
      </c>
      <c r="O79" t="n">
        <v>29311.69</v>
      </c>
      <c r="P79" t="n">
        <v>197.87</v>
      </c>
      <c r="Q79" t="n">
        <v>467.07</v>
      </c>
      <c r="R79" t="n">
        <v>55.94</v>
      </c>
      <c r="S79" t="n">
        <v>39.61</v>
      </c>
      <c r="T79" t="n">
        <v>3221.41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356.2609373354144</v>
      </c>
      <c r="AB79" t="n">
        <v>487.4519315856114</v>
      </c>
      <c r="AC79" t="n">
        <v>440.9302033781627</v>
      </c>
      <c r="AD79" t="n">
        <v>356260.9373354144</v>
      </c>
      <c r="AE79" t="n">
        <v>487451.9315856114</v>
      </c>
      <c r="AF79" t="n">
        <v>7.223521072891886e-06</v>
      </c>
      <c r="AG79" t="n">
        <v>22</v>
      </c>
      <c r="AH79" t="n">
        <v>440930.2033781627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5.4297</v>
      </c>
      <c r="E80" t="n">
        <v>18.42</v>
      </c>
      <c r="F80" t="n">
        <v>15.53</v>
      </c>
      <c r="G80" t="n">
        <v>116.46</v>
      </c>
      <c r="H80" t="n">
        <v>1.54</v>
      </c>
      <c r="I80" t="n">
        <v>8</v>
      </c>
      <c r="J80" t="n">
        <v>236.2</v>
      </c>
      <c r="K80" t="n">
        <v>55.27</v>
      </c>
      <c r="L80" t="n">
        <v>20.5</v>
      </c>
      <c r="M80" t="n">
        <v>6</v>
      </c>
      <c r="N80" t="n">
        <v>55.42</v>
      </c>
      <c r="O80" t="n">
        <v>29364.87</v>
      </c>
      <c r="P80" t="n">
        <v>198.01</v>
      </c>
      <c r="Q80" t="n">
        <v>467.13</v>
      </c>
      <c r="R80" t="n">
        <v>56.28</v>
      </c>
      <c r="S80" t="n">
        <v>39.61</v>
      </c>
      <c r="T80" t="n">
        <v>3391.97</v>
      </c>
      <c r="U80" t="n">
        <v>0.7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356.4308658850297</v>
      </c>
      <c r="AB80" t="n">
        <v>487.6844353239136</v>
      </c>
      <c r="AC80" t="n">
        <v>441.1405172860024</v>
      </c>
      <c r="AD80" t="n">
        <v>356430.8658850297</v>
      </c>
      <c r="AE80" t="n">
        <v>487684.4353239136</v>
      </c>
      <c r="AF80" t="n">
        <v>7.219532160708503e-06</v>
      </c>
      <c r="AG80" t="n">
        <v>22</v>
      </c>
      <c r="AH80" t="n">
        <v>441140.5172860024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5.4301</v>
      </c>
      <c r="E81" t="n">
        <v>18.42</v>
      </c>
      <c r="F81" t="n">
        <v>15.53</v>
      </c>
      <c r="G81" t="n">
        <v>116.45</v>
      </c>
      <c r="H81" t="n">
        <v>1.56</v>
      </c>
      <c r="I81" t="n">
        <v>8</v>
      </c>
      <c r="J81" t="n">
        <v>236.63</v>
      </c>
      <c r="K81" t="n">
        <v>55.27</v>
      </c>
      <c r="L81" t="n">
        <v>20.75</v>
      </c>
      <c r="M81" t="n">
        <v>6</v>
      </c>
      <c r="N81" t="n">
        <v>55.6</v>
      </c>
      <c r="O81" t="n">
        <v>29418.12</v>
      </c>
      <c r="P81" t="n">
        <v>197.85</v>
      </c>
      <c r="Q81" t="n">
        <v>467.07</v>
      </c>
      <c r="R81" t="n">
        <v>56.23</v>
      </c>
      <c r="S81" t="n">
        <v>39.61</v>
      </c>
      <c r="T81" t="n">
        <v>3366.58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356.34947409392</v>
      </c>
      <c r="AB81" t="n">
        <v>487.5730714845648</v>
      </c>
      <c r="AC81" t="n">
        <v>441.0397818551809</v>
      </c>
      <c r="AD81" t="n">
        <v>356349.47409392</v>
      </c>
      <c r="AE81" t="n">
        <v>487573.0714845647</v>
      </c>
      <c r="AF81" t="n">
        <v>7.220064015666287e-06</v>
      </c>
      <c r="AG81" t="n">
        <v>22</v>
      </c>
      <c r="AH81" t="n">
        <v>441039.7818551809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5.428</v>
      </c>
      <c r="E82" t="n">
        <v>18.42</v>
      </c>
      <c r="F82" t="n">
        <v>15.53</v>
      </c>
      <c r="G82" t="n">
        <v>116.5</v>
      </c>
      <c r="H82" t="n">
        <v>1.58</v>
      </c>
      <c r="I82" t="n">
        <v>8</v>
      </c>
      <c r="J82" t="n">
        <v>237.06</v>
      </c>
      <c r="K82" t="n">
        <v>55.27</v>
      </c>
      <c r="L82" t="n">
        <v>21</v>
      </c>
      <c r="M82" t="n">
        <v>6</v>
      </c>
      <c r="N82" t="n">
        <v>55.79</v>
      </c>
      <c r="O82" t="n">
        <v>29471.44</v>
      </c>
      <c r="P82" t="n">
        <v>198.09</v>
      </c>
      <c r="Q82" t="n">
        <v>467.09</v>
      </c>
      <c r="R82" t="n">
        <v>56.45</v>
      </c>
      <c r="S82" t="n">
        <v>39.61</v>
      </c>
      <c r="T82" t="n">
        <v>3475.83</v>
      </c>
      <c r="U82" t="n">
        <v>0.7</v>
      </c>
      <c r="V82" t="n">
        <v>0.75</v>
      </c>
      <c r="W82" t="n">
        <v>2.62</v>
      </c>
      <c r="X82" t="n">
        <v>0.2</v>
      </c>
      <c r="Y82" t="n">
        <v>1</v>
      </c>
      <c r="Z82" t="n">
        <v>10</v>
      </c>
      <c r="AA82" t="n">
        <v>356.5095624030213</v>
      </c>
      <c r="AB82" t="n">
        <v>487.7921113716749</v>
      </c>
      <c r="AC82" t="n">
        <v>441.2379168828897</v>
      </c>
      <c r="AD82" t="n">
        <v>356509.5624030213</v>
      </c>
      <c r="AE82" t="n">
        <v>487792.1113716749</v>
      </c>
      <c r="AF82" t="n">
        <v>7.217271777137917e-06</v>
      </c>
      <c r="AG82" t="n">
        <v>22</v>
      </c>
      <c r="AH82" t="n">
        <v>441237.9168828897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5.431</v>
      </c>
      <c r="E83" t="n">
        <v>18.41</v>
      </c>
      <c r="F83" t="n">
        <v>15.52</v>
      </c>
      <c r="G83" t="n">
        <v>116.43</v>
      </c>
      <c r="H83" t="n">
        <v>1.59</v>
      </c>
      <c r="I83" t="n">
        <v>8</v>
      </c>
      <c r="J83" t="n">
        <v>237.49</v>
      </c>
      <c r="K83" t="n">
        <v>55.27</v>
      </c>
      <c r="L83" t="n">
        <v>21.25</v>
      </c>
      <c r="M83" t="n">
        <v>6</v>
      </c>
      <c r="N83" t="n">
        <v>55.97</v>
      </c>
      <c r="O83" t="n">
        <v>29524.81</v>
      </c>
      <c r="P83" t="n">
        <v>198.01</v>
      </c>
      <c r="Q83" t="n">
        <v>467.07</v>
      </c>
      <c r="R83" t="n">
        <v>56.07</v>
      </c>
      <c r="S83" t="n">
        <v>39.61</v>
      </c>
      <c r="T83" t="n">
        <v>3286.92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356.3662576661533</v>
      </c>
      <c r="AB83" t="n">
        <v>487.5960355085334</v>
      </c>
      <c r="AC83" t="n">
        <v>441.0605542249321</v>
      </c>
      <c r="AD83" t="n">
        <v>356366.2576661533</v>
      </c>
      <c r="AE83" t="n">
        <v>487596.0355085334</v>
      </c>
      <c r="AF83" t="n">
        <v>7.221260689321302e-06</v>
      </c>
      <c r="AG83" t="n">
        <v>22</v>
      </c>
      <c r="AH83" t="n">
        <v>441060.5542249321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5.4299</v>
      </c>
      <c r="E84" t="n">
        <v>18.42</v>
      </c>
      <c r="F84" t="n">
        <v>15.53</v>
      </c>
      <c r="G84" t="n">
        <v>116.46</v>
      </c>
      <c r="H84" t="n">
        <v>1.61</v>
      </c>
      <c r="I84" t="n">
        <v>8</v>
      </c>
      <c r="J84" t="n">
        <v>237.93</v>
      </c>
      <c r="K84" t="n">
        <v>55.27</v>
      </c>
      <c r="L84" t="n">
        <v>21.5</v>
      </c>
      <c r="M84" t="n">
        <v>6</v>
      </c>
      <c r="N84" t="n">
        <v>56.15</v>
      </c>
      <c r="O84" t="n">
        <v>29578.26</v>
      </c>
      <c r="P84" t="n">
        <v>198.1</v>
      </c>
      <c r="Q84" t="n">
        <v>467.08</v>
      </c>
      <c r="R84" t="n">
        <v>56.23</v>
      </c>
      <c r="S84" t="n">
        <v>39.61</v>
      </c>
      <c r="T84" t="n">
        <v>3364.58</v>
      </c>
      <c r="U84" t="n">
        <v>0.7</v>
      </c>
      <c r="V84" t="n">
        <v>0.75</v>
      </c>
      <c r="W84" t="n">
        <v>2.62</v>
      </c>
      <c r="X84" t="n">
        <v>0.19</v>
      </c>
      <c r="Y84" t="n">
        <v>1</v>
      </c>
      <c r="Z84" t="n">
        <v>10</v>
      </c>
      <c r="AA84" t="n">
        <v>356.4658918376963</v>
      </c>
      <c r="AB84" t="n">
        <v>487.732359377588</v>
      </c>
      <c r="AC84" t="n">
        <v>441.183867535256</v>
      </c>
      <c r="AD84" t="n">
        <v>356465.8918376963</v>
      </c>
      <c r="AE84" t="n">
        <v>487732.359377588</v>
      </c>
      <c r="AF84" t="n">
        <v>7.219798088187395e-06</v>
      </c>
      <c r="AG84" t="n">
        <v>22</v>
      </c>
      <c r="AH84" t="n">
        <v>441183.867535256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5.4277</v>
      </c>
      <c r="E85" t="n">
        <v>18.42</v>
      </c>
      <c r="F85" t="n">
        <v>15.54</v>
      </c>
      <c r="G85" t="n">
        <v>116.51</v>
      </c>
      <c r="H85" t="n">
        <v>1.62</v>
      </c>
      <c r="I85" t="n">
        <v>8</v>
      </c>
      <c r="J85" t="n">
        <v>238.36</v>
      </c>
      <c r="K85" t="n">
        <v>55.27</v>
      </c>
      <c r="L85" t="n">
        <v>21.75</v>
      </c>
      <c r="M85" t="n">
        <v>6</v>
      </c>
      <c r="N85" t="n">
        <v>56.34</v>
      </c>
      <c r="O85" t="n">
        <v>29631.77</v>
      </c>
      <c r="P85" t="n">
        <v>197.49</v>
      </c>
      <c r="Q85" t="n">
        <v>467.07</v>
      </c>
      <c r="R85" t="n">
        <v>56.53</v>
      </c>
      <c r="S85" t="n">
        <v>39.61</v>
      </c>
      <c r="T85" t="n">
        <v>3516.53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356.2815224013658</v>
      </c>
      <c r="AB85" t="n">
        <v>487.480096980995</v>
      </c>
      <c r="AC85" t="n">
        <v>440.9556807077414</v>
      </c>
      <c r="AD85" t="n">
        <v>356281.5224013658</v>
      </c>
      <c r="AE85" t="n">
        <v>487480.096980995</v>
      </c>
      <c r="AF85" t="n">
        <v>7.216872885919578e-06</v>
      </c>
      <c r="AG85" t="n">
        <v>22</v>
      </c>
      <c r="AH85" t="n">
        <v>440955.6807077414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5.4293</v>
      </c>
      <c r="E86" t="n">
        <v>18.42</v>
      </c>
      <c r="F86" t="n">
        <v>15.53</v>
      </c>
      <c r="G86" t="n">
        <v>116.47</v>
      </c>
      <c r="H86" t="n">
        <v>1.64</v>
      </c>
      <c r="I86" t="n">
        <v>8</v>
      </c>
      <c r="J86" t="n">
        <v>238.79</v>
      </c>
      <c r="K86" t="n">
        <v>55.27</v>
      </c>
      <c r="L86" t="n">
        <v>22</v>
      </c>
      <c r="M86" t="n">
        <v>6</v>
      </c>
      <c r="N86" t="n">
        <v>56.52</v>
      </c>
      <c r="O86" t="n">
        <v>29685.34</v>
      </c>
      <c r="P86" t="n">
        <v>196.61</v>
      </c>
      <c r="Q86" t="n">
        <v>467.07</v>
      </c>
      <c r="R86" t="n">
        <v>56.37</v>
      </c>
      <c r="S86" t="n">
        <v>39.61</v>
      </c>
      <c r="T86" t="n">
        <v>3437.99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355.8173198094425</v>
      </c>
      <c r="AB86" t="n">
        <v>486.8449545155526</v>
      </c>
      <c r="AC86" t="n">
        <v>440.3811553477726</v>
      </c>
      <c r="AD86" t="n">
        <v>355817.3198094425</v>
      </c>
      <c r="AE86" t="n">
        <v>486844.9545155526</v>
      </c>
      <c r="AF86" t="n">
        <v>7.219000305750716e-06</v>
      </c>
      <c r="AG86" t="n">
        <v>22</v>
      </c>
      <c r="AH86" t="n">
        <v>440381.1553477726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15.54</v>
      </c>
      <c r="G87" t="n">
        <v>116.56</v>
      </c>
      <c r="H87" t="n">
        <v>1.65</v>
      </c>
      <c r="I87" t="n">
        <v>8</v>
      </c>
      <c r="J87" t="n">
        <v>239.23</v>
      </c>
      <c r="K87" t="n">
        <v>55.27</v>
      </c>
      <c r="L87" t="n">
        <v>22.25</v>
      </c>
      <c r="M87" t="n">
        <v>6</v>
      </c>
      <c r="N87" t="n">
        <v>56.71</v>
      </c>
      <c r="O87" t="n">
        <v>29738.98</v>
      </c>
      <c r="P87" t="n">
        <v>195.97</v>
      </c>
      <c r="Q87" t="n">
        <v>467.07</v>
      </c>
      <c r="R87" t="n">
        <v>56.69</v>
      </c>
      <c r="S87" t="n">
        <v>39.61</v>
      </c>
      <c r="T87" t="n">
        <v>3596.71</v>
      </c>
      <c r="U87" t="n">
        <v>0.7</v>
      </c>
      <c r="V87" t="n">
        <v>0.75</v>
      </c>
      <c r="W87" t="n">
        <v>2.62</v>
      </c>
      <c r="X87" t="n">
        <v>0.21</v>
      </c>
      <c r="Y87" t="n">
        <v>1</v>
      </c>
      <c r="Z87" t="n">
        <v>10</v>
      </c>
      <c r="AA87" t="n">
        <v>355.6570745467064</v>
      </c>
      <c r="AB87" t="n">
        <v>486.625699877555</v>
      </c>
      <c r="AC87" t="n">
        <v>440.1828260646997</v>
      </c>
      <c r="AD87" t="n">
        <v>355657.0745467064</v>
      </c>
      <c r="AE87" t="n">
        <v>486625.699877555</v>
      </c>
      <c r="AF87" t="n">
        <v>7.21408064739121e-06</v>
      </c>
      <c r="AG87" t="n">
        <v>22</v>
      </c>
      <c r="AH87" t="n">
        <v>440182.8260646997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5.43</v>
      </c>
      <c r="E88" t="n">
        <v>18.42</v>
      </c>
      <c r="F88" t="n">
        <v>15.53</v>
      </c>
      <c r="G88" t="n">
        <v>116.45</v>
      </c>
      <c r="H88" t="n">
        <v>1.67</v>
      </c>
      <c r="I88" t="n">
        <v>8</v>
      </c>
      <c r="J88" t="n">
        <v>239.66</v>
      </c>
      <c r="K88" t="n">
        <v>55.27</v>
      </c>
      <c r="L88" t="n">
        <v>22.5</v>
      </c>
      <c r="M88" t="n">
        <v>6</v>
      </c>
      <c r="N88" t="n">
        <v>56.89</v>
      </c>
      <c r="O88" t="n">
        <v>29792.69</v>
      </c>
      <c r="P88" t="n">
        <v>195.79</v>
      </c>
      <c r="Q88" t="n">
        <v>467.07</v>
      </c>
      <c r="R88" t="n">
        <v>56.41</v>
      </c>
      <c r="S88" t="n">
        <v>39.61</v>
      </c>
      <c r="T88" t="n">
        <v>3456.92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355.4344320907683</v>
      </c>
      <c r="AB88" t="n">
        <v>486.3210706470484</v>
      </c>
      <c r="AC88" t="n">
        <v>439.9072702204029</v>
      </c>
      <c r="AD88" t="n">
        <v>355434.4320907682</v>
      </c>
      <c r="AE88" t="n">
        <v>486321.0706470484</v>
      </c>
      <c r="AF88" t="n">
        <v>7.219931051926841e-06</v>
      </c>
      <c r="AG88" t="n">
        <v>22</v>
      </c>
      <c r="AH88" t="n">
        <v>439907.270220403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5.4295</v>
      </c>
      <c r="E89" t="n">
        <v>18.42</v>
      </c>
      <c r="F89" t="n">
        <v>15.53</v>
      </c>
      <c r="G89" t="n">
        <v>116.46</v>
      </c>
      <c r="H89" t="n">
        <v>1.69</v>
      </c>
      <c r="I89" t="n">
        <v>8</v>
      </c>
      <c r="J89" t="n">
        <v>240.1</v>
      </c>
      <c r="K89" t="n">
        <v>55.27</v>
      </c>
      <c r="L89" t="n">
        <v>22.75</v>
      </c>
      <c r="M89" t="n">
        <v>6</v>
      </c>
      <c r="N89" t="n">
        <v>57.08</v>
      </c>
      <c r="O89" t="n">
        <v>29846.46</v>
      </c>
      <c r="P89" t="n">
        <v>195.06</v>
      </c>
      <c r="Q89" t="n">
        <v>467.07</v>
      </c>
      <c r="R89" t="n">
        <v>56.39</v>
      </c>
      <c r="S89" t="n">
        <v>39.61</v>
      </c>
      <c r="T89" t="n">
        <v>3446.92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355.1218095407896</v>
      </c>
      <c r="AB89" t="n">
        <v>485.8933266822343</v>
      </c>
      <c r="AC89" t="n">
        <v>439.5203495392483</v>
      </c>
      <c r="AD89" t="n">
        <v>355121.8095407896</v>
      </c>
      <c r="AE89" t="n">
        <v>485893.3266822343</v>
      </c>
      <c r="AF89" t="n">
        <v>7.21926623322961e-06</v>
      </c>
      <c r="AG89" t="n">
        <v>22</v>
      </c>
      <c r="AH89" t="n">
        <v>439520.3495392483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5.4217</v>
      </c>
      <c r="E90" t="n">
        <v>18.44</v>
      </c>
      <c r="F90" t="n">
        <v>15.56</v>
      </c>
      <c r="G90" t="n">
        <v>116.66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194.09</v>
      </c>
      <c r="Q90" t="n">
        <v>467.07</v>
      </c>
      <c r="R90" t="n">
        <v>57.12</v>
      </c>
      <c r="S90" t="n">
        <v>39.61</v>
      </c>
      <c r="T90" t="n">
        <v>3812.29</v>
      </c>
      <c r="U90" t="n">
        <v>0.6899999999999999</v>
      </c>
      <c r="V90" t="n">
        <v>0.75</v>
      </c>
      <c r="W90" t="n">
        <v>2.63</v>
      </c>
      <c r="X90" t="n">
        <v>0.22</v>
      </c>
      <c r="Y90" t="n">
        <v>1</v>
      </c>
      <c r="Z90" t="n">
        <v>10</v>
      </c>
      <c r="AA90" t="n">
        <v>354.9802368331484</v>
      </c>
      <c r="AB90" t="n">
        <v>485.6996206578925</v>
      </c>
      <c r="AC90" t="n">
        <v>439.3451305460015</v>
      </c>
      <c r="AD90" t="n">
        <v>354980.2368331484</v>
      </c>
      <c r="AE90" t="n">
        <v>485699.6206578925</v>
      </c>
      <c r="AF90" t="n">
        <v>7.20889506155281e-06</v>
      </c>
      <c r="AG90" t="n">
        <v>22</v>
      </c>
      <c r="AH90" t="n">
        <v>439345.1305460015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5.4455</v>
      </c>
      <c r="E91" t="n">
        <v>18.36</v>
      </c>
      <c r="F91" t="n">
        <v>15.52</v>
      </c>
      <c r="G91" t="n">
        <v>132.99</v>
      </c>
      <c r="H91" t="n">
        <v>1.72</v>
      </c>
      <c r="I91" t="n">
        <v>7</v>
      </c>
      <c r="J91" t="n">
        <v>240.97</v>
      </c>
      <c r="K91" t="n">
        <v>55.27</v>
      </c>
      <c r="L91" t="n">
        <v>23.25</v>
      </c>
      <c r="M91" t="n">
        <v>5</v>
      </c>
      <c r="N91" t="n">
        <v>57.45</v>
      </c>
      <c r="O91" t="n">
        <v>29954.34</v>
      </c>
      <c r="P91" t="n">
        <v>193.59</v>
      </c>
      <c r="Q91" t="n">
        <v>467.08</v>
      </c>
      <c r="R91" t="n">
        <v>55.91</v>
      </c>
      <c r="S91" t="n">
        <v>39.61</v>
      </c>
      <c r="T91" t="n">
        <v>3210.23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354.0372556790253</v>
      </c>
      <c r="AB91" t="n">
        <v>484.4093922414289</v>
      </c>
      <c r="AC91" t="n">
        <v>438.1780397187582</v>
      </c>
      <c r="AD91" t="n">
        <v>354037.2556790253</v>
      </c>
      <c r="AE91" t="n">
        <v>484409.3922414288</v>
      </c>
      <c r="AF91" t="n">
        <v>7.240540431540997e-06</v>
      </c>
      <c r="AG91" t="n">
        <v>22</v>
      </c>
      <c r="AH91" t="n">
        <v>438178.0397187582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5.4458</v>
      </c>
      <c r="E92" t="n">
        <v>18.36</v>
      </c>
      <c r="F92" t="n">
        <v>15.51</v>
      </c>
      <c r="G92" t="n">
        <v>132.98</v>
      </c>
      <c r="H92" t="n">
        <v>1.73</v>
      </c>
      <c r="I92" t="n">
        <v>7</v>
      </c>
      <c r="J92" t="n">
        <v>241.41</v>
      </c>
      <c r="K92" t="n">
        <v>55.27</v>
      </c>
      <c r="L92" t="n">
        <v>23.5</v>
      </c>
      <c r="M92" t="n">
        <v>5</v>
      </c>
      <c r="N92" t="n">
        <v>57.64</v>
      </c>
      <c r="O92" t="n">
        <v>30008.32</v>
      </c>
      <c r="P92" t="n">
        <v>193.99</v>
      </c>
      <c r="Q92" t="n">
        <v>467.07</v>
      </c>
      <c r="R92" t="n">
        <v>55.97</v>
      </c>
      <c r="S92" t="n">
        <v>39.61</v>
      </c>
      <c r="T92" t="n">
        <v>3240.79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354.1758477607409</v>
      </c>
      <c r="AB92" t="n">
        <v>484.5990200418833</v>
      </c>
      <c r="AC92" t="n">
        <v>438.3495697080814</v>
      </c>
      <c r="AD92" t="n">
        <v>354175.8477607409</v>
      </c>
      <c r="AE92" t="n">
        <v>484599.0200418832</v>
      </c>
      <c r="AF92" t="n">
        <v>7.240939322759335e-06</v>
      </c>
      <c r="AG92" t="n">
        <v>22</v>
      </c>
      <c r="AH92" t="n">
        <v>438349.5697080814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5.4453</v>
      </c>
      <c r="E93" t="n">
        <v>18.36</v>
      </c>
      <c r="F93" t="n">
        <v>15.52</v>
      </c>
      <c r="G93" t="n">
        <v>132.99</v>
      </c>
      <c r="H93" t="n">
        <v>1.75</v>
      </c>
      <c r="I93" t="n">
        <v>7</v>
      </c>
      <c r="J93" t="n">
        <v>241.85</v>
      </c>
      <c r="K93" t="n">
        <v>55.27</v>
      </c>
      <c r="L93" t="n">
        <v>23.75</v>
      </c>
      <c r="M93" t="n">
        <v>5</v>
      </c>
      <c r="N93" t="n">
        <v>57.83</v>
      </c>
      <c r="O93" t="n">
        <v>30062.36</v>
      </c>
      <c r="P93" t="n">
        <v>194.47</v>
      </c>
      <c r="Q93" t="n">
        <v>467.08</v>
      </c>
      <c r="R93" t="n">
        <v>55.9</v>
      </c>
      <c r="S93" t="n">
        <v>39.61</v>
      </c>
      <c r="T93" t="n">
        <v>3207.43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354.4330874352182</v>
      </c>
      <c r="AB93" t="n">
        <v>484.9509867131165</v>
      </c>
      <c r="AC93" t="n">
        <v>438.6679451742006</v>
      </c>
      <c r="AD93" t="n">
        <v>354433.0874352182</v>
      </c>
      <c r="AE93" t="n">
        <v>484950.9867131165</v>
      </c>
      <c r="AF93" t="n">
        <v>7.240274504062103e-06</v>
      </c>
      <c r="AG93" t="n">
        <v>22</v>
      </c>
      <c r="AH93" t="n">
        <v>438667.9451742006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5.4462</v>
      </c>
      <c r="E94" t="n">
        <v>18.36</v>
      </c>
      <c r="F94" t="n">
        <v>15.51</v>
      </c>
      <c r="G94" t="n">
        <v>132.97</v>
      </c>
      <c r="H94" t="n">
        <v>1.76</v>
      </c>
      <c r="I94" t="n">
        <v>7</v>
      </c>
      <c r="J94" t="n">
        <v>242.29</v>
      </c>
      <c r="K94" t="n">
        <v>55.27</v>
      </c>
      <c r="L94" t="n">
        <v>24</v>
      </c>
      <c r="M94" t="n">
        <v>5</v>
      </c>
      <c r="N94" t="n">
        <v>58.02</v>
      </c>
      <c r="O94" t="n">
        <v>30116.47</v>
      </c>
      <c r="P94" t="n">
        <v>194.21</v>
      </c>
      <c r="Q94" t="n">
        <v>467.07</v>
      </c>
      <c r="R94" t="n">
        <v>55.79</v>
      </c>
      <c r="S94" t="n">
        <v>39.61</v>
      </c>
      <c r="T94" t="n">
        <v>3149.32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354.2636195609131</v>
      </c>
      <c r="AB94" t="n">
        <v>484.7191132910973</v>
      </c>
      <c r="AC94" t="n">
        <v>438.4582014261425</v>
      </c>
      <c r="AD94" t="n">
        <v>354263.6195609131</v>
      </c>
      <c r="AE94" t="n">
        <v>484719.1132910973</v>
      </c>
      <c r="AF94" t="n">
        <v>7.241471177717119e-06</v>
      </c>
      <c r="AG94" t="n">
        <v>22</v>
      </c>
      <c r="AH94" t="n">
        <v>438458.2014261425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5.4463</v>
      </c>
      <c r="E95" t="n">
        <v>18.36</v>
      </c>
      <c r="F95" t="n">
        <v>15.51</v>
      </c>
      <c r="G95" t="n">
        <v>132.96</v>
      </c>
      <c r="H95" t="n">
        <v>1.78</v>
      </c>
      <c r="I95" t="n">
        <v>7</v>
      </c>
      <c r="J95" t="n">
        <v>242.73</v>
      </c>
      <c r="K95" t="n">
        <v>55.27</v>
      </c>
      <c r="L95" t="n">
        <v>24.25</v>
      </c>
      <c r="M95" t="n">
        <v>5</v>
      </c>
      <c r="N95" t="n">
        <v>58.21</v>
      </c>
      <c r="O95" t="n">
        <v>30170.65</v>
      </c>
      <c r="P95" t="n">
        <v>194.92</v>
      </c>
      <c r="Q95" t="n">
        <v>467.07</v>
      </c>
      <c r="R95" t="n">
        <v>55.87</v>
      </c>
      <c r="S95" t="n">
        <v>39.61</v>
      </c>
      <c r="T95" t="n">
        <v>3190.27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354.5764395529062</v>
      </c>
      <c r="AB95" t="n">
        <v>485.1471274047864</v>
      </c>
      <c r="AC95" t="n">
        <v>438.8453664735426</v>
      </c>
      <c r="AD95" t="n">
        <v>354576.4395529062</v>
      </c>
      <c r="AE95" t="n">
        <v>485147.1274047864</v>
      </c>
      <c r="AF95" t="n">
        <v>7.241604141456565e-06</v>
      </c>
      <c r="AG95" t="n">
        <v>22</v>
      </c>
      <c r="AH95" t="n">
        <v>438845.3664735426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5.4475</v>
      </c>
      <c r="E96" t="n">
        <v>18.36</v>
      </c>
      <c r="F96" t="n">
        <v>15.51</v>
      </c>
      <c r="G96" t="n">
        <v>132.93</v>
      </c>
      <c r="H96" t="n">
        <v>1.79</v>
      </c>
      <c r="I96" t="n">
        <v>7</v>
      </c>
      <c r="J96" t="n">
        <v>243.17</v>
      </c>
      <c r="K96" t="n">
        <v>55.27</v>
      </c>
      <c r="L96" t="n">
        <v>24.5</v>
      </c>
      <c r="M96" t="n">
        <v>5</v>
      </c>
      <c r="N96" t="n">
        <v>58.4</v>
      </c>
      <c r="O96" t="n">
        <v>30224.9</v>
      </c>
      <c r="P96" t="n">
        <v>194.63</v>
      </c>
      <c r="Q96" t="n">
        <v>467.08</v>
      </c>
      <c r="R96" t="n">
        <v>55.61</v>
      </c>
      <c r="S96" t="n">
        <v>39.61</v>
      </c>
      <c r="T96" t="n">
        <v>3061.48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354.4178111517606</v>
      </c>
      <c r="AB96" t="n">
        <v>484.9300850281479</v>
      </c>
      <c r="AC96" t="n">
        <v>438.6490383167097</v>
      </c>
      <c r="AD96" t="n">
        <v>354417.8111517606</v>
      </c>
      <c r="AE96" t="n">
        <v>484930.0850281479</v>
      </c>
      <c r="AF96" t="n">
        <v>7.243199706329919e-06</v>
      </c>
      <c r="AG96" t="n">
        <v>22</v>
      </c>
      <c r="AH96" t="n">
        <v>438649.0383167097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5.4493</v>
      </c>
      <c r="E97" t="n">
        <v>18.35</v>
      </c>
      <c r="F97" t="n">
        <v>15.5</v>
      </c>
      <c r="G97" t="n">
        <v>132.88</v>
      </c>
      <c r="H97" t="n">
        <v>1.81</v>
      </c>
      <c r="I97" t="n">
        <v>7</v>
      </c>
      <c r="J97" t="n">
        <v>243.61</v>
      </c>
      <c r="K97" t="n">
        <v>55.27</v>
      </c>
      <c r="L97" t="n">
        <v>24.75</v>
      </c>
      <c r="M97" t="n">
        <v>5</v>
      </c>
      <c r="N97" t="n">
        <v>58.59</v>
      </c>
      <c r="O97" t="n">
        <v>30279.22</v>
      </c>
      <c r="P97" t="n">
        <v>193.7</v>
      </c>
      <c r="Q97" t="n">
        <v>467.07</v>
      </c>
      <c r="R97" t="n">
        <v>55.49</v>
      </c>
      <c r="S97" t="n">
        <v>39.61</v>
      </c>
      <c r="T97" t="n">
        <v>3002.91</v>
      </c>
      <c r="U97" t="n">
        <v>0.71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353.9286962345647</v>
      </c>
      <c r="AB97" t="n">
        <v>484.260856420213</v>
      </c>
      <c r="AC97" t="n">
        <v>438.0436799478479</v>
      </c>
      <c r="AD97" t="n">
        <v>353928.6962345646</v>
      </c>
      <c r="AE97" t="n">
        <v>484260.856420213</v>
      </c>
      <c r="AF97" t="n">
        <v>7.245593053639951e-06</v>
      </c>
      <c r="AG97" t="n">
        <v>22</v>
      </c>
      <c r="AH97" t="n">
        <v>438043.6799478478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5.4519</v>
      </c>
      <c r="E98" t="n">
        <v>18.34</v>
      </c>
      <c r="F98" t="n">
        <v>15.49</v>
      </c>
      <c r="G98" t="n">
        <v>132.8</v>
      </c>
      <c r="H98" t="n">
        <v>1.82</v>
      </c>
      <c r="I98" t="n">
        <v>7</v>
      </c>
      <c r="J98" t="n">
        <v>244.05</v>
      </c>
      <c r="K98" t="n">
        <v>55.27</v>
      </c>
      <c r="L98" t="n">
        <v>25</v>
      </c>
      <c r="M98" t="n">
        <v>5</v>
      </c>
      <c r="N98" t="n">
        <v>58.78</v>
      </c>
      <c r="O98" t="n">
        <v>30333.61</v>
      </c>
      <c r="P98" t="n">
        <v>193.12</v>
      </c>
      <c r="Q98" t="n">
        <v>467.07</v>
      </c>
      <c r="R98" t="n">
        <v>55.19</v>
      </c>
      <c r="S98" t="n">
        <v>39.61</v>
      </c>
      <c r="T98" t="n">
        <v>2853.21</v>
      </c>
      <c r="U98" t="n">
        <v>0.72</v>
      </c>
      <c r="V98" t="n">
        <v>0.75</v>
      </c>
      <c r="W98" t="n">
        <v>2.62</v>
      </c>
      <c r="X98" t="n">
        <v>0.16</v>
      </c>
      <c r="Y98" t="n">
        <v>1</v>
      </c>
      <c r="Z98" t="n">
        <v>10</v>
      </c>
      <c r="AA98" t="n">
        <v>353.5754453354859</v>
      </c>
      <c r="AB98" t="n">
        <v>483.7775229557636</v>
      </c>
      <c r="AC98" t="n">
        <v>437.6064751508827</v>
      </c>
      <c r="AD98" t="n">
        <v>353575.4453354859</v>
      </c>
      <c r="AE98" t="n">
        <v>483777.5229557636</v>
      </c>
      <c r="AF98" t="n">
        <v>7.249050110865552e-06</v>
      </c>
      <c r="AG98" t="n">
        <v>22</v>
      </c>
      <c r="AH98" t="n">
        <v>437606.4751508827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5.4497</v>
      </c>
      <c r="E99" t="n">
        <v>18.35</v>
      </c>
      <c r="F99" t="n">
        <v>15.5</v>
      </c>
      <c r="G99" t="n">
        <v>132.87</v>
      </c>
      <c r="H99" t="n">
        <v>1.84</v>
      </c>
      <c r="I99" t="n">
        <v>7</v>
      </c>
      <c r="J99" t="n">
        <v>244.49</v>
      </c>
      <c r="K99" t="n">
        <v>55.27</v>
      </c>
      <c r="L99" t="n">
        <v>25.25</v>
      </c>
      <c r="M99" t="n">
        <v>5</v>
      </c>
      <c r="N99" t="n">
        <v>58.97</v>
      </c>
      <c r="O99" t="n">
        <v>30388.06</v>
      </c>
      <c r="P99" t="n">
        <v>192.92</v>
      </c>
      <c r="Q99" t="n">
        <v>467.07</v>
      </c>
      <c r="R99" t="n">
        <v>55.34</v>
      </c>
      <c r="S99" t="n">
        <v>39.61</v>
      </c>
      <c r="T99" t="n">
        <v>2924.91</v>
      </c>
      <c r="U99" t="n">
        <v>0.72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353.5726167048155</v>
      </c>
      <c r="AB99" t="n">
        <v>483.7736526984901</v>
      </c>
      <c r="AC99" t="n">
        <v>437.6029742655315</v>
      </c>
      <c r="AD99" t="n">
        <v>353572.6167048155</v>
      </c>
      <c r="AE99" t="n">
        <v>483773.6526984901</v>
      </c>
      <c r="AF99" t="n">
        <v>7.246124908597735e-06</v>
      </c>
      <c r="AG99" t="n">
        <v>22</v>
      </c>
      <c r="AH99" t="n">
        <v>437602.9742655315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5.4493</v>
      </c>
      <c r="E100" t="n">
        <v>18.35</v>
      </c>
      <c r="F100" t="n">
        <v>15.5</v>
      </c>
      <c r="G100" t="n">
        <v>132.88</v>
      </c>
      <c r="H100" t="n">
        <v>1.85</v>
      </c>
      <c r="I100" t="n">
        <v>7</v>
      </c>
      <c r="J100" t="n">
        <v>244.93</v>
      </c>
      <c r="K100" t="n">
        <v>55.27</v>
      </c>
      <c r="L100" t="n">
        <v>25.5</v>
      </c>
      <c r="M100" t="n">
        <v>5</v>
      </c>
      <c r="N100" t="n">
        <v>59.16</v>
      </c>
      <c r="O100" t="n">
        <v>30442.58</v>
      </c>
      <c r="P100" t="n">
        <v>192.24</v>
      </c>
      <c r="Q100" t="n">
        <v>467.07</v>
      </c>
      <c r="R100" t="n">
        <v>55.38</v>
      </c>
      <c r="S100" t="n">
        <v>39.61</v>
      </c>
      <c r="T100" t="n">
        <v>2947.7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353.2806815449911</v>
      </c>
      <c r="AB100" t="n">
        <v>483.374214133548</v>
      </c>
      <c r="AC100" t="n">
        <v>437.2416575566119</v>
      </c>
      <c r="AD100" t="n">
        <v>353280.6815449911</v>
      </c>
      <c r="AE100" t="n">
        <v>483374.214133548</v>
      </c>
      <c r="AF100" t="n">
        <v>7.245593053639951e-06</v>
      </c>
      <c r="AG100" t="n">
        <v>22</v>
      </c>
      <c r="AH100" t="n">
        <v>437241.6575566119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5.4525</v>
      </c>
      <c r="E101" t="n">
        <v>18.34</v>
      </c>
      <c r="F101" t="n">
        <v>15.49</v>
      </c>
      <c r="G101" t="n">
        <v>132.79</v>
      </c>
      <c r="H101" t="n">
        <v>1.87</v>
      </c>
      <c r="I101" t="n">
        <v>7</v>
      </c>
      <c r="J101" t="n">
        <v>245.38</v>
      </c>
      <c r="K101" t="n">
        <v>55.27</v>
      </c>
      <c r="L101" t="n">
        <v>25.75</v>
      </c>
      <c r="M101" t="n">
        <v>5</v>
      </c>
      <c r="N101" t="n">
        <v>59.35</v>
      </c>
      <c r="O101" t="n">
        <v>30497.18</v>
      </c>
      <c r="P101" t="n">
        <v>191.54</v>
      </c>
      <c r="Q101" t="n">
        <v>467.07</v>
      </c>
      <c r="R101" t="n">
        <v>55.08</v>
      </c>
      <c r="S101" t="n">
        <v>39.61</v>
      </c>
      <c r="T101" t="n">
        <v>2793.42</v>
      </c>
      <c r="U101" t="n">
        <v>0.72</v>
      </c>
      <c r="V101" t="n">
        <v>0.75</v>
      </c>
      <c r="W101" t="n">
        <v>2.62</v>
      </c>
      <c r="X101" t="n">
        <v>0.16</v>
      </c>
      <c r="Y101" t="n">
        <v>1</v>
      </c>
      <c r="Z101" t="n">
        <v>10</v>
      </c>
      <c r="AA101" t="n">
        <v>352.8597692689689</v>
      </c>
      <c r="AB101" t="n">
        <v>482.7983033881555</v>
      </c>
      <c r="AC101" t="n">
        <v>436.7207109244638</v>
      </c>
      <c r="AD101" t="n">
        <v>352859.7692689689</v>
      </c>
      <c r="AE101" t="n">
        <v>482798.3033881555</v>
      </c>
      <c r="AF101" t="n">
        <v>7.249847893302228e-06</v>
      </c>
      <c r="AG101" t="n">
        <v>22</v>
      </c>
      <c r="AH101" t="n">
        <v>436720.7109244638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5.4513</v>
      </c>
      <c r="E102" t="n">
        <v>18.34</v>
      </c>
      <c r="F102" t="n">
        <v>15.5</v>
      </c>
      <c r="G102" t="n">
        <v>132.82</v>
      </c>
      <c r="H102" t="n">
        <v>1.88</v>
      </c>
      <c r="I102" t="n">
        <v>7</v>
      </c>
      <c r="J102" t="n">
        <v>245.82</v>
      </c>
      <c r="K102" t="n">
        <v>55.27</v>
      </c>
      <c r="L102" t="n">
        <v>26</v>
      </c>
      <c r="M102" t="n">
        <v>5</v>
      </c>
      <c r="N102" t="n">
        <v>59.55</v>
      </c>
      <c r="O102" t="n">
        <v>30551.84</v>
      </c>
      <c r="P102" t="n">
        <v>191.21</v>
      </c>
      <c r="Q102" t="n">
        <v>467.07</v>
      </c>
      <c r="R102" t="n">
        <v>55.3</v>
      </c>
      <c r="S102" t="n">
        <v>39.61</v>
      </c>
      <c r="T102" t="n">
        <v>2905.3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352.7744139475736</v>
      </c>
      <c r="AB102" t="n">
        <v>482.6815164718114</v>
      </c>
      <c r="AC102" t="n">
        <v>436.6150699875042</v>
      </c>
      <c r="AD102" t="n">
        <v>352774.4139475736</v>
      </c>
      <c r="AE102" t="n">
        <v>482681.5164718115</v>
      </c>
      <c r="AF102" t="n">
        <v>7.248252328428874e-06</v>
      </c>
      <c r="AG102" t="n">
        <v>22</v>
      </c>
      <c r="AH102" t="n">
        <v>436615.0699875042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5.4486</v>
      </c>
      <c r="E103" t="n">
        <v>18.35</v>
      </c>
      <c r="F103" t="n">
        <v>15.5</v>
      </c>
      <c r="G103" t="n">
        <v>132.9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191.14</v>
      </c>
      <c r="Q103" t="n">
        <v>467.07</v>
      </c>
      <c r="R103" t="n">
        <v>55.5</v>
      </c>
      <c r="S103" t="n">
        <v>39.61</v>
      </c>
      <c r="T103" t="n">
        <v>3004.67</v>
      </c>
      <c r="U103" t="n">
        <v>0.71</v>
      </c>
      <c r="V103" t="n">
        <v>0.75</v>
      </c>
      <c r="W103" t="n">
        <v>2.62</v>
      </c>
      <c r="X103" t="n">
        <v>0.17</v>
      </c>
      <c r="Y103" t="n">
        <v>1</v>
      </c>
      <c r="Z103" t="n">
        <v>10</v>
      </c>
      <c r="AA103" t="n">
        <v>352.8096431171035</v>
      </c>
      <c r="AB103" t="n">
        <v>482.7297185757634</v>
      </c>
      <c r="AC103" t="n">
        <v>436.6586717503071</v>
      </c>
      <c r="AD103" t="n">
        <v>352809.6431171035</v>
      </c>
      <c r="AE103" t="n">
        <v>482729.7185757634</v>
      </c>
      <c r="AF103" t="n">
        <v>7.244662307463828e-06</v>
      </c>
      <c r="AG103" t="n">
        <v>22</v>
      </c>
      <c r="AH103" t="n">
        <v>436658.6717503071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5.4466</v>
      </c>
      <c r="E104" t="n">
        <v>18.36</v>
      </c>
      <c r="F104" t="n">
        <v>15.51</v>
      </c>
      <c r="G104" t="n">
        <v>132.95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190.74</v>
      </c>
      <c r="Q104" t="n">
        <v>467.07</v>
      </c>
      <c r="R104" t="n">
        <v>55.68</v>
      </c>
      <c r="S104" t="n">
        <v>39.61</v>
      </c>
      <c r="T104" t="n">
        <v>3098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352.7127760290887</v>
      </c>
      <c r="AB104" t="n">
        <v>482.5971807524673</v>
      </c>
      <c r="AC104" t="n">
        <v>436.5387831508484</v>
      </c>
      <c r="AD104" t="n">
        <v>352712.7760290887</v>
      </c>
      <c r="AE104" t="n">
        <v>482597.1807524673</v>
      </c>
      <c r="AF104" t="n">
        <v>7.242003032674905e-06</v>
      </c>
      <c r="AG104" t="n">
        <v>22</v>
      </c>
      <c r="AH104" t="n">
        <v>436538.7831508484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5.4501</v>
      </c>
      <c r="E105" t="n">
        <v>18.35</v>
      </c>
      <c r="F105" t="n">
        <v>15.5</v>
      </c>
      <c r="G105" t="n">
        <v>132.85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189.64</v>
      </c>
      <c r="Q105" t="n">
        <v>467.07</v>
      </c>
      <c r="R105" t="n">
        <v>55.44</v>
      </c>
      <c r="S105" t="n">
        <v>39.61</v>
      </c>
      <c r="T105" t="n">
        <v>2976.79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352.1071381243462</v>
      </c>
      <c r="AB105" t="n">
        <v>481.76852025234</v>
      </c>
      <c r="AC105" t="n">
        <v>435.7892088458209</v>
      </c>
      <c r="AD105" t="n">
        <v>352107.1381243463</v>
      </c>
      <c r="AE105" t="n">
        <v>481768.52025234</v>
      </c>
      <c r="AF105" t="n">
        <v>7.24665676355552e-06</v>
      </c>
      <c r="AG105" t="n">
        <v>22</v>
      </c>
      <c r="AH105" t="n">
        <v>435789.2088458209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5.4726</v>
      </c>
      <c r="E106" t="n">
        <v>18.27</v>
      </c>
      <c r="F106" t="n">
        <v>15.46</v>
      </c>
      <c r="G106" t="n">
        <v>154.65</v>
      </c>
      <c r="H106" t="n">
        <v>1.94</v>
      </c>
      <c r="I106" t="n">
        <v>6</v>
      </c>
      <c r="J106" t="n">
        <v>247.6</v>
      </c>
      <c r="K106" t="n">
        <v>55.27</v>
      </c>
      <c r="L106" t="n">
        <v>27</v>
      </c>
      <c r="M106" t="n">
        <v>4</v>
      </c>
      <c r="N106" t="n">
        <v>60.33</v>
      </c>
      <c r="O106" t="n">
        <v>30771.2</v>
      </c>
      <c r="P106" t="n">
        <v>187.96</v>
      </c>
      <c r="Q106" t="n">
        <v>467.07</v>
      </c>
      <c r="R106" t="n">
        <v>54.31</v>
      </c>
      <c r="S106" t="n">
        <v>39.61</v>
      </c>
      <c r="T106" t="n">
        <v>2413.51</v>
      </c>
      <c r="U106" t="n">
        <v>0.73</v>
      </c>
      <c r="V106" t="n">
        <v>0.75</v>
      </c>
      <c r="W106" t="n">
        <v>2.62</v>
      </c>
      <c r="X106" t="n">
        <v>0.13</v>
      </c>
      <c r="Y106" t="n">
        <v>1</v>
      </c>
      <c r="Z106" t="n">
        <v>10</v>
      </c>
      <c r="AA106" t="n">
        <v>350.6914382898941</v>
      </c>
      <c r="AB106" t="n">
        <v>479.8314972825737</v>
      </c>
      <c r="AC106" t="n">
        <v>434.0370526296603</v>
      </c>
      <c r="AD106" t="n">
        <v>350691.438289894</v>
      </c>
      <c r="AE106" t="n">
        <v>479831.4972825737</v>
      </c>
      <c r="AF106" t="n">
        <v>7.276573604930907e-06</v>
      </c>
      <c r="AG106" t="n">
        <v>22</v>
      </c>
      <c r="AH106" t="n">
        <v>434037.0526296602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5.4705</v>
      </c>
      <c r="E107" t="n">
        <v>18.28</v>
      </c>
      <c r="F107" t="n">
        <v>15.47</v>
      </c>
      <c r="G107" t="n">
        <v>154.72</v>
      </c>
      <c r="H107" t="n">
        <v>1.95</v>
      </c>
      <c r="I107" t="n">
        <v>6</v>
      </c>
      <c r="J107" t="n">
        <v>248.04</v>
      </c>
      <c r="K107" t="n">
        <v>55.27</v>
      </c>
      <c r="L107" t="n">
        <v>27.25</v>
      </c>
      <c r="M107" t="n">
        <v>4</v>
      </c>
      <c r="N107" t="n">
        <v>60.52</v>
      </c>
      <c r="O107" t="n">
        <v>30826.21</v>
      </c>
      <c r="P107" t="n">
        <v>187.96</v>
      </c>
      <c r="Q107" t="n">
        <v>467.07</v>
      </c>
      <c r="R107" t="n">
        <v>54.5</v>
      </c>
      <c r="S107" t="n">
        <v>39.61</v>
      </c>
      <c r="T107" t="n">
        <v>2510.43</v>
      </c>
      <c r="U107" t="n">
        <v>0.73</v>
      </c>
      <c r="V107" t="n">
        <v>0.75</v>
      </c>
      <c r="W107" t="n">
        <v>2.62</v>
      </c>
      <c r="X107" t="n">
        <v>0.14</v>
      </c>
      <c r="Y107" t="n">
        <v>1</v>
      </c>
      <c r="Z107" t="n">
        <v>10</v>
      </c>
      <c r="AA107" t="n">
        <v>350.7734779805886</v>
      </c>
      <c r="AB107" t="n">
        <v>479.9437476067177</v>
      </c>
      <c r="AC107" t="n">
        <v>434.1385899404123</v>
      </c>
      <c r="AD107" t="n">
        <v>350773.4779805886</v>
      </c>
      <c r="AE107" t="n">
        <v>479943.7476067177</v>
      </c>
      <c r="AF107" t="n">
        <v>7.273781366402539e-06</v>
      </c>
      <c r="AG107" t="n">
        <v>22</v>
      </c>
      <c r="AH107" t="n">
        <v>434138.5899404123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5.4708</v>
      </c>
      <c r="E108" t="n">
        <v>18.28</v>
      </c>
      <c r="F108" t="n">
        <v>15.47</v>
      </c>
      <c r="G108" t="n">
        <v>154.71</v>
      </c>
      <c r="H108" t="n">
        <v>1.97</v>
      </c>
      <c r="I108" t="n">
        <v>6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188.33</v>
      </c>
      <c r="Q108" t="n">
        <v>467.07</v>
      </c>
      <c r="R108" t="n">
        <v>54.46</v>
      </c>
      <c r="S108" t="n">
        <v>39.61</v>
      </c>
      <c r="T108" t="n">
        <v>2492.19</v>
      </c>
      <c r="U108" t="n">
        <v>0.73</v>
      </c>
      <c r="V108" t="n">
        <v>0.75</v>
      </c>
      <c r="W108" t="n">
        <v>2.62</v>
      </c>
      <c r="X108" t="n">
        <v>0.14</v>
      </c>
      <c r="Y108" t="n">
        <v>1</v>
      </c>
      <c r="Z108" t="n">
        <v>10</v>
      </c>
      <c r="AA108" t="n">
        <v>350.9298281827826</v>
      </c>
      <c r="AB108" t="n">
        <v>480.1576728510437</v>
      </c>
      <c r="AC108" t="n">
        <v>434.3320984596659</v>
      </c>
      <c r="AD108" t="n">
        <v>350929.8281827826</v>
      </c>
      <c r="AE108" t="n">
        <v>480157.6728510438</v>
      </c>
      <c r="AF108" t="n">
        <v>7.274180257620876e-06</v>
      </c>
      <c r="AG108" t="n">
        <v>22</v>
      </c>
      <c r="AH108" t="n">
        <v>434332.0984596659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5.4675</v>
      </c>
      <c r="E109" t="n">
        <v>18.29</v>
      </c>
      <c r="F109" t="n">
        <v>15.48</v>
      </c>
      <c r="G109" t="n">
        <v>154.82</v>
      </c>
      <c r="H109" t="n">
        <v>1.98</v>
      </c>
      <c r="I109" t="n">
        <v>6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188.37</v>
      </c>
      <c r="Q109" t="n">
        <v>467.07</v>
      </c>
      <c r="R109" t="n">
        <v>54.8</v>
      </c>
      <c r="S109" t="n">
        <v>39.61</v>
      </c>
      <c r="T109" t="n">
        <v>2660.12</v>
      </c>
      <c r="U109" t="n">
        <v>0.72</v>
      </c>
      <c r="V109" t="n">
        <v>0.75</v>
      </c>
      <c r="W109" t="n">
        <v>2.62</v>
      </c>
      <c r="X109" t="n">
        <v>0.15</v>
      </c>
      <c r="Y109" t="n">
        <v>1</v>
      </c>
      <c r="Z109" t="n">
        <v>10</v>
      </c>
      <c r="AA109" t="n">
        <v>351.0586601837558</v>
      </c>
      <c r="AB109" t="n">
        <v>480.333946478442</v>
      </c>
      <c r="AC109" t="n">
        <v>434.4915487794668</v>
      </c>
      <c r="AD109" t="n">
        <v>351058.6601837558</v>
      </c>
      <c r="AE109" t="n">
        <v>480333.9464784421</v>
      </c>
      <c r="AF109" t="n">
        <v>7.269792454219153e-06</v>
      </c>
      <c r="AG109" t="n">
        <v>22</v>
      </c>
      <c r="AH109" t="n">
        <v>434491.5487794668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5.4663</v>
      </c>
      <c r="E110" t="n">
        <v>18.29</v>
      </c>
      <c r="F110" t="n">
        <v>15.49</v>
      </c>
      <c r="G110" t="n">
        <v>154.86</v>
      </c>
      <c r="H110" t="n">
        <v>2</v>
      </c>
      <c r="I110" t="n">
        <v>6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188.5</v>
      </c>
      <c r="Q110" t="n">
        <v>467.07</v>
      </c>
      <c r="R110" t="n">
        <v>54.92</v>
      </c>
      <c r="S110" t="n">
        <v>39.61</v>
      </c>
      <c r="T110" t="n">
        <v>2721.54</v>
      </c>
      <c r="U110" t="n">
        <v>0.72</v>
      </c>
      <c r="V110" t="n">
        <v>0.75</v>
      </c>
      <c r="W110" t="n">
        <v>2.62</v>
      </c>
      <c r="X110" t="n">
        <v>0.15</v>
      </c>
      <c r="Y110" t="n">
        <v>1</v>
      </c>
      <c r="Z110" t="n">
        <v>10</v>
      </c>
      <c r="AA110" t="n">
        <v>351.1766777461814</v>
      </c>
      <c r="AB110" t="n">
        <v>480.49542331392</v>
      </c>
      <c r="AC110" t="n">
        <v>434.6376144924009</v>
      </c>
      <c r="AD110" t="n">
        <v>351176.6777461814</v>
      </c>
      <c r="AE110" t="n">
        <v>480495.42331392</v>
      </c>
      <c r="AF110" t="n">
        <v>7.2681968893458e-06</v>
      </c>
      <c r="AG110" t="n">
        <v>22</v>
      </c>
      <c r="AH110" t="n">
        <v>434637.6144924009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5.4679</v>
      </c>
      <c r="E111" t="n">
        <v>18.29</v>
      </c>
      <c r="F111" t="n">
        <v>15.48</v>
      </c>
      <c r="G111" t="n">
        <v>154.81</v>
      </c>
      <c r="H111" t="n">
        <v>2.01</v>
      </c>
      <c r="I111" t="n">
        <v>6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188.67</v>
      </c>
      <c r="Q111" t="n">
        <v>467.07</v>
      </c>
      <c r="R111" t="n">
        <v>54.74</v>
      </c>
      <c r="S111" t="n">
        <v>39.61</v>
      </c>
      <c r="T111" t="n">
        <v>2632.2</v>
      </c>
      <c r="U111" t="n">
        <v>0.72</v>
      </c>
      <c r="V111" t="n">
        <v>0.75</v>
      </c>
      <c r="W111" t="n">
        <v>2.62</v>
      </c>
      <c r="X111" t="n">
        <v>0.15</v>
      </c>
      <c r="Y111" t="n">
        <v>1</v>
      </c>
      <c r="Z111" t="n">
        <v>10</v>
      </c>
      <c r="AA111" t="n">
        <v>351.181698555578</v>
      </c>
      <c r="AB111" t="n">
        <v>480.5022930068391</v>
      </c>
      <c r="AC111" t="n">
        <v>434.6438285514694</v>
      </c>
      <c r="AD111" t="n">
        <v>351181.698555578</v>
      </c>
      <c r="AE111" t="n">
        <v>480502.2930068391</v>
      </c>
      <c r="AF111" t="n">
        <v>7.270324309176938e-06</v>
      </c>
      <c r="AG111" t="n">
        <v>22</v>
      </c>
      <c r="AH111" t="n">
        <v>434643.8285514694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5.4685</v>
      </c>
      <c r="E112" t="n">
        <v>18.29</v>
      </c>
      <c r="F112" t="n">
        <v>15.48</v>
      </c>
      <c r="G112" t="n">
        <v>154.78</v>
      </c>
      <c r="H112" t="n">
        <v>2.03</v>
      </c>
      <c r="I112" t="n">
        <v>6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188.59</v>
      </c>
      <c r="Q112" t="n">
        <v>467.07</v>
      </c>
      <c r="R112" t="n">
        <v>54.63</v>
      </c>
      <c r="S112" t="n">
        <v>39.61</v>
      </c>
      <c r="T112" t="n">
        <v>2577.91</v>
      </c>
      <c r="U112" t="n">
        <v>0.72</v>
      </c>
      <c r="V112" t="n">
        <v>0.75</v>
      </c>
      <c r="W112" t="n">
        <v>2.62</v>
      </c>
      <c r="X112" t="n">
        <v>0.15</v>
      </c>
      <c r="Y112" t="n">
        <v>1</v>
      </c>
      <c r="Z112" t="n">
        <v>10</v>
      </c>
      <c r="AA112" t="n">
        <v>351.1318100803759</v>
      </c>
      <c r="AB112" t="n">
        <v>480.4340333941433</v>
      </c>
      <c r="AC112" t="n">
        <v>434.5820835404063</v>
      </c>
      <c r="AD112" t="n">
        <v>351131.8100803759</v>
      </c>
      <c r="AE112" t="n">
        <v>480434.0333941433</v>
      </c>
      <c r="AF112" t="n">
        <v>7.271122091613615e-06</v>
      </c>
      <c r="AG112" t="n">
        <v>22</v>
      </c>
      <c r="AH112" t="n">
        <v>434582.0835404063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5.4686</v>
      </c>
      <c r="E113" t="n">
        <v>18.29</v>
      </c>
      <c r="F113" t="n">
        <v>15.48</v>
      </c>
      <c r="G113" t="n">
        <v>154.78</v>
      </c>
      <c r="H113" t="n">
        <v>2.04</v>
      </c>
      <c r="I113" t="n">
        <v>6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188.38</v>
      </c>
      <c r="Q113" t="n">
        <v>467.08</v>
      </c>
      <c r="R113" t="n">
        <v>54.58</v>
      </c>
      <c r="S113" t="n">
        <v>39.61</v>
      </c>
      <c r="T113" t="n">
        <v>2549.11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351.0365148149546</v>
      </c>
      <c r="AB113" t="n">
        <v>480.3036462078634</v>
      </c>
      <c r="AC113" t="n">
        <v>434.4641403241855</v>
      </c>
      <c r="AD113" t="n">
        <v>351036.5148149546</v>
      </c>
      <c r="AE113" t="n">
        <v>480303.6462078635</v>
      </c>
      <c r="AF113" t="n">
        <v>7.271255055353061e-06</v>
      </c>
      <c r="AG113" t="n">
        <v>22</v>
      </c>
      <c r="AH113" t="n">
        <v>434464.1403241855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5.4695</v>
      </c>
      <c r="E114" t="n">
        <v>18.28</v>
      </c>
      <c r="F114" t="n">
        <v>15.47</v>
      </c>
      <c r="G114" t="n">
        <v>154.75</v>
      </c>
      <c r="H114" t="n">
        <v>2.05</v>
      </c>
      <c r="I114" t="n">
        <v>6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188.21</v>
      </c>
      <c r="Q114" t="n">
        <v>467.07</v>
      </c>
      <c r="R114" t="n">
        <v>54.51</v>
      </c>
      <c r="S114" t="n">
        <v>39.61</v>
      </c>
      <c r="T114" t="n">
        <v>2513.46</v>
      </c>
      <c r="U114" t="n">
        <v>0.73</v>
      </c>
      <c r="V114" t="n">
        <v>0.75</v>
      </c>
      <c r="W114" t="n">
        <v>2.62</v>
      </c>
      <c r="X114" t="n">
        <v>0.14</v>
      </c>
      <c r="Y114" t="n">
        <v>1</v>
      </c>
      <c r="Z114" t="n">
        <v>10</v>
      </c>
      <c r="AA114" t="n">
        <v>350.908126355497</v>
      </c>
      <c r="AB114" t="n">
        <v>480.1279794535344</v>
      </c>
      <c r="AC114" t="n">
        <v>434.3052389583398</v>
      </c>
      <c r="AD114" t="n">
        <v>350908.1263554969</v>
      </c>
      <c r="AE114" t="n">
        <v>480127.9794535344</v>
      </c>
      <c r="AF114" t="n">
        <v>7.272451729008076e-06</v>
      </c>
      <c r="AG114" t="n">
        <v>22</v>
      </c>
      <c r="AH114" t="n">
        <v>434305.2389583398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5.4694</v>
      </c>
      <c r="E115" t="n">
        <v>18.28</v>
      </c>
      <c r="F115" t="n">
        <v>15.48</v>
      </c>
      <c r="G115" t="n">
        <v>154.76</v>
      </c>
      <c r="H115" t="n">
        <v>2.07</v>
      </c>
      <c r="I115" t="n">
        <v>6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188.33</v>
      </c>
      <c r="Q115" t="n">
        <v>467.08</v>
      </c>
      <c r="R115" t="n">
        <v>54.51</v>
      </c>
      <c r="S115" t="n">
        <v>39.61</v>
      </c>
      <c r="T115" t="n">
        <v>2513.84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350.9950878538768</v>
      </c>
      <c r="AB115" t="n">
        <v>480.2469640120883</v>
      </c>
      <c r="AC115" t="n">
        <v>434.4128677976211</v>
      </c>
      <c r="AD115" t="n">
        <v>350995.0878538768</v>
      </c>
      <c r="AE115" t="n">
        <v>480246.9640120883</v>
      </c>
      <c r="AF115" t="n">
        <v>7.272318765268631e-06</v>
      </c>
      <c r="AG115" t="n">
        <v>22</v>
      </c>
      <c r="AH115" t="n">
        <v>434412.8677976211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5.47</v>
      </c>
      <c r="E116" t="n">
        <v>18.28</v>
      </c>
      <c r="F116" t="n">
        <v>15.47</v>
      </c>
      <c r="G116" t="n">
        <v>154.73</v>
      </c>
      <c r="H116" t="n">
        <v>2.08</v>
      </c>
      <c r="I116" t="n">
        <v>6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187.98</v>
      </c>
      <c r="Q116" t="n">
        <v>467.08</v>
      </c>
      <c r="R116" t="n">
        <v>54.44</v>
      </c>
      <c r="S116" t="n">
        <v>39.61</v>
      </c>
      <c r="T116" t="n">
        <v>2483.35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350.794368579642</v>
      </c>
      <c r="AB116" t="n">
        <v>479.9723310459709</v>
      </c>
      <c r="AC116" t="n">
        <v>434.1644454163402</v>
      </c>
      <c r="AD116" t="n">
        <v>350794.368579642</v>
      </c>
      <c r="AE116" t="n">
        <v>479972.3310459709</v>
      </c>
      <c r="AF116" t="n">
        <v>7.273116547705307e-06</v>
      </c>
      <c r="AG116" t="n">
        <v>22</v>
      </c>
      <c r="AH116" t="n">
        <v>434164.4454163403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5.4704</v>
      </c>
      <c r="E117" t="n">
        <v>18.28</v>
      </c>
      <c r="F117" t="n">
        <v>15.47</v>
      </c>
      <c r="G117" t="n">
        <v>154.72</v>
      </c>
      <c r="H117" t="n">
        <v>2.1</v>
      </c>
      <c r="I117" t="n">
        <v>6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187.87</v>
      </c>
      <c r="Q117" t="n">
        <v>467.07</v>
      </c>
      <c r="R117" t="n">
        <v>54.34</v>
      </c>
      <c r="S117" t="n">
        <v>39.61</v>
      </c>
      <c r="T117" t="n">
        <v>2430.48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350.7360952260693</v>
      </c>
      <c r="AB117" t="n">
        <v>479.8925988727738</v>
      </c>
      <c r="AC117" t="n">
        <v>434.0923227698483</v>
      </c>
      <c r="AD117" t="n">
        <v>350736.0952260693</v>
      </c>
      <c r="AE117" t="n">
        <v>479892.5988727738</v>
      </c>
      <c r="AF117" t="n">
        <v>7.273648402663091e-06</v>
      </c>
      <c r="AG117" t="n">
        <v>22</v>
      </c>
      <c r="AH117" t="n">
        <v>434092.3227698483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5.4676</v>
      </c>
      <c r="E118" t="n">
        <v>18.29</v>
      </c>
      <c r="F118" t="n">
        <v>15.48</v>
      </c>
      <c r="G118" t="n">
        <v>154.81</v>
      </c>
      <c r="H118" t="n">
        <v>2.11</v>
      </c>
      <c r="I118" t="n">
        <v>6</v>
      </c>
      <c r="J118" t="n">
        <v>252.99</v>
      </c>
      <c r="K118" t="n">
        <v>55.27</v>
      </c>
      <c r="L118" t="n">
        <v>30</v>
      </c>
      <c r="M118" t="n">
        <v>1</v>
      </c>
      <c r="N118" t="n">
        <v>62.72</v>
      </c>
      <c r="O118" t="n">
        <v>31436.17</v>
      </c>
      <c r="P118" t="n">
        <v>187.92</v>
      </c>
      <c r="Q118" t="n">
        <v>467.09</v>
      </c>
      <c r="R118" t="n">
        <v>54.71</v>
      </c>
      <c r="S118" t="n">
        <v>39.61</v>
      </c>
      <c r="T118" t="n">
        <v>2617.82</v>
      </c>
      <c r="U118" t="n">
        <v>0.72</v>
      </c>
      <c r="V118" t="n">
        <v>0.75</v>
      </c>
      <c r="W118" t="n">
        <v>2.62</v>
      </c>
      <c r="X118" t="n">
        <v>0.15</v>
      </c>
      <c r="Y118" t="n">
        <v>1</v>
      </c>
      <c r="Z118" t="n">
        <v>10</v>
      </c>
      <c r="AA118" t="n">
        <v>350.8571823957009</v>
      </c>
      <c r="AB118" t="n">
        <v>480.0582756802527</v>
      </c>
      <c r="AC118" t="n">
        <v>434.2421876153502</v>
      </c>
      <c r="AD118" t="n">
        <v>350857.1823957009</v>
      </c>
      <c r="AE118" t="n">
        <v>480058.2756802527</v>
      </c>
      <c r="AF118" t="n">
        <v>7.269925417958599e-06</v>
      </c>
      <c r="AG118" t="n">
        <v>22</v>
      </c>
      <c r="AH118" t="n">
        <v>434242.1876153502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5.4685</v>
      </c>
      <c r="E119" t="n">
        <v>18.29</v>
      </c>
      <c r="F119" t="n">
        <v>15.48</v>
      </c>
      <c r="G119" t="n">
        <v>154.79</v>
      </c>
      <c r="H119" t="n">
        <v>2.12</v>
      </c>
      <c r="I119" t="n">
        <v>6</v>
      </c>
      <c r="J119" t="n">
        <v>253.44</v>
      </c>
      <c r="K119" t="n">
        <v>55.27</v>
      </c>
      <c r="L119" t="n">
        <v>30.25</v>
      </c>
      <c r="M119" t="n">
        <v>1</v>
      </c>
      <c r="N119" t="n">
        <v>62.92</v>
      </c>
      <c r="O119" t="n">
        <v>31492.06</v>
      </c>
      <c r="P119" t="n">
        <v>188</v>
      </c>
      <c r="Q119" t="n">
        <v>467.13</v>
      </c>
      <c r="R119" t="n">
        <v>54.62</v>
      </c>
      <c r="S119" t="n">
        <v>39.61</v>
      </c>
      <c r="T119" t="n">
        <v>2572.63</v>
      </c>
      <c r="U119" t="n">
        <v>0.73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350.8708605569839</v>
      </c>
      <c r="AB119" t="n">
        <v>480.0769907439579</v>
      </c>
      <c r="AC119" t="n">
        <v>434.2591165396421</v>
      </c>
      <c r="AD119" t="n">
        <v>350870.8605569839</v>
      </c>
      <c r="AE119" t="n">
        <v>480076.9907439579</v>
      </c>
      <c r="AF119" t="n">
        <v>7.271122091613615e-06</v>
      </c>
      <c r="AG119" t="n">
        <v>22</v>
      </c>
      <c r="AH119" t="n">
        <v>434259.1165396421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5.468</v>
      </c>
      <c r="E120" t="n">
        <v>18.29</v>
      </c>
      <c r="F120" t="n">
        <v>15.48</v>
      </c>
      <c r="G120" t="n">
        <v>154.8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0</v>
      </c>
      <c r="N120" t="n">
        <v>63.12</v>
      </c>
      <c r="O120" t="n">
        <v>31548.03</v>
      </c>
      <c r="P120" t="n">
        <v>188.15</v>
      </c>
      <c r="Q120" t="n">
        <v>467.07</v>
      </c>
      <c r="R120" t="n">
        <v>54.54</v>
      </c>
      <c r="S120" t="n">
        <v>39.61</v>
      </c>
      <c r="T120" t="n">
        <v>2531.51</v>
      </c>
      <c r="U120" t="n">
        <v>0.73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350.9492703120805</v>
      </c>
      <c r="AB120" t="n">
        <v>480.1842744300753</v>
      </c>
      <c r="AC120" t="n">
        <v>434.3561612213302</v>
      </c>
      <c r="AD120" t="n">
        <v>350949.2703120805</v>
      </c>
      <c r="AE120" t="n">
        <v>480184.2744300753</v>
      </c>
      <c r="AF120" t="n">
        <v>7.270457272916384e-06</v>
      </c>
      <c r="AG120" t="n">
        <v>22</v>
      </c>
      <c r="AH120" t="n">
        <v>434356.1612213302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3.89</v>
      </c>
      <c r="E2" t="n">
        <v>25.71</v>
      </c>
      <c r="F2" t="n">
        <v>19.74</v>
      </c>
      <c r="G2" t="n">
        <v>7.9</v>
      </c>
      <c r="H2" t="n">
        <v>0.14</v>
      </c>
      <c r="I2" t="n">
        <v>150</v>
      </c>
      <c r="J2" t="n">
        <v>124.63</v>
      </c>
      <c r="K2" t="n">
        <v>45</v>
      </c>
      <c r="L2" t="n">
        <v>1</v>
      </c>
      <c r="M2" t="n">
        <v>148</v>
      </c>
      <c r="N2" t="n">
        <v>18.64</v>
      </c>
      <c r="O2" t="n">
        <v>15605.44</v>
      </c>
      <c r="P2" t="n">
        <v>205.81</v>
      </c>
      <c r="Q2" t="n">
        <v>467.19</v>
      </c>
      <c r="R2" t="n">
        <v>193.93</v>
      </c>
      <c r="S2" t="n">
        <v>39.61</v>
      </c>
      <c r="T2" t="n">
        <v>71504.53</v>
      </c>
      <c r="U2" t="n">
        <v>0.2</v>
      </c>
      <c r="V2" t="n">
        <v>0.59</v>
      </c>
      <c r="W2" t="n">
        <v>2.85</v>
      </c>
      <c r="X2" t="n">
        <v>4.4</v>
      </c>
      <c r="Y2" t="n">
        <v>1</v>
      </c>
      <c r="Z2" t="n">
        <v>10</v>
      </c>
      <c r="AA2" t="n">
        <v>488.2218877120304</v>
      </c>
      <c r="AB2" t="n">
        <v>668.0067255971525</v>
      </c>
      <c r="AC2" t="n">
        <v>604.2531012594873</v>
      </c>
      <c r="AD2" t="n">
        <v>488221.8877120304</v>
      </c>
      <c r="AE2" t="n">
        <v>668006.7255971525</v>
      </c>
      <c r="AF2" t="n">
        <v>6.482112977406217e-06</v>
      </c>
      <c r="AG2" t="n">
        <v>30</v>
      </c>
      <c r="AH2" t="n">
        <v>604253.1012594872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4.2241</v>
      </c>
      <c r="E3" t="n">
        <v>23.67</v>
      </c>
      <c r="F3" t="n">
        <v>18.65</v>
      </c>
      <c r="G3" t="n">
        <v>9.9</v>
      </c>
      <c r="H3" t="n">
        <v>0.18</v>
      </c>
      <c r="I3" t="n">
        <v>113</v>
      </c>
      <c r="J3" t="n">
        <v>124.96</v>
      </c>
      <c r="K3" t="n">
        <v>45</v>
      </c>
      <c r="L3" t="n">
        <v>1.25</v>
      </c>
      <c r="M3" t="n">
        <v>111</v>
      </c>
      <c r="N3" t="n">
        <v>18.71</v>
      </c>
      <c r="O3" t="n">
        <v>15645.96</v>
      </c>
      <c r="P3" t="n">
        <v>193.77</v>
      </c>
      <c r="Q3" t="n">
        <v>467.23</v>
      </c>
      <c r="R3" t="n">
        <v>158.16</v>
      </c>
      <c r="S3" t="n">
        <v>39.61</v>
      </c>
      <c r="T3" t="n">
        <v>53805.45</v>
      </c>
      <c r="U3" t="n">
        <v>0.25</v>
      </c>
      <c r="V3" t="n">
        <v>0.63</v>
      </c>
      <c r="W3" t="n">
        <v>2.79</v>
      </c>
      <c r="X3" t="n">
        <v>3.32</v>
      </c>
      <c r="Y3" t="n">
        <v>1</v>
      </c>
      <c r="Z3" t="n">
        <v>10</v>
      </c>
      <c r="AA3" t="n">
        <v>442.8356082238853</v>
      </c>
      <c r="AB3" t="n">
        <v>605.9072157001367</v>
      </c>
      <c r="AC3" t="n">
        <v>548.0802814298331</v>
      </c>
      <c r="AD3" t="n">
        <v>442835.6082238854</v>
      </c>
      <c r="AE3" t="n">
        <v>605907.2157001367</v>
      </c>
      <c r="AF3" t="n">
        <v>7.038841498164935e-06</v>
      </c>
      <c r="AG3" t="n">
        <v>28</v>
      </c>
      <c r="AH3" t="n">
        <v>548080.2814298332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4.4719</v>
      </c>
      <c r="E4" t="n">
        <v>22.36</v>
      </c>
      <c r="F4" t="n">
        <v>17.93</v>
      </c>
      <c r="G4" t="n">
        <v>11.95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185.58</v>
      </c>
      <c r="Q4" t="n">
        <v>467.16</v>
      </c>
      <c r="R4" t="n">
        <v>134.59</v>
      </c>
      <c r="S4" t="n">
        <v>39.61</v>
      </c>
      <c r="T4" t="n">
        <v>42135.06</v>
      </c>
      <c r="U4" t="n">
        <v>0.29</v>
      </c>
      <c r="V4" t="n">
        <v>0.65</v>
      </c>
      <c r="W4" t="n">
        <v>2.75</v>
      </c>
      <c r="X4" t="n">
        <v>2.59</v>
      </c>
      <c r="Y4" t="n">
        <v>1</v>
      </c>
      <c r="Z4" t="n">
        <v>10</v>
      </c>
      <c r="AA4" t="n">
        <v>407.3733452316354</v>
      </c>
      <c r="AB4" t="n">
        <v>557.3861829895128</v>
      </c>
      <c r="AC4" t="n">
        <v>504.1900279814141</v>
      </c>
      <c r="AD4" t="n">
        <v>407373.3452316354</v>
      </c>
      <c r="AE4" t="n">
        <v>557386.1829895128</v>
      </c>
      <c r="AF4" t="n">
        <v>7.451763759296364e-06</v>
      </c>
      <c r="AG4" t="n">
        <v>26</v>
      </c>
      <c r="AH4" t="n">
        <v>504190.0279814141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4.6506</v>
      </c>
      <c r="E5" t="n">
        <v>21.5</v>
      </c>
      <c r="F5" t="n">
        <v>17.45</v>
      </c>
      <c r="G5" t="n">
        <v>13.96</v>
      </c>
      <c r="H5" t="n">
        <v>0.25</v>
      </c>
      <c r="I5" t="n">
        <v>75</v>
      </c>
      <c r="J5" t="n">
        <v>125.62</v>
      </c>
      <c r="K5" t="n">
        <v>45</v>
      </c>
      <c r="L5" t="n">
        <v>1.75</v>
      </c>
      <c r="M5" t="n">
        <v>73</v>
      </c>
      <c r="N5" t="n">
        <v>18.87</v>
      </c>
      <c r="O5" t="n">
        <v>15727.09</v>
      </c>
      <c r="P5" t="n">
        <v>179.98</v>
      </c>
      <c r="Q5" t="n">
        <v>467.11</v>
      </c>
      <c r="R5" t="n">
        <v>118.98</v>
      </c>
      <c r="S5" t="n">
        <v>39.61</v>
      </c>
      <c r="T5" t="n">
        <v>34408.13</v>
      </c>
      <c r="U5" t="n">
        <v>0.33</v>
      </c>
      <c r="V5" t="n">
        <v>0.67</v>
      </c>
      <c r="W5" t="n">
        <v>2.73</v>
      </c>
      <c r="X5" t="n">
        <v>2.12</v>
      </c>
      <c r="Y5" t="n">
        <v>1</v>
      </c>
      <c r="Z5" t="n">
        <v>10</v>
      </c>
      <c r="AA5" t="n">
        <v>387.4136986256412</v>
      </c>
      <c r="AB5" t="n">
        <v>530.0765139457301</v>
      </c>
      <c r="AC5" t="n">
        <v>479.4867554218086</v>
      </c>
      <c r="AD5" t="n">
        <v>387413.6986256412</v>
      </c>
      <c r="AE5" t="n">
        <v>530076.5139457301</v>
      </c>
      <c r="AF5" t="n">
        <v>7.749541031548933e-06</v>
      </c>
      <c r="AG5" t="n">
        <v>25</v>
      </c>
      <c r="AH5" t="n">
        <v>479486.7554218086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4.7693</v>
      </c>
      <c r="E6" t="n">
        <v>20.97</v>
      </c>
      <c r="F6" t="n">
        <v>17.17</v>
      </c>
      <c r="G6" t="n">
        <v>15.85</v>
      </c>
      <c r="H6" t="n">
        <v>0.28</v>
      </c>
      <c r="I6" t="n">
        <v>65</v>
      </c>
      <c r="J6" t="n">
        <v>125.95</v>
      </c>
      <c r="K6" t="n">
        <v>45</v>
      </c>
      <c r="L6" t="n">
        <v>2</v>
      </c>
      <c r="M6" t="n">
        <v>63</v>
      </c>
      <c r="N6" t="n">
        <v>18.95</v>
      </c>
      <c r="O6" t="n">
        <v>15767.7</v>
      </c>
      <c r="P6" t="n">
        <v>176.32</v>
      </c>
      <c r="Q6" t="n">
        <v>467.18</v>
      </c>
      <c r="R6" t="n">
        <v>109.92</v>
      </c>
      <c r="S6" t="n">
        <v>39.61</v>
      </c>
      <c r="T6" t="n">
        <v>29928.02</v>
      </c>
      <c r="U6" t="n">
        <v>0.36</v>
      </c>
      <c r="V6" t="n">
        <v>0.68</v>
      </c>
      <c r="W6" t="n">
        <v>2.71</v>
      </c>
      <c r="X6" t="n">
        <v>1.84</v>
      </c>
      <c r="Y6" t="n">
        <v>1</v>
      </c>
      <c r="Z6" t="n">
        <v>10</v>
      </c>
      <c r="AA6" t="n">
        <v>381.1381933205232</v>
      </c>
      <c r="AB6" t="n">
        <v>521.4900907315131</v>
      </c>
      <c r="AC6" t="n">
        <v>471.7198083880358</v>
      </c>
      <c r="AD6" t="n">
        <v>381138.1933205232</v>
      </c>
      <c r="AE6" t="n">
        <v>521490.090731513</v>
      </c>
      <c r="AF6" t="n">
        <v>7.9473371267721e-06</v>
      </c>
      <c r="AG6" t="n">
        <v>25</v>
      </c>
      <c r="AH6" t="n">
        <v>471719.8083880358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4.8667</v>
      </c>
      <c r="E7" t="n">
        <v>20.55</v>
      </c>
      <c r="F7" t="n">
        <v>16.96</v>
      </c>
      <c r="G7" t="n">
        <v>17.85</v>
      </c>
      <c r="H7" t="n">
        <v>0.31</v>
      </c>
      <c r="I7" t="n">
        <v>57</v>
      </c>
      <c r="J7" t="n">
        <v>126.28</v>
      </c>
      <c r="K7" t="n">
        <v>45</v>
      </c>
      <c r="L7" t="n">
        <v>2.25</v>
      </c>
      <c r="M7" t="n">
        <v>55</v>
      </c>
      <c r="N7" t="n">
        <v>19.03</v>
      </c>
      <c r="O7" t="n">
        <v>15808.34</v>
      </c>
      <c r="P7" t="n">
        <v>173.42</v>
      </c>
      <c r="Q7" t="n">
        <v>467.15</v>
      </c>
      <c r="R7" t="n">
        <v>102.95</v>
      </c>
      <c r="S7" t="n">
        <v>39.61</v>
      </c>
      <c r="T7" t="n">
        <v>26482.32</v>
      </c>
      <c r="U7" t="n">
        <v>0.38</v>
      </c>
      <c r="V7" t="n">
        <v>0.6899999999999999</v>
      </c>
      <c r="W7" t="n">
        <v>2.7</v>
      </c>
      <c r="X7" t="n">
        <v>1.62</v>
      </c>
      <c r="Y7" t="n">
        <v>1</v>
      </c>
      <c r="Z7" t="n">
        <v>10</v>
      </c>
      <c r="AA7" t="n">
        <v>366.6691022870536</v>
      </c>
      <c r="AB7" t="n">
        <v>501.6928420482747</v>
      </c>
      <c r="AC7" t="n">
        <v>453.8119813335127</v>
      </c>
      <c r="AD7" t="n">
        <v>366669.1022870536</v>
      </c>
      <c r="AE7" t="n">
        <v>501692.8420482747</v>
      </c>
      <c r="AF7" t="n">
        <v>8.109639904149828e-06</v>
      </c>
      <c r="AG7" t="n">
        <v>24</v>
      </c>
      <c r="AH7" t="n">
        <v>453811.9813335128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4.96</v>
      </c>
      <c r="E8" t="n">
        <v>20.16</v>
      </c>
      <c r="F8" t="n">
        <v>16.75</v>
      </c>
      <c r="G8" t="n">
        <v>20.1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48</v>
      </c>
      <c r="N8" t="n">
        <v>19.11</v>
      </c>
      <c r="O8" t="n">
        <v>15849</v>
      </c>
      <c r="P8" t="n">
        <v>170.76</v>
      </c>
      <c r="Q8" t="n">
        <v>467.1</v>
      </c>
      <c r="R8" t="n">
        <v>96.33</v>
      </c>
      <c r="S8" t="n">
        <v>39.61</v>
      </c>
      <c r="T8" t="n">
        <v>23206.69</v>
      </c>
      <c r="U8" t="n">
        <v>0.41</v>
      </c>
      <c r="V8" t="n">
        <v>0.7</v>
      </c>
      <c r="W8" t="n">
        <v>2.69</v>
      </c>
      <c r="X8" t="n">
        <v>1.42</v>
      </c>
      <c r="Y8" t="n">
        <v>1</v>
      </c>
      <c r="Z8" t="n">
        <v>10</v>
      </c>
      <c r="AA8" t="n">
        <v>362.2683619349758</v>
      </c>
      <c r="AB8" t="n">
        <v>495.6715549515998</v>
      </c>
      <c r="AC8" t="n">
        <v>448.365357426415</v>
      </c>
      <c r="AD8" t="n">
        <v>362268.3619349758</v>
      </c>
      <c r="AE8" t="n">
        <v>495671.5549515998</v>
      </c>
      <c r="AF8" t="n">
        <v>8.265110634430548e-06</v>
      </c>
      <c r="AG8" t="n">
        <v>24</v>
      </c>
      <c r="AH8" t="n">
        <v>448365.357426415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5.0285</v>
      </c>
      <c r="E9" t="n">
        <v>19.89</v>
      </c>
      <c r="F9" t="n">
        <v>16.6</v>
      </c>
      <c r="G9" t="n">
        <v>22.14</v>
      </c>
      <c r="H9" t="n">
        <v>0.38</v>
      </c>
      <c r="I9" t="n">
        <v>45</v>
      </c>
      <c r="J9" t="n">
        <v>126.94</v>
      </c>
      <c r="K9" t="n">
        <v>45</v>
      </c>
      <c r="L9" t="n">
        <v>2.75</v>
      </c>
      <c r="M9" t="n">
        <v>43</v>
      </c>
      <c r="N9" t="n">
        <v>19.19</v>
      </c>
      <c r="O9" t="n">
        <v>15889.69</v>
      </c>
      <c r="P9" t="n">
        <v>168.65</v>
      </c>
      <c r="Q9" t="n">
        <v>467.09</v>
      </c>
      <c r="R9" t="n">
        <v>91.34</v>
      </c>
      <c r="S9" t="n">
        <v>39.61</v>
      </c>
      <c r="T9" t="n">
        <v>20735.63</v>
      </c>
      <c r="U9" t="n">
        <v>0.43</v>
      </c>
      <c r="V9" t="n">
        <v>0.7</v>
      </c>
      <c r="W9" t="n">
        <v>2.68</v>
      </c>
      <c r="X9" t="n">
        <v>1.27</v>
      </c>
      <c r="Y9" t="n">
        <v>1</v>
      </c>
      <c r="Z9" t="n">
        <v>10</v>
      </c>
      <c r="AA9" t="n">
        <v>359.0772223753353</v>
      </c>
      <c r="AB9" t="n">
        <v>491.3052970229581</v>
      </c>
      <c r="AC9" t="n">
        <v>444.4158090264013</v>
      </c>
      <c r="AD9" t="n">
        <v>359077.2223753353</v>
      </c>
      <c r="AE9" t="n">
        <v>491305.2970229581</v>
      </c>
      <c r="AF9" t="n">
        <v>8.379255811539116e-06</v>
      </c>
      <c r="AG9" t="n">
        <v>24</v>
      </c>
      <c r="AH9" t="n">
        <v>444415.8090264014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5.086</v>
      </c>
      <c r="E10" t="n">
        <v>19.66</v>
      </c>
      <c r="F10" t="n">
        <v>16.48</v>
      </c>
      <c r="G10" t="n">
        <v>24.12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166.52</v>
      </c>
      <c r="Q10" t="n">
        <v>467.09</v>
      </c>
      <c r="R10" t="n">
        <v>87.09</v>
      </c>
      <c r="S10" t="n">
        <v>39.61</v>
      </c>
      <c r="T10" t="n">
        <v>18632.46</v>
      </c>
      <c r="U10" t="n">
        <v>0.45</v>
      </c>
      <c r="V10" t="n">
        <v>0.71</v>
      </c>
      <c r="W10" t="n">
        <v>2.68</v>
      </c>
      <c r="X10" t="n">
        <v>1.15</v>
      </c>
      <c r="Y10" t="n">
        <v>1</v>
      </c>
      <c r="Z10" t="n">
        <v>10</v>
      </c>
      <c r="AA10" t="n">
        <v>346.6547981086059</v>
      </c>
      <c r="AB10" t="n">
        <v>474.3083881025391</v>
      </c>
      <c r="AC10" t="n">
        <v>429.0410612380356</v>
      </c>
      <c r="AD10" t="n">
        <v>346654.7981086059</v>
      </c>
      <c r="AE10" t="n">
        <v>474308.3881025391</v>
      </c>
      <c r="AF10" t="n">
        <v>8.475071106192292e-06</v>
      </c>
      <c r="AG10" t="n">
        <v>23</v>
      </c>
      <c r="AH10" t="n">
        <v>429041.0612380356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5.1224</v>
      </c>
      <c r="E11" t="n">
        <v>19.52</v>
      </c>
      <c r="F11" t="n">
        <v>16.42</v>
      </c>
      <c r="G11" t="n">
        <v>25.92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36</v>
      </c>
      <c r="N11" t="n">
        <v>19.35</v>
      </c>
      <c r="O11" t="n">
        <v>15971.17</v>
      </c>
      <c r="P11" t="n">
        <v>165.25</v>
      </c>
      <c r="Q11" t="n">
        <v>467.09</v>
      </c>
      <c r="R11" t="n">
        <v>85.23999999999999</v>
      </c>
      <c r="S11" t="n">
        <v>39.61</v>
      </c>
      <c r="T11" t="n">
        <v>17720</v>
      </c>
      <c r="U11" t="n">
        <v>0.46</v>
      </c>
      <c r="V11" t="n">
        <v>0.71</v>
      </c>
      <c r="W11" t="n">
        <v>2.67</v>
      </c>
      <c r="X11" t="n">
        <v>1.08</v>
      </c>
      <c r="Y11" t="n">
        <v>1</v>
      </c>
      <c r="Z11" t="n">
        <v>10</v>
      </c>
      <c r="AA11" t="n">
        <v>345.0151094622615</v>
      </c>
      <c r="AB11" t="n">
        <v>472.0648937586529</v>
      </c>
      <c r="AC11" t="n">
        <v>427.0116828455658</v>
      </c>
      <c r="AD11" t="n">
        <v>345015.1094622615</v>
      </c>
      <c r="AE11" t="n">
        <v>472064.893758653</v>
      </c>
      <c r="AF11" t="n">
        <v>8.535726353590129e-06</v>
      </c>
      <c r="AG11" t="n">
        <v>23</v>
      </c>
      <c r="AH11" t="n">
        <v>427011.6828455658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5.166</v>
      </c>
      <c r="E12" t="n">
        <v>19.36</v>
      </c>
      <c r="F12" t="n">
        <v>16.33</v>
      </c>
      <c r="G12" t="n">
        <v>28</v>
      </c>
      <c r="H12" t="n">
        <v>0.48</v>
      </c>
      <c r="I12" t="n">
        <v>35</v>
      </c>
      <c r="J12" t="n">
        <v>127.93</v>
      </c>
      <c r="K12" t="n">
        <v>45</v>
      </c>
      <c r="L12" t="n">
        <v>3.5</v>
      </c>
      <c r="M12" t="n">
        <v>33</v>
      </c>
      <c r="N12" t="n">
        <v>19.43</v>
      </c>
      <c r="O12" t="n">
        <v>16011.95</v>
      </c>
      <c r="P12" t="n">
        <v>163.66</v>
      </c>
      <c r="Q12" t="n">
        <v>467.17</v>
      </c>
      <c r="R12" t="n">
        <v>82.66</v>
      </c>
      <c r="S12" t="n">
        <v>39.61</v>
      </c>
      <c r="T12" t="n">
        <v>16445.5</v>
      </c>
      <c r="U12" t="n">
        <v>0.48</v>
      </c>
      <c r="V12" t="n">
        <v>0.71</v>
      </c>
      <c r="W12" t="n">
        <v>2.66</v>
      </c>
      <c r="X12" t="n">
        <v>1</v>
      </c>
      <c r="Y12" t="n">
        <v>1</v>
      </c>
      <c r="Z12" t="n">
        <v>10</v>
      </c>
      <c r="AA12" t="n">
        <v>343.0010686783966</v>
      </c>
      <c r="AB12" t="n">
        <v>469.3091943049607</v>
      </c>
      <c r="AC12" t="n">
        <v>424.5189834800855</v>
      </c>
      <c r="AD12" t="n">
        <v>343001.0686783966</v>
      </c>
      <c r="AE12" t="n">
        <v>469309.1943049607</v>
      </c>
      <c r="AF12" t="n">
        <v>8.608379342231495e-06</v>
      </c>
      <c r="AG12" t="n">
        <v>23</v>
      </c>
      <c r="AH12" t="n">
        <v>424518.9834800854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5.2145</v>
      </c>
      <c r="E13" t="n">
        <v>19.18</v>
      </c>
      <c r="F13" t="n">
        <v>16.23</v>
      </c>
      <c r="G13" t="n">
        <v>30.43</v>
      </c>
      <c r="H13" t="n">
        <v>0.52</v>
      </c>
      <c r="I13" t="n">
        <v>32</v>
      </c>
      <c r="J13" t="n">
        <v>128.26</v>
      </c>
      <c r="K13" t="n">
        <v>45</v>
      </c>
      <c r="L13" t="n">
        <v>3.75</v>
      </c>
      <c r="M13" t="n">
        <v>30</v>
      </c>
      <c r="N13" t="n">
        <v>19.51</v>
      </c>
      <c r="O13" t="n">
        <v>16052.76</v>
      </c>
      <c r="P13" t="n">
        <v>161.91</v>
      </c>
      <c r="Q13" t="n">
        <v>467.11</v>
      </c>
      <c r="R13" t="n">
        <v>79.17</v>
      </c>
      <c r="S13" t="n">
        <v>39.61</v>
      </c>
      <c r="T13" t="n">
        <v>14717.65</v>
      </c>
      <c r="U13" t="n">
        <v>0.5</v>
      </c>
      <c r="V13" t="n">
        <v>0.72</v>
      </c>
      <c r="W13" t="n">
        <v>2.66</v>
      </c>
      <c r="X13" t="n">
        <v>0.89</v>
      </c>
      <c r="Y13" t="n">
        <v>1</v>
      </c>
      <c r="Z13" t="n">
        <v>10</v>
      </c>
      <c r="AA13" t="n">
        <v>340.8092220942377</v>
      </c>
      <c r="AB13" t="n">
        <v>466.3102131110676</v>
      </c>
      <c r="AC13" t="n">
        <v>421.806220842241</v>
      </c>
      <c r="AD13" t="n">
        <v>340809.2220942377</v>
      </c>
      <c r="AE13" t="n">
        <v>466310.2131110676</v>
      </c>
      <c r="AF13" t="n">
        <v>8.68919746033026e-06</v>
      </c>
      <c r="AG13" t="n">
        <v>23</v>
      </c>
      <c r="AH13" t="n">
        <v>421806.220842241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5.2401</v>
      </c>
      <c r="E14" t="n">
        <v>19.08</v>
      </c>
      <c r="F14" t="n">
        <v>16.18</v>
      </c>
      <c r="G14" t="n">
        <v>32.37</v>
      </c>
      <c r="H14" t="n">
        <v>0.55</v>
      </c>
      <c r="I14" t="n">
        <v>30</v>
      </c>
      <c r="J14" t="n">
        <v>128.59</v>
      </c>
      <c r="K14" t="n">
        <v>45</v>
      </c>
      <c r="L14" t="n">
        <v>4</v>
      </c>
      <c r="M14" t="n">
        <v>28</v>
      </c>
      <c r="N14" t="n">
        <v>19.59</v>
      </c>
      <c r="O14" t="n">
        <v>16093.6</v>
      </c>
      <c r="P14" t="n">
        <v>160.84</v>
      </c>
      <c r="Q14" t="n">
        <v>467.16</v>
      </c>
      <c r="R14" t="n">
        <v>77.83</v>
      </c>
      <c r="S14" t="n">
        <v>39.61</v>
      </c>
      <c r="T14" t="n">
        <v>14057.26</v>
      </c>
      <c r="U14" t="n">
        <v>0.51</v>
      </c>
      <c r="V14" t="n">
        <v>0.72</v>
      </c>
      <c r="W14" t="n">
        <v>2.65</v>
      </c>
      <c r="X14" t="n">
        <v>0.85</v>
      </c>
      <c r="Y14" t="n">
        <v>1</v>
      </c>
      <c r="Z14" t="n">
        <v>10</v>
      </c>
      <c r="AA14" t="n">
        <v>339.6084256592132</v>
      </c>
      <c r="AB14" t="n">
        <v>464.6672304532672</v>
      </c>
      <c r="AC14" t="n">
        <v>420.3200421433605</v>
      </c>
      <c r="AD14" t="n">
        <v>339608.4256592132</v>
      </c>
      <c r="AE14" t="n">
        <v>464667.2304532672</v>
      </c>
      <c r="AF14" t="n">
        <v>8.731856095862806e-06</v>
      </c>
      <c r="AG14" t="n">
        <v>23</v>
      </c>
      <c r="AH14" t="n">
        <v>420320.0421433605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5.2806</v>
      </c>
      <c r="E15" t="n">
        <v>18.94</v>
      </c>
      <c r="F15" t="n">
        <v>16.09</v>
      </c>
      <c r="G15" t="n">
        <v>34.48</v>
      </c>
      <c r="H15" t="n">
        <v>0.58</v>
      </c>
      <c r="I15" t="n">
        <v>28</v>
      </c>
      <c r="J15" t="n">
        <v>128.92</v>
      </c>
      <c r="K15" t="n">
        <v>45</v>
      </c>
      <c r="L15" t="n">
        <v>4.25</v>
      </c>
      <c r="M15" t="n">
        <v>26</v>
      </c>
      <c r="N15" t="n">
        <v>19.68</v>
      </c>
      <c r="O15" t="n">
        <v>16134.46</v>
      </c>
      <c r="P15" t="n">
        <v>159.29</v>
      </c>
      <c r="Q15" t="n">
        <v>467.08</v>
      </c>
      <c r="R15" t="n">
        <v>74.62</v>
      </c>
      <c r="S15" t="n">
        <v>39.61</v>
      </c>
      <c r="T15" t="n">
        <v>12463</v>
      </c>
      <c r="U15" t="n">
        <v>0.53</v>
      </c>
      <c r="V15" t="n">
        <v>0.72</v>
      </c>
      <c r="W15" t="n">
        <v>2.65</v>
      </c>
      <c r="X15" t="n">
        <v>0.76</v>
      </c>
      <c r="Y15" t="n">
        <v>1</v>
      </c>
      <c r="Z15" t="n">
        <v>10</v>
      </c>
      <c r="AA15" t="n">
        <v>328.1141216757081</v>
      </c>
      <c r="AB15" t="n">
        <v>448.9402166501326</v>
      </c>
      <c r="AC15" t="n">
        <v>406.0939924645945</v>
      </c>
      <c r="AD15" t="n">
        <v>328114.1216757081</v>
      </c>
      <c r="AE15" t="n">
        <v>448940.2166501326</v>
      </c>
      <c r="AF15" t="n">
        <v>8.799343390357651e-06</v>
      </c>
      <c r="AG15" t="n">
        <v>22</v>
      </c>
      <c r="AH15" t="n">
        <v>406093.9924645945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5.2894</v>
      </c>
      <c r="E16" t="n">
        <v>18.91</v>
      </c>
      <c r="F16" t="n">
        <v>16.08</v>
      </c>
      <c r="G16" t="n">
        <v>35.74</v>
      </c>
      <c r="H16" t="n">
        <v>0.62</v>
      </c>
      <c r="I16" t="n">
        <v>27</v>
      </c>
      <c r="J16" t="n">
        <v>129.25</v>
      </c>
      <c r="K16" t="n">
        <v>45</v>
      </c>
      <c r="L16" t="n">
        <v>4.5</v>
      </c>
      <c r="M16" t="n">
        <v>25</v>
      </c>
      <c r="N16" t="n">
        <v>19.76</v>
      </c>
      <c r="O16" t="n">
        <v>16175.36</v>
      </c>
      <c r="P16" t="n">
        <v>158.42</v>
      </c>
      <c r="Q16" t="n">
        <v>467.08</v>
      </c>
      <c r="R16" t="n">
        <v>74.36</v>
      </c>
      <c r="S16" t="n">
        <v>39.61</v>
      </c>
      <c r="T16" t="n">
        <v>12337.25</v>
      </c>
      <c r="U16" t="n">
        <v>0.53</v>
      </c>
      <c r="V16" t="n">
        <v>0.73</v>
      </c>
      <c r="W16" t="n">
        <v>2.65</v>
      </c>
      <c r="X16" t="n">
        <v>0.75</v>
      </c>
      <c r="Y16" t="n">
        <v>1</v>
      </c>
      <c r="Z16" t="n">
        <v>10</v>
      </c>
      <c r="AA16" t="n">
        <v>327.4992911396882</v>
      </c>
      <c r="AB16" t="n">
        <v>448.0989783863413</v>
      </c>
      <c r="AC16" t="n">
        <v>405.3330408000143</v>
      </c>
      <c r="AD16" t="n">
        <v>327499.2911396882</v>
      </c>
      <c r="AE16" t="n">
        <v>448098.9783863414</v>
      </c>
      <c r="AF16" t="n">
        <v>8.814007296321964e-06</v>
      </c>
      <c r="AG16" t="n">
        <v>22</v>
      </c>
      <c r="AH16" t="n">
        <v>405333.0408000143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5.3224</v>
      </c>
      <c r="E17" t="n">
        <v>18.79</v>
      </c>
      <c r="F17" t="n">
        <v>16.02</v>
      </c>
      <c r="G17" t="n">
        <v>38.44</v>
      </c>
      <c r="H17" t="n">
        <v>0.65</v>
      </c>
      <c r="I17" t="n">
        <v>25</v>
      </c>
      <c r="J17" t="n">
        <v>129.59</v>
      </c>
      <c r="K17" t="n">
        <v>45</v>
      </c>
      <c r="L17" t="n">
        <v>4.75</v>
      </c>
      <c r="M17" t="n">
        <v>23</v>
      </c>
      <c r="N17" t="n">
        <v>19.84</v>
      </c>
      <c r="O17" t="n">
        <v>16216.29</v>
      </c>
      <c r="P17" t="n">
        <v>156.87</v>
      </c>
      <c r="Q17" t="n">
        <v>467.08</v>
      </c>
      <c r="R17" t="n">
        <v>72.34</v>
      </c>
      <c r="S17" t="n">
        <v>39.61</v>
      </c>
      <c r="T17" t="n">
        <v>11335.77</v>
      </c>
      <c r="U17" t="n">
        <v>0.55</v>
      </c>
      <c r="V17" t="n">
        <v>0.73</v>
      </c>
      <c r="W17" t="n">
        <v>2.65</v>
      </c>
      <c r="X17" t="n">
        <v>0.68</v>
      </c>
      <c r="Y17" t="n">
        <v>1</v>
      </c>
      <c r="Z17" t="n">
        <v>10</v>
      </c>
      <c r="AA17" t="n">
        <v>325.9319070458376</v>
      </c>
      <c r="AB17" t="n">
        <v>445.9544143210289</v>
      </c>
      <c r="AC17" t="n">
        <v>403.3931509191806</v>
      </c>
      <c r="AD17" t="n">
        <v>325931.9070458376</v>
      </c>
      <c r="AE17" t="n">
        <v>445954.4143210289</v>
      </c>
      <c r="AF17" t="n">
        <v>8.868996943688134e-06</v>
      </c>
      <c r="AG17" t="n">
        <v>22</v>
      </c>
      <c r="AH17" t="n">
        <v>403393.1509191806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5.3343</v>
      </c>
      <c r="E18" t="n">
        <v>18.75</v>
      </c>
      <c r="F18" t="n">
        <v>16</v>
      </c>
      <c r="G18" t="n">
        <v>40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22</v>
      </c>
      <c r="N18" t="n">
        <v>19.92</v>
      </c>
      <c r="O18" t="n">
        <v>16257.24</v>
      </c>
      <c r="P18" t="n">
        <v>156.09</v>
      </c>
      <c r="Q18" t="n">
        <v>467.08</v>
      </c>
      <c r="R18" t="n">
        <v>71.45999999999999</v>
      </c>
      <c r="S18" t="n">
        <v>39.61</v>
      </c>
      <c r="T18" t="n">
        <v>10898.74</v>
      </c>
      <c r="U18" t="n">
        <v>0.55</v>
      </c>
      <c r="V18" t="n">
        <v>0.73</v>
      </c>
      <c r="W18" t="n">
        <v>2.65</v>
      </c>
      <c r="X18" t="n">
        <v>0.67</v>
      </c>
      <c r="Y18" t="n">
        <v>1</v>
      </c>
      <c r="Z18" t="n">
        <v>10</v>
      </c>
      <c r="AA18" t="n">
        <v>325.2754392205968</v>
      </c>
      <c r="AB18" t="n">
        <v>445.0562060812179</v>
      </c>
      <c r="AC18" t="n">
        <v>402.580666413134</v>
      </c>
      <c r="AD18" t="n">
        <v>325275.4392205967</v>
      </c>
      <c r="AE18" t="n">
        <v>445056.2060812179</v>
      </c>
      <c r="AF18" t="n">
        <v>8.888826543798967e-06</v>
      </c>
      <c r="AG18" t="n">
        <v>22</v>
      </c>
      <c r="AH18" t="n">
        <v>402580.666413134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5.3562</v>
      </c>
      <c r="E19" t="n">
        <v>18.67</v>
      </c>
      <c r="F19" t="n">
        <v>15.95</v>
      </c>
      <c r="G19" t="n">
        <v>41.61</v>
      </c>
      <c r="H19" t="n">
        <v>0.71</v>
      </c>
      <c r="I19" t="n">
        <v>23</v>
      </c>
      <c r="J19" t="n">
        <v>130.25</v>
      </c>
      <c r="K19" t="n">
        <v>45</v>
      </c>
      <c r="L19" t="n">
        <v>5.25</v>
      </c>
      <c r="M19" t="n">
        <v>21</v>
      </c>
      <c r="N19" t="n">
        <v>20</v>
      </c>
      <c r="O19" t="n">
        <v>16298.23</v>
      </c>
      <c r="P19" t="n">
        <v>154.88</v>
      </c>
      <c r="Q19" t="n">
        <v>467.07</v>
      </c>
      <c r="R19" t="n">
        <v>70.33</v>
      </c>
      <c r="S19" t="n">
        <v>39.61</v>
      </c>
      <c r="T19" t="n">
        <v>10343.26</v>
      </c>
      <c r="U19" t="n">
        <v>0.5600000000000001</v>
      </c>
      <c r="V19" t="n">
        <v>0.73</v>
      </c>
      <c r="W19" t="n">
        <v>2.64</v>
      </c>
      <c r="X19" t="n">
        <v>0.62</v>
      </c>
      <c r="Y19" t="n">
        <v>1</v>
      </c>
      <c r="Z19" t="n">
        <v>10</v>
      </c>
      <c r="AA19" t="n">
        <v>324.1429070356837</v>
      </c>
      <c r="AB19" t="n">
        <v>443.5066255820262</v>
      </c>
      <c r="AC19" t="n">
        <v>401.1789757019353</v>
      </c>
      <c r="AD19" t="n">
        <v>324142.9070356837</v>
      </c>
      <c r="AE19" t="n">
        <v>443506.6255820262</v>
      </c>
      <c r="AF19" t="n">
        <v>8.925319673414698e-06</v>
      </c>
      <c r="AG19" t="n">
        <v>22</v>
      </c>
      <c r="AH19" t="n">
        <v>401178.9757019352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5.385</v>
      </c>
      <c r="E20" t="n">
        <v>18.57</v>
      </c>
      <c r="F20" t="n">
        <v>15.9</v>
      </c>
      <c r="G20" t="n">
        <v>45.43</v>
      </c>
      <c r="H20" t="n">
        <v>0.74</v>
      </c>
      <c r="I20" t="n">
        <v>21</v>
      </c>
      <c r="J20" t="n">
        <v>130.58</v>
      </c>
      <c r="K20" t="n">
        <v>45</v>
      </c>
      <c r="L20" t="n">
        <v>5.5</v>
      </c>
      <c r="M20" t="n">
        <v>19</v>
      </c>
      <c r="N20" t="n">
        <v>20.09</v>
      </c>
      <c r="O20" t="n">
        <v>16339.24</v>
      </c>
      <c r="P20" t="n">
        <v>153.51</v>
      </c>
      <c r="Q20" t="n">
        <v>467.09</v>
      </c>
      <c r="R20" t="n">
        <v>68.52</v>
      </c>
      <c r="S20" t="n">
        <v>39.61</v>
      </c>
      <c r="T20" t="n">
        <v>9446.799999999999</v>
      </c>
      <c r="U20" t="n">
        <v>0.58</v>
      </c>
      <c r="V20" t="n">
        <v>0.73</v>
      </c>
      <c r="W20" t="n">
        <v>2.64</v>
      </c>
      <c r="X20" t="n">
        <v>0.57</v>
      </c>
      <c r="Y20" t="n">
        <v>1</v>
      </c>
      <c r="Z20" t="n">
        <v>10</v>
      </c>
      <c r="AA20" t="n">
        <v>322.8071334043248</v>
      </c>
      <c r="AB20" t="n">
        <v>441.6789611694273</v>
      </c>
      <c r="AC20" t="n">
        <v>399.5257410157317</v>
      </c>
      <c r="AD20" t="n">
        <v>322807.1334043248</v>
      </c>
      <c r="AE20" t="n">
        <v>441678.9611694273</v>
      </c>
      <c r="AF20" t="n">
        <v>8.97331063838881e-06</v>
      </c>
      <c r="AG20" t="n">
        <v>22</v>
      </c>
      <c r="AH20" t="n">
        <v>399525.7410157317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5.4002</v>
      </c>
      <c r="E21" t="n">
        <v>18.52</v>
      </c>
      <c r="F21" t="n">
        <v>15.87</v>
      </c>
      <c r="G21" t="n">
        <v>47.62</v>
      </c>
      <c r="H21" t="n">
        <v>0.78</v>
      </c>
      <c r="I21" t="n">
        <v>20</v>
      </c>
      <c r="J21" t="n">
        <v>130.92</v>
      </c>
      <c r="K21" t="n">
        <v>45</v>
      </c>
      <c r="L21" t="n">
        <v>5.75</v>
      </c>
      <c r="M21" t="n">
        <v>18</v>
      </c>
      <c r="N21" t="n">
        <v>20.17</v>
      </c>
      <c r="O21" t="n">
        <v>16380.29</v>
      </c>
      <c r="P21" t="n">
        <v>152.34</v>
      </c>
      <c r="Q21" t="n">
        <v>467.13</v>
      </c>
      <c r="R21" t="n">
        <v>67.76000000000001</v>
      </c>
      <c r="S21" t="n">
        <v>39.61</v>
      </c>
      <c r="T21" t="n">
        <v>9069.940000000001</v>
      </c>
      <c r="U21" t="n">
        <v>0.58</v>
      </c>
      <c r="V21" t="n">
        <v>0.73</v>
      </c>
      <c r="W21" t="n">
        <v>2.64</v>
      </c>
      <c r="X21" t="n">
        <v>0.54</v>
      </c>
      <c r="Y21" t="n">
        <v>1</v>
      </c>
      <c r="Z21" t="n">
        <v>10</v>
      </c>
      <c r="AA21" t="n">
        <v>321.8985199006067</v>
      </c>
      <c r="AB21" t="n">
        <v>440.4357560884416</v>
      </c>
      <c r="AC21" t="n">
        <v>398.401185682826</v>
      </c>
      <c r="AD21" t="n">
        <v>321898.5199006067</v>
      </c>
      <c r="AE21" t="n">
        <v>440435.7560884416</v>
      </c>
      <c r="AF21" t="n">
        <v>8.998639203236259e-06</v>
      </c>
      <c r="AG21" t="n">
        <v>22</v>
      </c>
      <c r="AH21" t="n">
        <v>398401.185682826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5.3936</v>
      </c>
      <c r="E22" t="n">
        <v>18.54</v>
      </c>
      <c r="F22" t="n">
        <v>15.9</v>
      </c>
      <c r="G22" t="n">
        <v>47.69</v>
      </c>
      <c r="H22" t="n">
        <v>0.8100000000000001</v>
      </c>
      <c r="I22" t="n">
        <v>20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152.32</v>
      </c>
      <c r="Q22" t="n">
        <v>467.14</v>
      </c>
      <c r="R22" t="n">
        <v>68.23999999999999</v>
      </c>
      <c r="S22" t="n">
        <v>39.61</v>
      </c>
      <c r="T22" t="n">
        <v>9312.51</v>
      </c>
      <c r="U22" t="n">
        <v>0.58</v>
      </c>
      <c r="V22" t="n">
        <v>0.73</v>
      </c>
      <c r="W22" t="n">
        <v>2.64</v>
      </c>
      <c r="X22" t="n">
        <v>0.5600000000000001</v>
      </c>
      <c r="Y22" t="n">
        <v>1</v>
      </c>
      <c r="Z22" t="n">
        <v>10</v>
      </c>
      <c r="AA22" t="n">
        <v>322.0988780672255</v>
      </c>
      <c r="AB22" t="n">
        <v>440.7098949711879</v>
      </c>
      <c r="AC22" t="n">
        <v>398.6491611353593</v>
      </c>
      <c r="AD22" t="n">
        <v>322098.8780672255</v>
      </c>
      <c r="AE22" t="n">
        <v>440709.8949711879</v>
      </c>
      <c r="AF22" t="n">
        <v>8.987641273763026e-06</v>
      </c>
      <c r="AG22" t="n">
        <v>22</v>
      </c>
      <c r="AH22" t="n">
        <v>398649.1611353593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5.4137</v>
      </c>
      <c r="E23" t="n">
        <v>18.47</v>
      </c>
      <c r="F23" t="n">
        <v>15.85</v>
      </c>
      <c r="G23" t="n">
        <v>50.06</v>
      </c>
      <c r="H23" t="n">
        <v>0.84</v>
      </c>
      <c r="I23" t="n">
        <v>19</v>
      </c>
      <c r="J23" t="n">
        <v>131.58</v>
      </c>
      <c r="K23" t="n">
        <v>45</v>
      </c>
      <c r="L23" t="n">
        <v>6.25</v>
      </c>
      <c r="M23" t="n">
        <v>17</v>
      </c>
      <c r="N23" t="n">
        <v>20.34</v>
      </c>
      <c r="O23" t="n">
        <v>16462.46</v>
      </c>
      <c r="P23" t="n">
        <v>151.32</v>
      </c>
      <c r="Q23" t="n">
        <v>467.07</v>
      </c>
      <c r="R23" t="n">
        <v>66.84999999999999</v>
      </c>
      <c r="S23" t="n">
        <v>39.61</v>
      </c>
      <c r="T23" t="n">
        <v>8622.139999999999</v>
      </c>
      <c r="U23" t="n">
        <v>0.59</v>
      </c>
      <c r="V23" t="n">
        <v>0.74</v>
      </c>
      <c r="W23" t="n">
        <v>2.64</v>
      </c>
      <c r="X23" t="n">
        <v>0.52</v>
      </c>
      <c r="Y23" t="n">
        <v>1</v>
      </c>
      <c r="Z23" t="n">
        <v>10</v>
      </c>
      <c r="AA23" t="n">
        <v>321.1212234917646</v>
      </c>
      <c r="AB23" t="n">
        <v>439.3722248499665</v>
      </c>
      <c r="AC23" t="n">
        <v>397.4391563730754</v>
      </c>
      <c r="AD23" t="n">
        <v>321121.2234917646</v>
      </c>
      <c r="AE23" t="n">
        <v>439372.2248499665</v>
      </c>
      <c r="AF23" t="n">
        <v>9.021134968067876e-06</v>
      </c>
      <c r="AG23" t="n">
        <v>22</v>
      </c>
      <c r="AH23" t="n">
        <v>397439.1563730754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5.4349</v>
      </c>
      <c r="E24" t="n">
        <v>18.4</v>
      </c>
      <c r="F24" t="n">
        <v>15.81</v>
      </c>
      <c r="G24" t="n">
        <v>52.69</v>
      </c>
      <c r="H24" t="n">
        <v>0.87</v>
      </c>
      <c r="I24" t="n">
        <v>18</v>
      </c>
      <c r="J24" t="n">
        <v>131.92</v>
      </c>
      <c r="K24" t="n">
        <v>45</v>
      </c>
      <c r="L24" t="n">
        <v>6.5</v>
      </c>
      <c r="M24" t="n">
        <v>16</v>
      </c>
      <c r="N24" t="n">
        <v>20.42</v>
      </c>
      <c r="O24" t="n">
        <v>16503.6</v>
      </c>
      <c r="P24" t="n">
        <v>150.23</v>
      </c>
      <c r="Q24" t="n">
        <v>467.07</v>
      </c>
      <c r="R24" t="n">
        <v>65.29000000000001</v>
      </c>
      <c r="S24" t="n">
        <v>39.61</v>
      </c>
      <c r="T24" t="n">
        <v>7845.34</v>
      </c>
      <c r="U24" t="n">
        <v>0.61</v>
      </c>
      <c r="V24" t="n">
        <v>0.74</v>
      </c>
      <c r="W24" t="n">
        <v>2.64</v>
      </c>
      <c r="X24" t="n">
        <v>0.47</v>
      </c>
      <c r="Y24" t="n">
        <v>1</v>
      </c>
      <c r="Z24" t="n">
        <v>10</v>
      </c>
      <c r="AA24" t="n">
        <v>320.1144026984167</v>
      </c>
      <c r="AB24" t="n">
        <v>437.9946482227094</v>
      </c>
      <c r="AC24" t="n">
        <v>396.1930537256828</v>
      </c>
      <c r="AD24" t="n">
        <v>320114.4026984167</v>
      </c>
      <c r="AE24" t="n">
        <v>437994.6482227094</v>
      </c>
      <c r="AF24" t="n">
        <v>9.056461650618264e-06</v>
      </c>
      <c r="AG24" t="n">
        <v>22</v>
      </c>
      <c r="AH24" t="n">
        <v>396193.0537256828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5.4484</v>
      </c>
      <c r="E25" t="n">
        <v>18.35</v>
      </c>
      <c r="F25" t="n">
        <v>15.79</v>
      </c>
      <c r="G25" t="n">
        <v>55.72</v>
      </c>
      <c r="H25" t="n">
        <v>0.9</v>
      </c>
      <c r="I25" t="n">
        <v>17</v>
      </c>
      <c r="J25" t="n">
        <v>132.25</v>
      </c>
      <c r="K25" t="n">
        <v>45</v>
      </c>
      <c r="L25" t="n">
        <v>6.75</v>
      </c>
      <c r="M25" t="n">
        <v>15</v>
      </c>
      <c r="N25" t="n">
        <v>20.5</v>
      </c>
      <c r="O25" t="n">
        <v>16544.76</v>
      </c>
      <c r="P25" t="n">
        <v>148.8</v>
      </c>
      <c r="Q25" t="n">
        <v>467.08</v>
      </c>
      <c r="R25" t="n">
        <v>64.73</v>
      </c>
      <c r="S25" t="n">
        <v>39.61</v>
      </c>
      <c r="T25" t="n">
        <v>7571.63</v>
      </c>
      <c r="U25" t="n">
        <v>0.61</v>
      </c>
      <c r="V25" t="n">
        <v>0.74</v>
      </c>
      <c r="W25" t="n">
        <v>2.64</v>
      </c>
      <c r="X25" t="n">
        <v>0.45</v>
      </c>
      <c r="Y25" t="n">
        <v>1</v>
      </c>
      <c r="Z25" t="n">
        <v>10</v>
      </c>
      <c r="AA25" t="n">
        <v>319.1644706505438</v>
      </c>
      <c r="AB25" t="n">
        <v>436.6949092867653</v>
      </c>
      <c r="AC25" t="n">
        <v>395.0173600495903</v>
      </c>
      <c r="AD25" t="n">
        <v>319164.4706505437</v>
      </c>
      <c r="AE25" t="n">
        <v>436694.9092867653</v>
      </c>
      <c r="AF25" t="n">
        <v>9.078957415449879e-06</v>
      </c>
      <c r="AG25" t="n">
        <v>22</v>
      </c>
      <c r="AH25" t="n">
        <v>395017.3600495902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5.4486</v>
      </c>
      <c r="E26" t="n">
        <v>18.35</v>
      </c>
      <c r="F26" t="n">
        <v>15.79</v>
      </c>
      <c r="G26" t="n">
        <v>55.72</v>
      </c>
      <c r="H26" t="n">
        <v>0.93</v>
      </c>
      <c r="I26" t="n">
        <v>17</v>
      </c>
      <c r="J26" t="n">
        <v>132.58</v>
      </c>
      <c r="K26" t="n">
        <v>45</v>
      </c>
      <c r="L26" t="n">
        <v>7</v>
      </c>
      <c r="M26" t="n">
        <v>15</v>
      </c>
      <c r="N26" t="n">
        <v>20.59</v>
      </c>
      <c r="O26" t="n">
        <v>16585.95</v>
      </c>
      <c r="P26" t="n">
        <v>148.51</v>
      </c>
      <c r="Q26" t="n">
        <v>467.07</v>
      </c>
      <c r="R26" t="n">
        <v>64.8</v>
      </c>
      <c r="S26" t="n">
        <v>39.61</v>
      </c>
      <c r="T26" t="n">
        <v>7607.01</v>
      </c>
      <c r="U26" t="n">
        <v>0.61</v>
      </c>
      <c r="V26" t="n">
        <v>0.74</v>
      </c>
      <c r="W26" t="n">
        <v>2.63</v>
      </c>
      <c r="X26" t="n">
        <v>0.45</v>
      </c>
      <c r="Y26" t="n">
        <v>1</v>
      </c>
      <c r="Z26" t="n">
        <v>10</v>
      </c>
      <c r="AA26" t="n">
        <v>319.0318525366999</v>
      </c>
      <c r="AB26" t="n">
        <v>436.5134553327059</v>
      </c>
      <c r="AC26" t="n">
        <v>394.853223806234</v>
      </c>
      <c r="AD26" t="n">
        <v>319031.8525366999</v>
      </c>
      <c r="AE26" t="n">
        <v>436513.4553327059</v>
      </c>
      <c r="AF26" t="n">
        <v>9.079290686039977e-06</v>
      </c>
      <c r="AG26" t="n">
        <v>22</v>
      </c>
      <c r="AH26" t="n">
        <v>394853.223806234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5.4655</v>
      </c>
      <c r="E27" t="n">
        <v>18.3</v>
      </c>
      <c r="F27" t="n">
        <v>15.76</v>
      </c>
      <c r="G27" t="n">
        <v>59.08</v>
      </c>
      <c r="H27" t="n">
        <v>0.96</v>
      </c>
      <c r="I27" t="n">
        <v>16</v>
      </c>
      <c r="J27" t="n">
        <v>132.92</v>
      </c>
      <c r="K27" t="n">
        <v>45</v>
      </c>
      <c r="L27" t="n">
        <v>7.25</v>
      </c>
      <c r="M27" t="n">
        <v>14</v>
      </c>
      <c r="N27" t="n">
        <v>20.67</v>
      </c>
      <c r="O27" t="n">
        <v>16627.17</v>
      </c>
      <c r="P27" t="n">
        <v>147.72</v>
      </c>
      <c r="Q27" t="n">
        <v>467.08</v>
      </c>
      <c r="R27" t="n">
        <v>63.84</v>
      </c>
      <c r="S27" t="n">
        <v>39.61</v>
      </c>
      <c r="T27" t="n">
        <v>7130.77</v>
      </c>
      <c r="U27" t="n">
        <v>0.62</v>
      </c>
      <c r="V27" t="n">
        <v>0.74</v>
      </c>
      <c r="W27" t="n">
        <v>2.63</v>
      </c>
      <c r="X27" t="n">
        <v>0.42</v>
      </c>
      <c r="Y27" t="n">
        <v>1</v>
      </c>
      <c r="Z27" t="n">
        <v>10</v>
      </c>
      <c r="AA27" t="n">
        <v>318.2798652319392</v>
      </c>
      <c r="AB27" t="n">
        <v>435.4845531269938</v>
      </c>
      <c r="AC27" t="n">
        <v>393.9225185829617</v>
      </c>
      <c r="AD27" t="n">
        <v>318279.8652319392</v>
      </c>
      <c r="AE27" t="n">
        <v>435484.5531269938</v>
      </c>
      <c r="AF27" t="n">
        <v>9.107452050903257e-06</v>
      </c>
      <c r="AG27" t="n">
        <v>22</v>
      </c>
      <c r="AH27" t="n">
        <v>393922.5185829618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5.4835</v>
      </c>
      <c r="E28" t="n">
        <v>18.24</v>
      </c>
      <c r="F28" t="n">
        <v>15.72</v>
      </c>
      <c r="G28" t="n">
        <v>62.88</v>
      </c>
      <c r="H28" t="n">
        <v>0.99</v>
      </c>
      <c r="I28" t="n">
        <v>15</v>
      </c>
      <c r="J28" t="n">
        <v>133.25</v>
      </c>
      <c r="K28" t="n">
        <v>45</v>
      </c>
      <c r="L28" t="n">
        <v>7.5</v>
      </c>
      <c r="M28" t="n">
        <v>13</v>
      </c>
      <c r="N28" t="n">
        <v>20.76</v>
      </c>
      <c r="O28" t="n">
        <v>16668.43</v>
      </c>
      <c r="P28" t="n">
        <v>145.95</v>
      </c>
      <c r="Q28" t="n">
        <v>467.09</v>
      </c>
      <c r="R28" t="n">
        <v>62.33</v>
      </c>
      <c r="S28" t="n">
        <v>39.61</v>
      </c>
      <c r="T28" t="n">
        <v>6383.25</v>
      </c>
      <c r="U28" t="n">
        <v>0.64</v>
      </c>
      <c r="V28" t="n">
        <v>0.74</v>
      </c>
      <c r="W28" t="n">
        <v>2.64</v>
      </c>
      <c r="X28" t="n">
        <v>0.39</v>
      </c>
      <c r="Y28" t="n">
        <v>1</v>
      </c>
      <c r="Z28" t="n">
        <v>10</v>
      </c>
      <c r="AA28" t="n">
        <v>317.0542895793254</v>
      </c>
      <c r="AB28" t="n">
        <v>433.8076664505058</v>
      </c>
      <c r="AC28" t="n">
        <v>392.4056716173525</v>
      </c>
      <c r="AD28" t="n">
        <v>317054.2895793254</v>
      </c>
      <c r="AE28" t="n">
        <v>433807.6664505058</v>
      </c>
      <c r="AF28" t="n">
        <v>9.137446404012079e-06</v>
      </c>
      <c r="AG28" t="n">
        <v>22</v>
      </c>
      <c r="AH28" t="n">
        <v>392405.6716173525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5.481</v>
      </c>
      <c r="E29" t="n">
        <v>18.24</v>
      </c>
      <c r="F29" t="n">
        <v>15.73</v>
      </c>
      <c r="G29" t="n">
        <v>62.92</v>
      </c>
      <c r="H29" t="n">
        <v>1.03</v>
      </c>
      <c r="I29" t="n">
        <v>15</v>
      </c>
      <c r="J29" t="n">
        <v>133.59</v>
      </c>
      <c r="K29" t="n">
        <v>45</v>
      </c>
      <c r="L29" t="n">
        <v>7.75</v>
      </c>
      <c r="M29" t="n">
        <v>13</v>
      </c>
      <c r="N29" t="n">
        <v>20.84</v>
      </c>
      <c r="O29" t="n">
        <v>16709.71</v>
      </c>
      <c r="P29" t="n">
        <v>145.54</v>
      </c>
      <c r="Q29" t="n">
        <v>467.1</v>
      </c>
      <c r="R29" t="n">
        <v>62.9</v>
      </c>
      <c r="S29" t="n">
        <v>39.61</v>
      </c>
      <c r="T29" t="n">
        <v>6665.96</v>
      </c>
      <c r="U29" t="n">
        <v>0.63</v>
      </c>
      <c r="V29" t="n">
        <v>0.74</v>
      </c>
      <c r="W29" t="n">
        <v>2.63</v>
      </c>
      <c r="X29" t="n">
        <v>0.4</v>
      </c>
      <c r="Y29" t="n">
        <v>1</v>
      </c>
      <c r="Z29" t="n">
        <v>10</v>
      </c>
      <c r="AA29" t="n">
        <v>316.945763405182</v>
      </c>
      <c r="AB29" t="n">
        <v>433.6591761512059</v>
      </c>
      <c r="AC29" t="n">
        <v>392.2713530238103</v>
      </c>
      <c r="AD29" t="n">
        <v>316945.763405182</v>
      </c>
      <c r="AE29" t="n">
        <v>433659.1761512059</v>
      </c>
      <c r="AF29" t="n">
        <v>9.133280521635853e-06</v>
      </c>
      <c r="AG29" t="n">
        <v>22</v>
      </c>
      <c r="AH29" t="n">
        <v>392271.3530238103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5.495</v>
      </c>
      <c r="E30" t="n">
        <v>18.2</v>
      </c>
      <c r="F30" t="n">
        <v>15.71</v>
      </c>
      <c r="G30" t="n">
        <v>67.31999999999999</v>
      </c>
      <c r="H30" t="n">
        <v>1.06</v>
      </c>
      <c r="I30" t="n">
        <v>14</v>
      </c>
      <c r="J30" t="n">
        <v>133.92</v>
      </c>
      <c r="K30" t="n">
        <v>45</v>
      </c>
      <c r="L30" t="n">
        <v>8</v>
      </c>
      <c r="M30" t="n">
        <v>12</v>
      </c>
      <c r="N30" t="n">
        <v>20.93</v>
      </c>
      <c r="O30" t="n">
        <v>16751.02</v>
      </c>
      <c r="P30" t="n">
        <v>144.76</v>
      </c>
      <c r="Q30" t="n">
        <v>467.07</v>
      </c>
      <c r="R30" t="n">
        <v>62.18</v>
      </c>
      <c r="S30" t="n">
        <v>39.61</v>
      </c>
      <c r="T30" t="n">
        <v>6310.07</v>
      </c>
      <c r="U30" t="n">
        <v>0.64</v>
      </c>
      <c r="V30" t="n">
        <v>0.74</v>
      </c>
      <c r="W30" t="n">
        <v>2.63</v>
      </c>
      <c r="X30" t="n">
        <v>0.38</v>
      </c>
      <c r="Y30" t="n">
        <v>1</v>
      </c>
      <c r="Z30" t="n">
        <v>10</v>
      </c>
      <c r="AA30" t="n">
        <v>316.2883402792859</v>
      </c>
      <c r="AB30" t="n">
        <v>432.7596608268935</v>
      </c>
      <c r="AC30" t="n">
        <v>391.4576861795726</v>
      </c>
      <c r="AD30" t="n">
        <v>316288.3402792859</v>
      </c>
      <c r="AE30" t="n">
        <v>432759.6608268935</v>
      </c>
      <c r="AF30" t="n">
        <v>9.156609462942714e-06</v>
      </c>
      <c r="AG30" t="n">
        <v>22</v>
      </c>
      <c r="AH30" t="n">
        <v>391457.6861795727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5.4993</v>
      </c>
      <c r="E31" t="n">
        <v>18.18</v>
      </c>
      <c r="F31" t="n">
        <v>15.69</v>
      </c>
      <c r="G31" t="n">
        <v>67.26000000000001</v>
      </c>
      <c r="H31" t="n">
        <v>1.09</v>
      </c>
      <c r="I31" t="n">
        <v>14</v>
      </c>
      <c r="J31" t="n">
        <v>134.26</v>
      </c>
      <c r="K31" t="n">
        <v>45</v>
      </c>
      <c r="L31" t="n">
        <v>8.25</v>
      </c>
      <c r="M31" t="n">
        <v>12</v>
      </c>
      <c r="N31" t="n">
        <v>21.01</v>
      </c>
      <c r="O31" t="n">
        <v>16792.37</v>
      </c>
      <c r="P31" t="n">
        <v>143.53</v>
      </c>
      <c r="Q31" t="n">
        <v>467.09</v>
      </c>
      <c r="R31" t="n">
        <v>61.73</v>
      </c>
      <c r="S31" t="n">
        <v>39.61</v>
      </c>
      <c r="T31" t="n">
        <v>6083.81</v>
      </c>
      <c r="U31" t="n">
        <v>0.64</v>
      </c>
      <c r="V31" t="n">
        <v>0.74</v>
      </c>
      <c r="W31" t="n">
        <v>2.63</v>
      </c>
      <c r="X31" t="n">
        <v>0.36</v>
      </c>
      <c r="Y31" t="n">
        <v>1</v>
      </c>
      <c r="Z31" t="n">
        <v>10</v>
      </c>
      <c r="AA31" t="n">
        <v>315.6168664874742</v>
      </c>
      <c r="AB31" t="n">
        <v>431.8409207616037</v>
      </c>
      <c r="AC31" t="n">
        <v>390.6266293766544</v>
      </c>
      <c r="AD31" t="n">
        <v>315616.8664874742</v>
      </c>
      <c r="AE31" t="n">
        <v>431840.9207616037</v>
      </c>
      <c r="AF31" t="n">
        <v>9.16377478062982e-06</v>
      </c>
      <c r="AG31" t="n">
        <v>22</v>
      </c>
      <c r="AH31" t="n">
        <v>390626.6293766544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5.511</v>
      </c>
      <c r="E32" t="n">
        <v>18.15</v>
      </c>
      <c r="F32" t="n">
        <v>15.68</v>
      </c>
      <c r="G32" t="n">
        <v>72.37</v>
      </c>
      <c r="H32" t="n">
        <v>1.12</v>
      </c>
      <c r="I32" t="n">
        <v>13</v>
      </c>
      <c r="J32" t="n">
        <v>134.59</v>
      </c>
      <c r="K32" t="n">
        <v>45</v>
      </c>
      <c r="L32" t="n">
        <v>8.5</v>
      </c>
      <c r="M32" t="n">
        <v>11</v>
      </c>
      <c r="N32" t="n">
        <v>21.1</v>
      </c>
      <c r="O32" t="n">
        <v>16833.86</v>
      </c>
      <c r="P32" t="n">
        <v>142.29</v>
      </c>
      <c r="Q32" t="n">
        <v>467.08</v>
      </c>
      <c r="R32" t="n">
        <v>61.41</v>
      </c>
      <c r="S32" t="n">
        <v>39.61</v>
      </c>
      <c r="T32" t="n">
        <v>5929.88</v>
      </c>
      <c r="U32" t="n">
        <v>0.65</v>
      </c>
      <c r="V32" t="n">
        <v>0.74</v>
      </c>
      <c r="W32" t="n">
        <v>2.63</v>
      </c>
      <c r="X32" t="n">
        <v>0.35</v>
      </c>
      <c r="Y32" t="n">
        <v>1</v>
      </c>
      <c r="Z32" t="n">
        <v>10</v>
      </c>
      <c r="AA32" t="n">
        <v>314.8304830739482</v>
      </c>
      <c r="AB32" t="n">
        <v>430.7649562824298</v>
      </c>
      <c r="AC32" t="n">
        <v>389.6533534372471</v>
      </c>
      <c r="AD32" t="n">
        <v>314830.4830739482</v>
      </c>
      <c r="AE32" t="n">
        <v>430764.9562824297</v>
      </c>
      <c r="AF32" t="n">
        <v>9.183271110150554e-06</v>
      </c>
      <c r="AG32" t="n">
        <v>22</v>
      </c>
      <c r="AH32" t="n">
        <v>389653.3534372471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5.515</v>
      </c>
      <c r="E33" t="n">
        <v>18.13</v>
      </c>
      <c r="F33" t="n">
        <v>15.67</v>
      </c>
      <c r="G33" t="n">
        <v>72.31</v>
      </c>
      <c r="H33" t="n">
        <v>1.15</v>
      </c>
      <c r="I33" t="n">
        <v>13</v>
      </c>
      <c r="J33" t="n">
        <v>134.93</v>
      </c>
      <c r="K33" t="n">
        <v>45</v>
      </c>
      <c r="L33" t="n">
        <v>8.75</v>
      </c>
      <c r="M33" t="n">
        <v>11</v>
      </c>
      <c r="N33" t="n">
        <v>21.18</v>
      </c>
      <c r="O33" t="n">
        <v>16875.27</v>
      </c>
      <c r="P33" t="n">
        <v>142.54</v>
      </c>
      <c r="Q33" t="n">
        <v>467.08</v>
      </c>
      <c r="R33" t="n">
        <v>60.98</v>
      </c>
      <c r="S33" t="n">
        <v>39.61</v>
      </c>
      <c r="T33" t="n">
        <v>5713.8</v>
      </c>
      <c r="U33" t="n">
        <v>0.65</v>
      </c>
      <c r="V33" t="n">
        <v>0.74</v>
      </c>
      <c r="W33" t="n">
        <v>2.63</v>
      </c>
      <c r="X33" t="n">
        <v>0.33</v>
      </c>
      <c r="Y33" t="n">
        <v>1</v>
      </c>
      <c r="Z33" t="n">
        <v>10</v>
      </c>
      <c r="AA33" t="n">
        <v>305.1861390374781</v>
      </c>
      <c r="AB33" t="n">
        <v>417.5691392933012</v>
      </c>
      <c r="AC33" t="n">
        <v>377.7169267011155</v>
      </c>
      <c r="AD33" t="n">
        <v>305186.1390374781</v>
      </c>
      <c r="AE33" t="n">
        <v>417569.1392933013</v>
      </c>
      <c r="AF33" t="n">
        <v>9.189936521952514e-06</v>
      </c>
      <c r="AG33" t="n">
        <v>21</v>
      </c>
      <c r="AH33" t="n">
        <v>377716.9267011156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5.5076</v>
      </c>
      <c r="E34" t="n">
        <v>18.16</v>
      </c>
      <c r="F34" t="n">
        <v>15.69</v>
      </c>
      <c r="G34" t="n">
        <v>72.43000000000001</v>
      </c>
      <c r="H34" t="n">
        <v>1.18</v>
      </c>
      <c r="I34" t="n">
        <v>13</v>
      </c>
      <c r="J34" t="n">
        <v>135.27</v>
      </c>
      <c r="K34" t="n">
        <v>45</v>
      </c>
      <c r="L34" t="n">
        <v>9</v>
      </c>
      <c r="M34" t="n">
        <v>11</v>
      </c>
      <c r="N34" t="n">
        <v>21.27</v>
      </c>
      <c r="O34" t="n">
        <v>16916.71</v>
      </c>
      <c r="P34" t="n">
        <v>141.97</v>
      </c>
      <c r="Q34" t="n">
        <v>467.08</v>
      </c>
      <c r="R34" t="n">
        <v>61.64</v>
      </c>
      <c r="S34" t="n">
        <v>39.61</v>
      </c>
      <c r="T34" t="n">
        <v>6043.51</v>
      </c>
      <c r="U34" t="n">
        <v>0.64</v>
      </c>
      <c r="V34" t="n">
        <v>0.74</v>
      </c>
      <c r="W34" t="n">
        <v>2.63</v>
      </c>
      <c r="X34" t="n">
        <v>0.36</v>
      </c>
      <c r="Y34" t="n">
        <v>1</v>
      </c>
      <c r="Z34" t="n">
        <v>10</v>
      </c>
      <c r="AA34" t="n">
        <v>314.7775878121613</v>
      </c>
      <c r="AB34" t="n">
        <v>430.6925826516787</v>
      </c>
      <c r="AC34" t="n">
        <v>389.5878870442379</v>
      </c>
      <c r="AD34" t="n">
        <v>314777.5878121613</v>
      </c>
      <c r="AE34" t="n">
        <v>430692.5826516786</v>
      </c>
      <c r="AF34" t="n">
        <v>9.177605510118889e-06</v>
      </c>
      <c r="AG34" t="n">
        <v>22</v>
      </c>
      <c r="AH34" t="n">
        <v>389587.8870442379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5.5321</v>
      </c>
      <c r="E35" t="n">
        <v>18.08</v>
      </c>
      <c r="F35" t="n">
        <v>15.64</v>
      </c>
      <c r="G35" t="n">
        <v>78.19</v>
      </c>
      <c r="H35" t="n">
        <v>1.21</v>
      </c>
      <c r="I35" t="n">
        <v>12</v>
      </c>
      <c r="J35" t="n">
        <v>135.6</v>
      </c>
      <c r="K35" t="n">
        <v>45</v>
      </c>
      <c r="L35" t="n">
        <v>9.25</v>
      </c>
      <c r="M35" t="n">
        <v>10</v>
      </c>
      <c r="N35" t="n">
        <v>21.35</v>
      </c>
      <c r="O35" t="n">
        <v>16958.17</v>
      </c>
      <c r="P35" t="n">
        <v>140.09</v>
      </c>
      <c r="Q35" t="n">
        <v>467.07</v>
      </c>
      <c r="R35" t="n">
        <v>59.93</v>
      </c>
      <c r="S35" t="n">
        <v>39.61</v>
      </c>
      <c r="T35" t="n">
        <v>5195.03</v>
      </c>
      <c r="U35" t="n">
        <v>0.66</v>
      </c>
      <c r="V35" t="n">
        <v>0.75</v>
      </c>
      <c r="W35" t="n">
        <v>2.63</v>
      </c>
      <c r="X35" t="n">
        <v>0.3</v>
      </c>
      <c r="Y35" t="n">
        <v>1</v>
      </c>
      <c r="Z35" t="n">
        <v>10</v>
      </c>
      <c r="AA35" t="n">
        <v>303.7265780626752</v>
      </c>
      <c r="AB35" t="n">
        <v>415.5721035762903</v>
      </c>
      <c r="AC35" t="n">
        <v>375.9104852700789</v>
      </c>
      <c r="AD35" t="n">
        <v>303726.5780626753</v>
      </c>
      <c r="AE35" t="n">
        <v>415572.1035762903</v>
      </c>
      <c r="AF35" t="n">
        <v>9.218431157405894e-06</v>
      </c>
      <c r="AG35" t="n">
        <v>21</v>
      </c>
      <c r="AH35" t="n">
        <v>375910.4852700789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5.5314</v>
      </c>
      <c r="E36" t="n">
        <v>18.08</v>
      </c>
      <c r="F36" t="n">
        <v>15.64</v>
      </c>
      <c r="G36" t="n">
        <v>78.2</v>
      </c>
      <c r="H36" t="n">
        <v>1.24</v>
      </c>
      <c r="I36" t="n">
        <v>12</v>
      </c>
      <c r="J36" t="n">
        <v>135.94</v>
      </c>
      <c r="K36" t="n">
        <v>45</v>
      </c>
      <c r="L36" t="n">
        <v>9.5</v>
      </c>
      <c r="M36" t="n">
        <v>10</v>
      </c>
      <c r="N36" t="n">
        <v>21.44</v>
      </c>
      <c r="O36" t="n">
        <v>16999.67</v>
      </c>
      <c r="P36" t="n">
        <v>139.56</v>
      </c>
      <c r="Q36" t="n">
        <v>467.07</v>
      </c>
      <c r="R36" t="n">
        <v>59.95</v>
      </c>
      <c r="S36" t="n">
        <v>39.61</v>
      </c>
      <c r="T36" t="n">
        <v>5204.91</v>
      </c>
      <c r="U36" t="n">
        <v>0.66</v>
      </c>
      <c r="V36" t="n">
        <v>0.75</v>
      </c>
      <c r="W36" t="n">
        <v>2.63</v>
      </c>
      <c r="X36" t="n">
        <v>0.31</v>
      </c>
      <c r="Y36" t="n">
        <v>1</v>
      </c>
      <c r="Z36" t="n">
        <v>10</v>
      </c>
      <c r="AA36" t="n">
        <v>303.5074981578034</v>
      </c>
      <c r="AB36" t="n">
        <v>415.2723487853215</v>
      </c>
      <c r="AC36" t="n">
        <v>375.6393386556516</v>
      </c>
      <c r="AD36" t="n">
        <v>303507.4981578034</v>
      </c>
      <c r="AE36" t="n">
        <v>415272.3487853215</v>
      </c>
      <c r="AF36" t="n">
        <v>9.21726471034055e-06</v>
      </c>
      <c r="AG36" t="n">
        <v>21</v>
      </c>
      <c r="AH36" t="n">
        <v>375639.3386556516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5.5311</v>
      </c>
      <c r="E37" t="n">
        <v>18.08</v>
      </c>
      <c r="F37" t="n">
        <v>15.64</v>
      </c>
      <c r="G37" t="n">
        <v>78.2</v>
      </c>
      <c r="H37" t="n">
        <v>1.26</v>
      </c>
      <c r="I37" t="n">
        <v>12</v>
      </c>
      <c r="J37" t="n">
        <v>136.27</v>
      </c>
      <c r="K37" t="n">
        <v>45</v>
      </c>
      <c r="L37" t="n">
        <v>9.75</v>
      </c>
      <c r="M37" t="n">
        <v>10</v>
      </c>
      <c r="N37" t="n">
        <v>21.53</v>
      </c>
      <c r="O37" t="n">
        <v>17041.2</v>
      </c>
      <c r="P37" t="n">
        <v>138.29</v>
      </c>
      <c r="Q37" t="n">
        <v>467.07</v>
      </c>
      <c r="R37" t="n">
        <v>60.06</v>
      </c>
      <c r="S37" t="n">
        <v>39.61</v>
      </c>
      <c r="T37" t="n">
        <v>5259</v>
      </c>
      <c r="U37" t="n">
        <v>0.66</v>
      </c>
      <c r="V37" t="n">
        <v>0.75</v>
      </c>
      <c r="W37" t="n">
        <v>2.62</v>
      </c>
      <c r="X37" t="n">
        <v>0.31</v>
      </c>
      <c r="Y37" t="n">
        <v>1</v>
      </c>
      <c r="Z37" t="n">
        <v>10</v>
      </c>
      <c r="AA37" t="n">
        <v>302.9575675559162</v>
      </c>
      <c r="AB37" t="n">
        <v>414.5199094745934</v>
      </c>
      <c r="AC37" t="n">
        <v>374.9587110966843</v>
      </c>
      <c r="AD37" t="n">
        <v>302957.5675559162</v>
      </c>
      <c r="AE37" t="n">
        <v>414519.9094745934</v>
      </c>
      <c r="AF37" t="n">
        <v>9.216764804455404e-06</v>
      </c>
      <c r="AG37" t="n">
        <v>21</v>
      </c>
      <c r="AH37" t="n">
        <v>374958.7110966843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5.5477</v>
      </c>
      <c r="E38" t="n">
        <v>18.03</v>
      </c>
      <c r="F38" t="n">
        <v>15.61</v>
      </c>
      <c r="G38" t="n">
        <v>85.16</v>
      </c>
      <c r="H38" t="n">
        <v>1.29</v>
      </c>
      <c r="I38" t="n">
        <v>11</v>
      </c>
      <c r="J38" t="n">
        <v>136.61</v>
      </c>
      <c r="K38" t="n">
        <v>45</v>
      </c>
      <c r="L38" t="n">
        <v>10</v>
      </c>
      <c r="M38" t="n">
        <v>9</v>
      </c>
      <c r="N38" t="n">
        <v>21.61</v>
      </c>
      <c r="O38" t="n">
        <v>17082.76</v>
      </c>
      <c r="P38" t="n">
        <v>137.49</v>
      </c>
      <c r="Q38" t="n">
        <v>467.07</v>
      </c>
      <c r="R38" t="n">
        <v>58.96</v>
      </c>
      <c r="S38" t="n">
        <v>39.61</v>
      </c>
      <c r="T38" t="n">
        <v>4715.65</v>
      </c>
      <c r="U38" t="n">
        <v>0.67</v>
      </c>
      <c r="V38" t="n">
        <v>0.75</v>
      </c>
      <c r="W38" t="n">
        <v>2.63</v>
      </c>
      <c r="X38" t="n">
        <v>0.28</v>
      </c>
      <c r="Y38" t="n">
        <v>1</v>
      </c>
      <c r="Z38" t="n">
        <v>10</v>
      </c>
      <c r="AA38" t="n">
        <v>302.2372875901574</v>
      </c>
      <c r="AB38" t="n">
        <v>413.5343906489328</v>
      </c>
      <c r="AC38" t="n">
        <v>374.0672488045604</v>
      </c>
      <c r="AD38" t="n">
        <v>302237.2875901574</v>
      </c>
      <c r="AE38" t="n">
        <v>413534.3906489328</v>
      </c>
      <c r="AF38" t="n">
        <v>9.244426263433539e-06</v>
      </c>
      <c r="AG38" t="n">
        <v>21</v>
      </c>
      <c r="AH38" t="n">
        <v>374067.2488045604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5.5461</v>
      </c>
      <c r="E39" t="n">
        <v>18.03</v>
      </c>
      <c r="F39" t="n">
        <v>15.62</v>
      </c>
      <c r="G39" t="n">
        <v>85.19</v>
      </c>
      <c r="H39" t="n">
        <v>1.32</v>
      </c>
      <c r="I39" t="n">
        <v>11</v>
      </c>
      <c r="J39" t="n">
        <v>136.95</v>
      </c>
      <c r="K39" t="n">
        <v>45</v>
      </c>
      <c r="L39" t="n">
        <v>10.25</v>
      </c>
      <c r="M39" t="n">
        <v>9</v>
      </c>
      <c r="N39" t="n">
        <v>21.7</v>
      </c>
      <c r="O39" t="n">
        <v>17124.35</v>
      </c>
      <c r="P39" t="n">
        <v>136.65</v>
      </c>
      <c r="Q39" t="n">
        <v>467.07</v>
      </c>
      <c r="R39" t="n">
        <v>59.25</v>
      </c>
      <c r="S39" t="n">
        <v>39.61</v>
      </c>
      <c r="T39" t="n">
        <v>4862.87</v>
      </c>
      <c r="U39" t="n">
        <v>0.67</v>
      </c>
      <c r="V39" t="n">
        <v>0.75</v>
      </c>
      <c r="W39" t="n">
        <v>2.62</v>
      </c>
      <c r="X39" t="n">
        <v>0.28</v>
      </c>
      <c r="Y39" t="n">
        <v>1</v>
      </c>
      <c r="Z39" t="n">
        <v>10</v>
      </c>
      <c r="AA39" t="n">
        <v>301.9241850761954</v>
      </c>
      <c r="AB39" t="n">
        <v>413.105989976222</v>
      </c>
      <c r="AC39" t="n">
        <v>373.679734090789</v>
      </c>
      <c r="AD39" t="n">
        <v>301924.1850761955</v>
      </c>
      <c r="AE39" t="n">
        <v>413105.989976222</v>
      </c>
      <c r="AF39" t="n">
        <v>9.241760098712755e-06</v>
      </c>
      <c r="AG39" t="n">
        <v>21</v>
      </c>
      <c r="AH39" t="n">
        <v>373679.734090789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5.5466</v>
      </c>
      <c r="E40" t="n">
        <v>18.03</v>
      </c>
      <c r="F40" t="n">
        <v>15.62</v>
      </c>
      <c r="G40" t="n">
        <v>85.18000000000001</v>
      </c>
      <c r="H40" t="n">
        <v>1.35</v>
      </c>
      <c r="I40" t="n">
        <v>11</v>
      </c>
      <c r="J40" t="n">
        <v>137.29</v>
      </c>
      <c r="K40" t="n">
        <v>45</v>
      </c>
      <c r="L40" t="n">
        <v>10.5</v>
      </c>
      <c r="M40" t="n">
        <v>9</v>
      </c>
      <c r="N40" t="n">
        <v>21.79</v>
      </c>
      <c r="O40" t="n">
        <v>17165.97</v>
      </c>
      <c r="P40" t="n">
        <v>135.65</v>
      </c>
      <c r="Q40" t="n">
        <v>467.07</v>
      </c>
      <c r="R40" t="n">
        <v>59.15</v>
      </c>
      <c r="S40" t="n">
        <v>39.61</v>
      </c>
      <c r="T40" t="n">
        <v>4811.08</v>
      </c>
      <c r="U40" t="n">
        <v>0.67</v>
      </c>
      <c r="V40" t="n">
        <v>0.75</v>
      </c>
      <c r="W40" t="n">
        <v>2.63</v>
      </c>
      <c r="X40" t="n">
        <v>0.28</v>
      </c>
      <c r="Y40" t="n">
        <v>1</v>
      </c>
      <c r="Z40" t="n">
        <v>10</v>
      </c>
      <c r="AA40" t="n">
        <v>301.4792650395416</v>
      </c>
      <c r="AB40" t="n">
        <v>412.4972307535855</v>
      </c>
      <c r="AC40" t="n">
        <v>373.129073993962</v>
      </c>
      <c r="AD40" t="n">
        <v>301479.2650395416</v>
      </c>
      <c r="AE40" t="n">
        <v>412497.2307535855</v>
      </c>
      <c r="AF40" t="n">
        <v>9.242593275187999e-06</v>
      </c>
      <c r="AG40" t="n">
        <v>21</v>
      </c>
      <c r="AH40" t="n">
        <v>373129.073993962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5.5609</v>
      </c>
      <c r="E41" t="n">
        <v>17.98</v>
      </c>
      <c r="F41" t="n">
        <v>15.6</v>
      </c>
      <c r="G41" t="n">
        <v>93.56999999999999</v>
      </c>
      <c r="H41" t="n">
        <v>1.38</v>
      </c>
      <c r="I41" t="n">
        <v>10</v>
      </c>
      <c r="J41" t="n">
        <v>137.62</v>
      </c>
      <c r="K41" t="n">
        <v>45</v>
      </c>
      <c r="L41" t="n">
        <v>10.75</v>
      </c>
      <c r="M41" t="n">
        <v>8</v>
      </c>
      <c r="N41" t="n">
        <v>21.88</v>
      </c>
      <c r="O41" t="n">
        <v>17207.62</v>
      </c>
      <c r="P41" t="n">
        <v>134.61</v>
      </c>
      <c r="Q41" t="n">
        <v>467.1</v>
      </c>
      <c r="R41" t="n">
        <v>58.47</v>
      </c>
      <c r="S41" t="n">
        <v>39.61</v>
      </c>
      <c r="T41" t="n">
        <v>4477.79</v>
      </c>
      <c r="U41" t="n">
        <v>0.68</v>
      </c>
      <c r="V41" t="n">
        <v>0.75</v>
      </c>
      <c r="W41" t="n">
        <v>2.62</v>
      </c>
      <c r="X41" t="n">
        <v>0.26</v>
      </c>
      <c r="Y41" t="n">
        <v>1</v>
      </c>
      <c r="Z41" t="n">
        <v>10</v>
      </c>
      <c r="AA41" t="n">
        <v>300.7259000782551</v>
      </c>
      <c r="AB41" t="n">
        <v>411.4664435774368</v>
      </c>
      <c r="AC41" t="n">
        <v>372.196663699186</v>
      </c>
      <c r="AD41" t="n">
        <v>300725.900078255</v>
      </c>
      <c r="AE41" t="n">
        <v>411466.4435774368</v>
      </c>
      <c r="AF41" t="n">
        <v>9.266422122380006e-06</v>
      </c>
      <c r="AG41" t="n">
        <v>21</v>
      </c>
      <c r="AH41" t="n">
        <v>372196.6636991861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5.5616</v>
      </c>
      <c r="E42" t="n">
        <v>17.98</v>
      </c>
      <c r="F42" t="n">
        <v>15.59</v>
      </c>
      <c r="G42" t="n">
        <v>93.56</v>
      </c>
      <c r="H42" t="n">
        <v>1.41</v>
      </c>
      <c r="I42" t="n">
        <v>10</v>
      </c>
      <c r="J42" t="n">
        <v>137.96</v>
      </c>
      <c r="K42" t="n">
        <v>45</v>
      </c>
      <c r="L42" t="n">
        <v>11</v>
      </c>
      <c r="M42" t="n">
        <v>7</v>
      </c>
      <c r="N42" t="n">
        <v>21.96</v>
      </c>
      <c r="O42" t="n">
        <v>17249.3</v>
      </c>
      <c r="P42" t="n">
        <v>133.82</v>
      </c>
      <c r="Q42" t="n">
        <v>467.1</v>
      </c>
      <c r="R42" t="n">
        <v>58.32</v>
      </c>
      <c r="S42" t="n">
        <v>39.61</v>
      </c>
      <c r="T42" t="n">
        <v>4398.61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300.3454164705623</v>
      </c>
      <c r="AB42" t="n">
        <v>410.9458491196396</v>
      </c>
      <c r="AC42" t="n">
        <v>371.725754045782</v>
      </c>
      <c r="AD42" t="n">
        <v>300345.4164705623</v>
      </c>
      <c r="AE42" t="n">
        <v>410945.8491196396</v>
      </c>
      <c r="AF42" t="n">
        <v>9.267588569445351e-06</v>
      </c>
      <c r="AG42" t="n">
        <v>21</v>
      </c>
      <c r="AH42" t="n">
        <v>371725.754045782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5.5605</v>
      </c>
      <c r="E43" t="n">
        <v>17.98</v>
      </c>
      <c r="F43" t="n">
        <v>15.6</v>
      </c>
      <c r="G43" t="n">
        <v>93.58</v>
      </c>
      <c r="H43" t="n">
        <v>1.44</v>
      </c>
      <c r="I43" t="n">
        <v>10</v>
      </c>
      <c r="J43" t="n">
        <v>138.3</v>
      </c>
      <c r="K43" t="n">
        <v>45</v>
      </c>
      <c r="L43" t="n">
        <v>11.25</v>
      </c>
      <c r="M43" t="n">
        <v>7</v>
      </c>
      <c r="N43" t="n">
        <v>22.05</v>
      </c>
      <c r="O43" t="n">
        <v>17291.02</v>
      </c>
      <c r="P43" t="n">
        <v>133.5</v>
      </c>
      <c r="Q43" t="n">
        <v>467.08</v>
      </c>
      <c r="R43" t="n">
        <v>58.5</v>
      </c>
      <c r="S43" t="n">
        <v>39.61</v>
      </c>
      <c r="T43" t="n">
        <v>4492.69</v>
      </c>
      <c r="U43" t="n">
        <v>0.68</v>
      </c>
      <c r="V43" t="n">
        <v>0.75</v>
      </c>
      <c r="W43" t="n">
        <v>2.63</v>
      </c>
      <c r="X43" t="n">
        <v>0.26</v>
      </c>
      <c r="Y43" t="n">
        <v>1</v>
      </c>
      <c r="Z43" t="n">
        <v>10</v>
      </c>
      <c r="AA43" t="n">
        <v>300.2500682834452</v>
      </c>
      <c r="AB43" t="n">
        <v>410.8153895235608</v>
      </c>
      <c r="AC43" t="n">
        <v>371.6077453304517</v>
      </c>
      <c r="AD43" t="n">
        <v>300250.0682834451</v>
      </c>
      <c r="AE43" t="n">
        <v>410815.3895235608</v>
      </c>
      <c r="AF43" t="n">
        <v>9.265755581199813e-06</v>
      </c>
      <c r="AG43" t="n">
        <v>21</v>
      </c>
      <c r="AH43" t="n">
        <v>371607.7453304518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5.5598</v>
      </c>
      <c r="E44" t="n">
        <v>17.99</v>
      </c>
      <c r="F44" t="n">
        <v>15.6</v>
      </c>
      <c r="G44" t="n">
        <v>93.59</v>
      </c>
      <c r="H44" t="n">
        <v>1.47</v>
      </c>
      <c r="I44" t="n">
        <v>10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132.33</v>
      </c>
      <c r="Q44" t="n">
        <v>467.07</v>
      </c>
      <c r="R44" t="n">
        <v>58.42</v>
      </c>
      <c r="S44" t="n">
        <v>39.61</v>
      </c>
      <c r="T44" t="n">
        <v>4448.94</v>
      </c>
      <c r="U44" t="n">
        <v>0.68</v>
      </c>
      <c r="V44" t="n">
        <v>0.75</v>
      </c>
      <c r="W44" t="n">
        <v>2.63</v>
      </c>
      <c r="X44" t="n">
        <v>0.27</v>
      </c>
      <c r="Y44" t="n">
        <v>1</v>
      </c>
      <c r="Z44" t="n">
        <v>10</v>
      </c>
      <c r="AA44" t="n">
        <v>299.7532541851104</v>
      </c>
      <c r="AB44" t="n">
        <v>410.135626556328</v>
      </c>
      <c r="AC44" t="n">
        <v>370.9928579867584</v>
      </c>
      <c r="AD44" t="n">
        <v>299753.2541851104</v>
      </c>
      <c r="AE44" t="n">
        <v>410135.626556328</v>
      </c>
      <c r="AF44" t="n">
        <v>9.264589134134468e-06</v>
      </c>
      <c r="AG44" t="n">
        <v>21</v>
      </c>
      <c r="AH44" t="n">
        <v>370992.8579867584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5.561</v>
      </c>
      <c r="E45" t="n">
        <v>17.98</v>
      </c>
      <c r="F45" t="n">
        <v>15.59</v>
      </c>
      <c r="G45" t="n">
        <v>93.56999999999999</v>
      </c>
      <c r="H45" t="n">
        <v>1.5</v>
      </c>
      <c r="I45" t="n">
        <v>10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130.88</v>
      </c>
      <c r="Q45" t="n">
        <v>467.12</v>
      </c>
      <c r="R45" t="n">
        <v>58.29</v>
      </c>
      <c r="S45" t="n">
        <v>39.61</v>
      </c>
      <c r="T45" t="n">
        <v>4387.3</v>
      </c>
      <c r="U45" t="n">
        <v>0.68</v>
      </c>
      <c r="V45" t="n">
        <v>0.75</v>
      </c>
      <c r="W45" t="n">
        <v>2.63</v>
      </c>
      <c r="X45" t="n">
        <v>0.26</v>
      </c>
      <c r="Y45" t="n">
        <v>1</v>
      </c>
      <c r="Z45" t="n">
        <v>10</v>
      </c>
      <c r="AA45" t="n">
        <v>299.0771555725221</v>
      </c>
      <c r="AB45" t="n">
        <v>409.210558607219</v>
      </c>
      <c r="AC45" t="n">
        <v>370.1560772243714</v>
      </c>
      <c r="AD45" t="n">
        <v>299077.1555725221</v>
      </c>
      <c r="AE45" t="n">
        <v>409210.558607219</v>
      </c>
      <c r="AF45" t="n">
        <v>9.266588757675057e-06</v>
      </c>
      <c r="AG45" t="n">
        <v>21</v>
      </c>
      <c r="AH45" t="n">
        <v>370156.0772243714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5.5765</v>
      </c>
      <c r="E46" t="n">
        <v>17.93</v>
      </c>
      <c r="F46" t="n">
        <v>15.57</v>
      </c>
      <c r="G46" t="n">
        <v>103.8</v>
      </c>
      <c r="H46" t="n">
        <v>1.52</v>
      </c>
      <c r="I46" t="n">
        <v>9</v>
      </c>
      <c r="J46" t="n">
        <v>139.32</v>
      </c>
      <c r="K46" t="n">
        <v>45</v>
      </c>
      <c r="L46" t="n">
        <v>12</v>
      </c>
      <c r="M46" t="n">
        <v>3</v>
      </c>
      <c r="N46" t="n">
        <v>22.32</v>
      </c>
      <c r="O46" t="n">
        <v>17416.34</v>
      </c>
      <c r="P46" t="n">
        <v>130.22</v>
      </c>
      <c r="Q46" t="n">
        <v>467.1</v>
      </c>
      <c r="R46" t="n">
        <v>57.49</v>
      </c>
      <c r="S46" t="n">
        <v>39.61</v>
      </c>
      <c r="T46" t="n">
        <v>3989.06</v>
      </c>
      <c r="U46" t="n">
        <v>0.6899999999999999</v>
      </c>
      <c r="V46" t="n">
        <v>0.75</v>
      </c>
      <c r="W46" t="n">
        <v>2.63</v>
      </c>
      <c r="X46" t="n">
        <v>0.24</v>
      </c>
      <c r="Y46" t="n">
        <v>1</v>
      </c>
      <c r="Z46" t="n">
        <v>10</v>
      </c>
      <c r="AA46" t="n">
        <v>298.4763337644602</v>
      </c>
      <c r="AB46" t="n">
        <v>408.3884877030412</v>
      </c>
      <c r="AC46" t="n">
        <v>369.4124636135045</v>
      </c>
      <c r="AD46" t="n">
        <v>298476.3337644602</v>
      </c>
      <c r="AE46" t="n">
        <v>408388.4877030412</v>
      </c>
      <c r="AF46" t="n">
        <v>9.292417228407653e-06</v>
      </c>
      <c r="AG46" t="n">
        <v>21</v>
      </c>
      <c r="AH46" t="n">
        <v>369412.4636135045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5.58</v>
      </c>
      <c r="E47" t="n">
        <v>17.92</v>
      </c>
      <c r="F47" t="n">
        <v>15.56</v>
      </c>
      <c r="G47" t="n">
        <v>103.73</v>
      </c>
      <c r="H47" t="n">
        <v>1.55</v>
      </c>
      <c r="I47" t="n">
        <v>9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130.24</v>
      </c>
      <c r="Q47" t="n">
        <v>467.07</v>
      </c>
      <c r="R47" t="n">
        <v>56.93</v>
      </c>
      <c r="S47" t="n">
        <v>39.61</v>
      </c>
      <c r="T47" t="n">
        <v>3709.6</v>
      </c>
      <c r="U47" t="n">
        <v>0.7</v>
      </c>
      <c r="V47" t="n">
        <v>0.75</v>
      </c>
      <c r="W47" t="n">
        <v>2.63</v>
      </c>
      <c r="X47" t="n">
        <v>0.23</v>
      </c>
      <c r="Y47" t="n">
        <v>1</v>
      </c>
      <c r="Z47" t="n">
        <v>10</v>
      </c>
      <c r="AA47" t="n">
        <v>298.4008898363322</v>
      </c>
      <c r="AB47" t="n">
        <v>408.2852619922254</v>
      </c>
      <c r="AC47" t="n">
        <v>369.3190896196508</v>
      </c>
      <c r="AD47" t="n">
        <v>298400.8898363322</v>
      </c>
      <c r="AE47" t="n">
        <v>408285.2619922254</v>
      </c>
      <c r="AF47" t="n">
        <v>9.298249463734366e-06</v>
      </c>
      <c r="AG47" t="n">
        <v>21</v>
      </c>
      <c r="AH47" t="n">
        <v>369319.0896196507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2.3463</v>
      </c>
      <c r="E2" t="n">
        <v>42.62</v>
      </c>
      <c r="F2" t="n">
        <v>24.5</v>
      </c>
      <c r="G2" t="n">
        <v>4.87</v>
      </c>
      <c r="H2" t="n">
        <v>0.07000000000000001</v>
      </c>
      <c r="I2" t="n">
        <v>302</v>
      </c>
      <c r="J2" t="n">
        <v>263.32</v>
      </c>
      <c r="K2" t="n">
        <v>59.89</v>
      </c>
      <c r="L2" t="n">
        <v>1</v>
      </c>
      <c r="M2" t="n">
        <v>300</v>
      </c>
      <c r="N2" t="n">
        <v>67.43000000000001</v>
      </c>
      <c r="O2" t="n">
        <v>32710.1</v>
      </c>
      <c r="P2" t="n">
        <v>414.75</v>
      </c>
      <c r="Q2" t="n">
        <v>467.38</v>
      </c>
      <c r="R2" t="n">
        <v>349.7</v>
      </c>
      <c r="S2" t="n">
        <v>39.61</v>
      </c>
      <c r="T2" t="n">
        <v>148629.42</v>
      </c>
      <c r="U2" t="n">
        <v>0.11</v>
      </c>
      <c r="V2" t="n">
        <v>0.48</v>
      </c>
      <c r="W2" t="n">
        <v>3.11</v>
      </c>
      <c r="X2" t="n">
        <v>9.16</v>
      </c>
      <c r="Y2" t="n">
        <v>1</v>
      </c>
      <c r="Z2" t="n">
        <v>10</v>
      </c>
      <c r="AA2" t="n">
        <v>1129.919500403911</v>
      </c>
      <c r="AB2" t="n">
        <v>1546.005708982857</v>
      </c>
      <c r="AC2" t="n">
        <v>1398.457093950173</v>
      </c>
      <c r="AD2" t="n">
        <v>1129919.500403911</v>
      </c>
      <c r="AE2" t="n">
        <v>1546005.708982857</v>
      </c>
      <c r="AF2" t="n">
        <v>2.818975969634521e-06</v>
      </c>
      <c r="AG2" t="n">
        <v>50</v>
      </c>
      <c r="AH2" t="n">
        <v>1398457.093950173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21.67</v>
      </c>
      <c r="G3" t="n">
        <v>6.1</v>
      </c>
      <c r="H3" t="n">
        <v>0.08</v>
      </c>
      <c r="I3" t="n">
        <v>213</v>
      </c>
      <c r="J3" t="n">
        <v>263.79</v>
      </c>
      <c r="K3" t="n">
        <v>59.89</v>
      </c>
      <c r="L3" t="n">
        <v>1.25</v>
      </c>
      <c r="M3" t="n">
        <v>211</v>
      </c>
      <c r="N3" t="n">
        <v>67.65000000000001</v>
      </c>
      <c r="O3" t="n">
        <v>32767.75</v>
      </c>
      <c r="P3" t="n">
        <v>366.63</v>
      </c>
      <c r="Q3" t="n">
        <v>467.26</v>
      </c>
      <c r="R3" t="n">
        <v>257.46</v>
      </c>
      <c r="S3" t="n">
        <v>39.61</v>
      </c>
      <c r="T3" t="n">
        <v>102954.11</v>
      </c>
      <c r="U3" t="n">
        <v>0.15</v>
      </c>
      <c r="V3" t="n">
        <v>0.54</v>
      </c>
      <c r="W3" t="n">
        <v>2.94</v>
      </c>
      <c r="X3" t="n">
        <v>6.33</v>
      </c>
      <c r="Y3" t="n">
        <v>1</v>
      </c>
      <c r="Z3" t="n">
        <v>10</v>
      </c>
      <c r="AA3" t="n">
        <v>871.6468210171407</v>
      </c>
      <c r="AB3" t="n">
        <v>1192.625634859424</v>
      </c>
      <c r="AC3" t="n">
        <v>1078.803118129031</v>
      </c>
      <c r="AD3" t="n">
        <v>871646.8210171408</v>
      </c>
      <c r="AE3" t="n">
        <v>1192625.634859424</v>
      </c>
      <c r="AF3" t="n">
        <v>3.404205136752527e-06</v>
      </c>
      <c r="AG3" t="n">
        <v>41</v>
      </c>
      <c r="AH3" t="n">
        <v>1078803.118129031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3.1763</v>
      </c>
      <c r="E4" t="n">
        <v>31.48</v>
      </c>
      <c r="F4" t="n">
        <v>20.24</v>
      </c>
      <c r="G4" t="n">
        <v>7.31</v>
      </c>
      <c r="H4" t="n">
        <v>0.1</v>
      </c>
      <c r="I4" t="n">
        <v>166</v>
      </c>
      <c r="J4" t="n">
        <v>264.25</v>
      </c>
      <c r="K4" t="n">
        <v>59.89</v>
      </c>
      <c r="L4" t="n">
        <v>1.5</v>
      </c>
      <c r="M4" t="n">
        <v>164</v>
      </c>
      <c r="N4" t="n">
        <v>67.87</v>
      </c>
      <c r="O4" t="n">
        <v>32825.49</v>
      </c>
      <c r="P4" t="n">
        <v>342.17</v>
      </c>
      <c r="Q4" t="n">
        <v>467.27</v>
      </c>
      <c r="R4" t="n">
        <v>209.58</v>
      </c>
      <c r="S4" t="n">
        <v>39.61</v>
      </c>
      <c r="T4" t="n">
        <v>79253.25</v>
      </c>
      <c r="U4" t="n">
        <v>0.19</v>
      </c>
      <c r="V4" t="n">
        <v>0.58</v>
      </c>
      <c r="W4" t="n">
        <v>2.89</v>
      </c>
      <c r="X4" t="n">
        <v>4.9</v>
      </c>
      <c r="Y4" t="n">
        <v>1</v>
      </c>
      <c r="Z4" t="n">
        <v>10</v>
      </c>
      <c r="AA4" t="n">
        <v>754.7197441689518</v>
      </c>
      <c r="AB4" t="n">
        <v>1032.640849857167</v>
      </c>
      <c r="AC4" t="n">
        <v>934.0870564673343</v>
      </c>
      <c r="AD4" t="n">
        <v>754719.7441689519</v>
      </c>
      <c r="AE4" t="n">
        <v>1032640.849857168</v>
      </c>
      <c r="AF4" t="n">
        <v>3.81618436361511e-06</v>
      </c>
      <c r="AG4" t="n">
        <v>37</v>
      </c>
      <c r="AH4" t="n">
        <v>934087.0564673343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3.4542</v>
      </c>
      <c r="E5" t="n">
        <v>28.95</v>
      </c>
      <c r="F5" t="n">
        <v>19.27</v>
      </c>
      <c r="G5" t="n">
        <v>8.57</v>
      </c>
      <c r="H5" t="n">
        <v>0.12</v>
      </c>
      <c r="I5" t="n">
        <v>135</v>
      </c>
      <c r="J5" t="n">
        <v>264.72</v>
      </c>
      <c r="K5" t="n">
        <v>59.89</v>
      </c>
      <c r="L5" t="n">
        <v>1.75</v>
      </c>
      <c r="M5" t="n">
        <v>133</v>
      </c>
      <c r="N5" t="n">
        <v>68.09</v>
      </c>
      <c r="O5" t="n">
        <v>32883.31</v>
      </c>
      <c r="P5" t="n">
        <v>325.64</v>
      </c>
      <c r="Q5" t="n">
        <v>467.28</v>
      </c>
      <c r="R5" t="n">
        <v>178.33</v>
      </c>
      <c r="S5" t="n">
        <v>39.61</v>
      </c>
      <c r="T5" t="n">
        <v>63780.31</v>
      </c>
      <c r="U5" t="n">
        <v>0.22</v>
      </c>
      <c r="V5" t="n">
        <v>0.61</v>
      </c>
      <c r="W5" t="n">
        <v>2.83</v>
      </c>
      <c r="X5" t="n">
        <v>3.93</v>
      </c>
      <c r="Y5" t="n">
        <v>1</v>
      </c>
      <c r="Z5" t="n">
        <v>10</v>
      </c>
      <c r="AA5" t="n">
        <v>676.9109202194088</v>
      </c>
      <c r="AB5" t="n">
        <v>926.179384246357</v>
      </c>
      <c r="AC5" t="n">
        <v>837.7861237148138</v>
      </c>
      <c r="AD5" t="n">
        <v>676910.9202194088</v>
      </c>
      <c r="AE5" t="n">
        <v>926179.384246357</v>
      </c>
      <c r="AF5" t="n">
        <v>4.150068957214152e-06</v>
      </c>
      <c r="AG5" t="n">
        <v>34</v>
      </c>
      <c r="AH5" t="n">
        <v>837786.1237148138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3.6549</v>
      </c>
      <c r="E6" t="n">
        <v>27.36</v>
      </c>
      <c r="F6" t="n">
        <v>18.69</v>
      </c>
      <c r="G6" t="n">
        <v>9.75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315.67</v>
      </c>
      <c r="Q6" t="n">
        <v>467.13</v>
      </c>
      <c r="R6" t="n">
        <v>159.01</v>
      </c>
      <c r="S6" t="n">
        <v>39.61</v>
      </c>
      <c r="T6" t="n">
        <v>54222.63</v>
      </c>
      <c r="U6" t="n">
        <v>0.25</v>
      </c>
      <c r="V6" t="n">
        <v>0.62</v>
      </c>
      <c r="W6" t="n">
        <v>2.81</v>
      </c>
      <c r="X6" t="n">
        <v>3.36</v>
      </c>
      <c r="Y6" t="n">
        <v>1</v>
      </c>
      <c r="Z6" t="n">
        <v>10</v>
      </c>
      <c r="AA6" t="n">
        <v>628.8295001156149</v>
      </c>
      <c r="AB6" t="n">
        <v>860.3922640577981</v>
      </c>
      <c r="AC6" t="n">
        <v>778.2776339442481</v>
      </c>
      <c r="AD6" t="n">
        <v>628829.5001156149</v>
      </c>
      <c r="AE6" t="n">
        <v>860392.2640577981</v>
      </c>
      <c r="AF6" t="n">
        <v>4.391201155614036e-06</v>
      </c>
      <c r="AG6" t="n">
        <v>32</v>
      </c>
      <c r="AH6" t="n">
        <v>778277.6339442481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3.8227</v>
      </c>
      <c r="E7" t="n">
        <v>26.16</v>
      </c>
      <c r="F7" t="n">
        <v>18.25</v>
      </c>
      <c r="G7" t="n">
        <v>10.95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307.99</v>
      </c>
      <c r="Q7" t="n">
        <v>467.1</v>
      </c>
      <c r="R7" t="n">
        <v>144.94</v>
      </c>
      <c r="S7" t="n">
        <v>39.61</v>
      </c>
      <c r="T7" t="n">
        <v>47258.78</v>
      </c>
      <c r="U7" t="n">
        <v>0.27</v>
      </c>
      <c r="V7" t="n">
        <v>0.64</v>
      </c>
      <c r="W7" t="n">
        <v>2.78</v>
      </c>
      <c r="X7" t="n">
        <v>2.92</v>
      </c>
      <c r="Y7" t="n">
        <v>1</v>
      </c>
      <c r="Z7" t="n">
        <v>10</v>
      </c>
      <c r="AA7" t="n">
        <v>598.27914702194</v>
      </c>
      <c r="AB7" t="n">
        <v>818.5919231685756</v>
      </c>
      <c r="AC7" t="n">
        <v>740.466658922346</v>
      </c>
      <c r="AD7" t="n">
        <v>598279.1470219401</v>
      </c>
      <c r="AE7" t="n">
        <v>818591.9231685756</v>
      </c>
      <c r="AF7" t="n">
        <v>4.592805455023605e-06</v>
      </c>
      <c r="AG7" t="n">
        <v>31</v>
      </c>
      <c r="AH7" t="n">
        <v>740466.6589223461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3.97</v>
      </c>
      <c r="E8" t="n">
        <v>25.19</v>
      </c>
      <c r="F8" t="n">
        <v>17.89</v>
      </c>
      <c r="G8" t="n">
        <v>12.2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301.63</v>
      </c>
      <c r="Q8" t="n">
        <v>467.21</v>
      </c>
      <c r="R8" t="n">
        <v>132.97</v>
      </c>
      <c r="S8" t="n">
        <v>39.61</v>
      </c>
      <c r="T8" t="n">
        <v>41334.29</v>
      </c>
      <c r="U8" t="n">
        <v>0.3</v>
      </c>
      <c r="V8" t="n">
        <v>0.65</v>
      </c>
      <c r="W8" t="n">
        <v>2.76</v>
      </c>
      <c r="X8" t="n">
        <v>2.55</v>
      </c>
      <c r="Y8" t="n">
        <v>1</v>
      </c>
      <c r="Z8" t="n">
        <v>10</v>
      </c>
      <c r="AA8" t="n">
        <v>572.0201139577188</v>
      </c>
      <c r="AB8" t="n">
        <v>782.66315566333</v>
      </c>
      <c r="AC8" t="n">
        <v>707.9668825614591</v>
      </c>
      <c r="AD8" t="n">
        <v>572020.1139577187</v>
      </c>
      <c r="AE8" t="n">
        <v>782663.15566333</v>
      </c>
      <c r="AF8" t="n">
        <v>4.769779908557751e-06</v>
      </c>
      <c r="AG8" t="n">
        <v>30</v>
      </c>
      <c r="AH8" t="n">
        <v>707966.8825614591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4.0932</v>
      </c>
      <c r="E9" t="n">
        <v>24.43</v>
      </c>
      <c r="F9" t="n">
        <v>17.58</v>
      </c>
      <c r="G9" t="n">
        <v>13.35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296.31</v>
      </c>
      <c r="Q9" t="n">
        <v>467.1</v>
      </c>
      <c r="R9" t="n">
        <v>123.4</v>
      </c>
      <c r="S9" t="n">
        <v>39.61</v>
      </c>
      <c r="T9" t="n">
        <v>36597.18</v>
      </c>
      <c r="U9" t="n">
        <v>0.32</v>
      </c>
      <c r="V9" t="n">
        <v>0.66</v>
      </c>
      <c r="W9" t="n">
        <v>2.73</v>
      </c>
      <c r="X9" t="n">
        <v>2.25</v>
      </c>
      <c r="Y9" t="n">
        <v>1</v>
      </c>
      <c r="Z9" t="n">
        <v>10</v>
      </c>
      <c r="AA9" t="n">
        <v>549.2671241810688</v>
      </c>
      <c r="AB9" t="n">
        <v>751.5315112598524</v>
      </c>
      <c r="AC9" t="n">
        <v>679.806398606312</v>
      </c>
      <c r="AD9" t="n">
        <v>549267.1241810687</v>
      </c>
      <c r="AE9" t="n">
        <v>751531.5112598524</v>
      </c>
      <c r="AF9" t="n">
        <v>4.917799274989569e-06</v>
      </c>
      <c r="AG9" t="n">
        <v>29</v>
      </c>
      <c r="AH9" t="n">
        <v>679806.398606312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4.2013</v>
      </c>
      <c r="E10" t="n">
        <v>23.8</v>
      </c>
      <c r="F10" t="n">
        <v>17.36</v>
      </c>
      <c r="G10" t="n">
        <v>14.67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292.31</v>
      </c>
      <c r="Q10" t="n">
        <v>467.19</v>
      </c>
      <c r="R10" t="n">
        <v>115.7</v>
      </c>
      <c r="S10" t="n">
        <v>39.61</v>
      </c>
      <c r="T10" t="n">
        <v>32787.64</v>
      </c>
      <c r="U10" t="n">
        <v>0.34</v>
      </c>
      <c r="V10" t="n">
        <v>0.67</v>
      </c>
      <c r="W10" t="n">
        <v>2.73</v>
      </c>
      <c r="X10" t="n">
        <v>2.02</v>
      </c>
      <c r="Y10" t="n">
        <v>1</v>
      </c>
      <c r="Z10" t="n">
        <v>10</v>
      </c>
      <c r="AA10" t="n">
        <v>529.3050688535228</v>
      </c>
      <c r="AB10" t="n">
        <v>724.2185464969771</v>
      </c>
      <c r="AC10" t="n">
        <v>655.1001448664186</v>
      </c>
      <c r="AD10" t="n">
        <v>529305.0688535228</v>
      </c>
      <c r="AE10" t="n">
        <v>724218.5464969771</v>
      </c>
      <c r="AF10" t="n">
        <v>5.047676657386317e-06</v>
      </c>
      <c r="AG10" t="n">
        <v>28</v>
      </c>
      <c r="AH10" t="n">
        <v>655100.1448664187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4.2837</v>
      </c>
      <c r="E11" t="n">
        <v>23.34</v>
      </c>
      <c r="F11" t="n">
        <v>17.2</v>
      </c>
      <c r="G11" t="n">
        <v>15.88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289.55</v>
      </c>
      <c r="Q11" t="n">
        <v>467.1</v>
      </c>
      <c r="R11" t="n">
        <v>110.77</v>
      </c>
      <c r="S11" t="n">
        <v>39.61</v>
      </c>
      <c r="T11" t="n">
        <v>30348.55</v>
      </c>
      <c r="U11" t="n">
        <v>0.36</v>
      </c>
      <c r="V11" t="n">
        <v>0.68</v>
      </c>
      <c r="W11" t="n">
        <v>2.72</v>
      </c>
      <c r="X11" t="n">
        <v>1.87</v>
      </c>
      <c r="Y11" t="n">
        <v>1</v>
      </c>
      <c r="Z11" t="n">
        <v>10</v>
      </c>
      <c r="AA11" t="n">
        <v>522.2832655911877</v>
      </c>
      <c r="AB11" t="n">
        <v>714.6110054933536</v>
      </c>
      <c r="AC11" t="n">
        <v>646.4095340919125</v>
      </c>
      <c r="AD11" t="n">
        <v>522283.2655911878</v>
      </c>
      <c r="AE11" t="n">
        <v>714611.0054933536</v>
      </c>
      <c r="AF11" t="n">
        <v>5.146676623246558e-06</v>
      </c>
      <c r="AG11" t="n">
        <v>28</v>
      </c>
      <c r="AH11" t="n">
        <v>646409.5340919126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4.3615</v>
      </c>
      <c r="E12" t="n">
        <v>22.93</v>
      </c>
      <c r="F12" t="n">
        <v>17.04</v>
      </c>
      <c r="G12" t="n">
        <v>17.04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286.66</v>
      </c>
      <c r="Q12" t="n">
        <v>467.18</v>
      </c>
      <c r="R12" t="n">
        <v>105.29</v>
      </c>
      <c r="S12" t="n">
        <v>39.61</v>
      </c>
      <c r="T12" t="n">
        <v>27634.02</v>
      </c>
      <c r="U12" t="n">
        <v>0.38</v>
      </c>
      <c r="V12" t="n">
        <v>0.68</v>
      </c>
      <c r="W12" t="n">
        <v>2.71</v>
      </c>
      <c r="X12" t="n">
        <v>1.71</v>
      </c>
      <c r="Y12" t="n">
        <v>1</v>
      </c>
      <c r="Z12" t="n">
        <v>10</v>
      </c>
      <c r="AA12" t="n">
        <v>505.6499988530905</v>
      </c>
      <c r="AB12" t="n">
        <v>691.85263613435</v>
      </c>
      <c r="AC12" t="n">
        <v>625.8231915629603</v>
      </c>
      <c r="AD12" t="n">
        <v>505649.9988530905</v>
      </c>
      <c r="AE12" t="n">
        <v>691852.63613435</v>
      </c>
      <c r="AF12" t="n">
        <v>5.240149891983535e-06</v>
      </c>
      <c r="AG12" t="n">
        <v>27</v>
      </c>
      <c r="AH12" t="n">
        <v>625823.1915629604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4.4203</v>
      </c>
      <c r="E13" t="n">
        <v>22.62</v>
      </c>
      <c r="F13" t="n">
        <v>16.94</v>
      </c>
      <c r="G13" t="n">
        <v>18.15</v>
      </c>
      <c r="H13" t="n">
        <v>0.25</v>
      </c>
      <c r="I13" t="n">
        <v>56</v>
      </c>
      <c r="J13" t="n">
        <v>268.5</v>
      </c>
      <c r="K13" t="n">
        <v>59.89</v>
      </c>
      <c r="L13" t="n">
        <v>3.75</v>
      </c>
      <c r="M13" t="n">
        <v>54</v>
      </c>
      <c r="N13" t="n">
        <v>69.86</v>
      </c>
      <c r="O13" t="n">
        <v>33348.87</v>
      </c>
      <c r="P13" t="n">
        <v>284.76</v>
      </c>
      <c r="Q13" t="n">
        <v>467.19</v>
      </c>
      <c r="R13" t="n">
        <v>101.99</v>
      </c>
      <c r="S13" t="n">
        <v>39.61</v>
      </c>
      <c r="T13" t="n">
        <v>26007.12</v>
      </c>
      <c r="U13" t="n">
        <v>0.39</v>
      </c>
      <c r="V13" t="n">
        <v>0.6899999999999999</v>
      </c>
      <c r="W13" t="n">
        <v>2.71</v>
      </c>
      <c r="X13" t="n">
        <v>1.6</v>
      </c>
      <c r="Y13" t="n">
        <v>1</v>
      </c>
      <c r="Z13" t="n">
        <v>10</v>
      </c>
      <c r="AA13" t="n">
        <v>501.0742587874327</v>
      </c>
      <c r="AB13" t="n">
        <v>685.5919067091124</v>
      </c>
      <c r="AC13" t="n">
        <v>620.1599773670785</v>
      </c>
      <c r="AD13" t="n">
        <v>501074.2587874327</v>
      </c>
      <c r="AE13" t="n">
        <v>685591.9067091125</v>
      </c>
      <c r="AF13" t="n">
        <v>5.310795498689628e-06</v>
      </c>
      <c r="AG13" t="n">
        <v>27</v>
      </c>
      <c r="AH13" t="n">
        <v>620159.9773670784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4.4872</v>
      </c>
      <c r="E14" t="n">
        <v>22.29</v>
      </c>
      <c r="F14" t="n">
        <v>16.8</v>
      </c>
      <c r="G14" t="n">
        <v>19.39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282.17</v>
      </c>
      <c r="Q14" t="n">
        <v>467.09</v>
      </c>
      <c r="R14" t="n">
        <v>97.88</v>
      </c>
      <c r="S14" t="n">
        <v>39.61</v>
      </c>
      <c r="T14" t="n">
        <v>23971.17</v>
      </c>
      <c r="U14" t="n">
        <v>0.4</v>
      </c>
      <c r="V14" t="n">
        <v>0.6899999999999999</v>
      </c>
      <c r="W14" t="n">
        <v>2.69</v>
      </c>
      <c r="X14" t="n">
        <v>1.47</v>
      </c>
      <c r="Y14" t="n">
        <v>1</v>
      </c>
      <c r="Z14" t="n">
        <v>10</v>
      </c>
      <c r="AA14" t="n">
        <v>485.6213995158482</v>
      </c>
      <c r="AB14" t="n">
        <v>664.4486229216936</v>
      </c>
      <c r="AC14" t="n">
        <v>601.0345789095456</v>
      </c>
      <c r="AD14" t="n">
        <v>485621.3995158481</v>
      </c>
      <c r="AE14" t="n">
        <v>664448.6229216936</v>
      </c>
      <c r="AF14" t="n">
        <v>5.391172898156256e-06</v>
      </c>
      <c r="AG14" t="n">
        <v>26</v>
      </c>
      <c r="AH14" t="n">
        <v>601034.5789095457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4.5339</v>
      </c>
      <c r="E15" t="n">
        <v>22.06</v>
      </c>
      <c r="F15" t="n">
        <v>16.73</v>
      </c>
      <c r="G15" t="n">
        <v>20.48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280.67</v>
      </c>
      <c r="Q15" t="n">
        <v>467.23</v>
      </c>
      <c r="R15" t="n">
        <v>95.44</v>
      </c>
      <c r="S15" t="n">
        <v>39.61</v>
      </c>
      <c r="T15" t="n">
        <v>22766.15</v>
      </c>
      <c r="U15" t="n">
        <v>0.42</v>
      </c>
      <c r="V15" t="n">
        <v>0.7</v>
      </c>
      <c r="W15" t="n">
        <v>2.68</v>
      </c>
      <c r="X15" t="n">
        <v>1.39</v>
      </c>
      <c r="Y15" t="n">
        <v>1</v>
      </c>
      <c r="Z15" t="n">
        <v>10</v>
      </c>
      <c r="AA15" t="n">
        <v>482.2255084025544</v>
      </c>
      <c r="AB15" t="n">
        <v>659.8022148843427</v>
      </c>
      <c r="AC15" t="n">
        <v>596.8316175340049</v>
      </c>
      <c r="AD15" t="n">
        <v>482225.5084025544</v>
      </c>
      <c r="AE15" t="n">
        <v>659802.2148843426</v>
      </c>
      <c r="AF15" t="n">
        <v>5.44728088851637e-06</v>
      </c>
      <c r="AG15" t="n">
        <v>26</v>
      </c>
      <c r="AH15" t="n">
        <v>596831.6175340049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4.5854</v>
      </c>
      <c r="E16" t="n">
        <v>21.81</v>
      </c>
      <c r="F16" t="n">
        <v>16.63</v>
      </c>
      <c r="G16" t="n">
        <v>21.69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278.89</v>
      </c>
      <c r="Q16" t="n">
        <v>467.08</v>
      </c>
      <c r="R16" t="n">
        <v>92.06</v>
      </c>
      <c r="S16" t="n">
        <v>39.61</v>
      </c>
      <c r="T16" t="n">
        <v>21091.88</v>
      </c>
      <c r="U16" t="n">
        <v>0.43</v>
      </c>
      <c r="V16" t="n">
        <v>0.7</v>
      </c>
      <c r="W16" t="n">
        <v>2.69</v>
      </c>
      <c r="X16" t="n">
        <v>1.3</v>
      </c>
      <c r="Y16" t="n">
        <v>1</v>
      </c>
      <c r="Z16" t="n">
        <v>10</v>
      </c>
      <c r="AA16" t="n">
        <v>478.3996300831253</v>
      </c>
      <c r="AB16" t="n">
        <v>654.5674793818607</v>
      </c>
      <c r="AC16" t="n">
        <v>592.0964778408824</v>
      </c>
      <c r="AD16" t="n">
        <v>478399.6300831253</v>
      </c>
      <c r="AE16" t="n">
        <v>654567.4793818607</v>
      </c>
      <c r="AF16" t="n">
        <v>5.50915586717902e-06</v>
      </c>
      <c r="AG16" t="n">
        <v>26</v>
      </c>
      <c r="AH16" t="n">
        <v>592096.4778408824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4.638</v>
      </c>
      <c r="E17" t="n">
        <v>21.56</v>
      </c>
      <c r="F17" t="n">
        <v>16.53</v>
      </c>
      <c r="G17" t="n">
        <v>23.07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277.16</v>
      </c>
      <c r="Q17" t="n">
        <v>467.09</v>
      </c>
      <c r="R17" t="n">
        <v>89.02</v>
      </c>
      <c r="S17" t="n">
        <v>39.61</v>
      </c>
      <c r="T17" t="n">
        <v>19584.13</v>
      </c>
      <c r="U17" t="n">
        <v>0.44</v>
      </c>
      <c r="V17" t="n">
        <v>0.71</v>
      </c>
      <c r="W17" t="n">
        <v>2.68</v>
      </c>
      <c r="X17" t="n">
        <v>1.2</v>
      </c>
      <c r="Y17" t="n">
        <v>1</v>
      </c>
      <c r="Z17" t="n">
        <v>10</v>
      </c>
      <c r="AA17" t="n">
        <v>464.5840043071692</v>
      </c>
      <c r="AB17" t="n">
        <v>635.6643306928049</v>
      </c>
      <c r="AC17" t="n">
        <v>574.9974191319742</v>
      </c>
      <c r="AD17" t="n">
        <v>464584.0043071692</v>
      </c>
      <c r="AE17" t="n">
        <v>635664.3306928049</v>
      </c>
      <c r="AF17" t="n">
        <v>5.572352447327669e-06</v>
      </c>
      <c r="AG17" t="n">
        <v>25</v>
      </c>
      <c r="AH17" t="n">
        <v>574997.4191319742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4.6666</v>
      </c>
      <c r="E18" t="n">
        <v>21.43</v>
      </c>
      <c r="F18" t="n">
        <v>16.5</v>
      </c>
      <c r="G18" t="n">
        <v>24.15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276.36</v>
      </c>
      <c r="Q18" t="n">
        <v>467.09</v>
      </c>
      <c r="R18" t="n">
        <v>87.77</v>
      </c>
      <c r="S18" t="n">
        <v>39.61</v>
      </c>
      <c r="T18" t="n">
        <v>18973.13</v>
      </c>
      <c r="U18" t="n">
        <v>0.45</v>
      </c>
      <c r="V18" t="n">
        <v>0.71</v>
      </c>
      <c r="W18" t="n">
        <v>2.69</v>
      </c>
      <c r="X18" t="n">
        <v>1.17</v>
      </c>
      <c r="Y18" t="n">
        <v>1</v>
      </c>
      <c r="Z18" t="n">
        <v>10</v>
      </c>
      <c r="AA18" t="n">
        <v>462.7448065074287</v>
      </c>
      <c r="AB18" t="n">
        <v>633.1478591235197</v>
      </c>
      <c r="AC18" t="n">
        <v>572.7211160773714</v>
      </c>
      <c r="AD18" t="n">
        <v>462744.8065074288</v>
      </c>
      <c r="AE18" t="n">
        <v>633147.8591235196</v>
      </c>
      <c r="AF18" t="n">
        <v>5.606714085963627e-06</v>
      </c>
      <c r="AG18" t="n">
        <v>25</v>
      </c>
      <c r="AH18" t="n">
        <v>572721.1160773714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4.7037</v>
      </c>
      <c r="E19" t="n">
        <v>21.26</v>
      </c>
      <c r="F19" t="n">
        <v>16.43</v>
      </c>
      <c r="G19" t="n">
        <v>25.28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275.18</v>
      </c>
      <c r="Q19" t="n">
        <v>467.09</v>
      </c>
      <c r="R19" t="n">
        <v>86.03</v>
      </c>
      <c r="S19" t="n">
        <v>39.61</v>
      </c>
      <c r="T19" t="n">
        <v>18112.03</v>
      </c>
      <c r="U19" t="n">
        <v>0.46</v>
      </c>
      <c r="V19" t="n">
        <v>0.71</v>
      </c>
      <c r="W19" t="n">
        <v>2.67</v>
      </c>
      <c r="X19" t="n">
        <v>1.1</v>
      </c>
      <c r="Y19" t="n">
        <v>1</v>
      </c>
      <c r="Z19" t="n">
        <v>10</v>
      </c>
      <c r="AA19" t="n">
        <v>460.1932448966802</v>
      </c>
      <c r="AB19" t="n">
        <v>629.6566999607397</v>
      </c>
      <c r="AC19" t="n">
        <v>569.5631482452146</v>
      </c>
      <c r="AD19" t="n">
        <v>460193.2448966802</v>
      </c>
      <c r="AE19" t="n">
        <v>629656.6999607397</v>
      </c>
      <c r="AF19" t="n">
        <v>5.651288099718663e-06</v>
      </c>
      <c r="AG19" t="n">
        <v>25</v>
      </c>
      <c r="AH19" t="n">
        <v>569563.1482452146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4.7411</v>
      </c>
      <c r="E20" t="n">
        <v>21.09</v>
      </c>
      <c r="F20" t="n">
        <v>16.37</v>
      </c>
      <c r="G20" t="n">
        <v>26.54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273.93</v>
      </c>
      <c r="Q20" t="n">
        <v>467.09</v>
      </c>
      <c r="R20" t="n">
        <v>83.69</v>
      </c>
      <c r="S20" t="n">
        <v>39.61</v>
      </c>
      <c r="T20" t="n">
        <v>16949.79</v>
      </c>
      <c r="U20" t="n">
        <v>0.47</v>
      </c>
      <c r="V20" t="n">
        <v>0.71</v>
      </c>
      <c r="W20" t="n">
        <v>2.67</v>
      </c>
      <c r="X20" t="n">
        <v>1.03</v>
      </c>
      <c r="Y20" t="n">
        <v>1</v>
      </c>
      <c r="Z20" t="n">
        <v>10</v>
      </c>
      <c r="AA20" t="n">
        <v>457.6730968065352</v>
      </c>
      <c r="AB20" t="n">
        <v>626.2085221627163</v>
      </c>
      <c r="AC20" t="n">
        <v>566.4440596966867</v>
      </c>
      <c r="AD20" t="n">
        <v>457673.0968065351</v>
      </c>
      <c r="AE20" t="n">
        <v>626208.5221627164</v>
      </c>
      <c r="AF20" t="n">
        <v>5.696222550242608e-06</v>
      </c>
      <c r="AG20" t="n">
        <v>25</v>
      </c>
      <c r="AH20" t="n">
        <v>566444.0596966867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4.7531</v>
      </c>
      <c r="E21" t="n">
        <v>21.04</v>
      </c>
      <c r="F21" t="n">
        <v>16.37</v>
      </c>
      <c r="G21" t="n">
        <v>27.28</v>
      </c>
      <c r="H21" t="n">
        <v>0.38</v>
      </c>
      <c r="I21" t="n">
        <v>36</v>
      </c>
      <c r="J21" t="n">
        <v>272.32</v>
      </c>
      <c r="K21" t="n">
        <v>59.89</v>
      </c>
      <c r="L21" t="n">
        <v>5.75</v>
      </c>
      <c r="M21" t="n">
        <v>34</v>
      </c>
      <c r="N21" t="n">
        <v>71.68000000000001</v>
      </c>
      <c r="O21" t="n">
        <v>33820.05</v>
      </c>
      <c r="P21" t="n">
        <v>273.66</v>
      </c>
      <c r="Q21" t="n">
        <v>467.1</v>
      </c>
      <c r="R21" t="n">
        <v>83.53</v>
      </c>
      <c r="S21" t="n">
        <v>39.61</v>
      </c>
      <c r="T21" t="n">
        <v>16876.78</v>
      </c>
      <c r="U21" t="n">
        <v>0.47</v>
      </c>
      <c r="V21" t="n">
        <v>0.71</v>
      </c>
      <c r="W21" t="n">
        <v>2.67</v>
      </c>
      <c r="X21" t="n">
        <v>1.03</v>
      </c>
      <c r="Y21" t="n">
        <v>1</v>
      </c>
      <c r="Z21" t="n">
        <v>10</v>
      </c>
      <c r="AA21" t="n">
        <v>457.0167777940692</v>
      </c>
      <c r="AB21" t="n">
        <v>625.3105175351092</v>
      </c>
      <c r="AC21" t="n">
        <v>565.631759370381</v>
      </c>
      <c r="AD21" t="n">
        <v>457016.7777940693</v>
      </c>
      <c r="AE21" t="n">
        <v>625310.5175351092</v>
      </c>
      <c r="AF21" t="n">
        <v>5.710640020998953e-06</v>
      </c>
      <c r="AG21" t="n">
        <v>25</v>
      </c>
      <c r="AH21" t="n">
        <v>565631.759370381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4.7969</v>
      </c>
      <c r="E22" t="n">
        <v>20.85</v>
      </c>
      <c r="F22" t="n">
        <v>16.27</v>
      </c>
      <c r="G22" t="n">
        <v>28.72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271.99</v>
      </c>
      <c r="Q22" t="n">
        <v>467.1</v>
      </c>
      <c r="R22" t="n">
        <v>80.59999999999999</v>
      </c>
      <c r="S22" t="n">
        <v>39.61</v>
      </c>
      <c r="T22" t="n">
        <v>15418.74</v>
      </c>
      <c r="U22" t="n">
        <v>0.49</v>
      </c>
      <c r="V22" t="n">
        <v>0.72</v>
      </c>
      <c r="W22" t="n">
        <v>2.66</v>
      </c>
      <c r="X22" t="n">
        <v>0.9399999999999999</v>
      </c>
      <c r="Y22" t="n">
        <v>1</v>
      </c>
      <c r="Z22" t="n">
        <v>10</v>
      </c>
      <c r="AA22" t="n">
        <v>453.9066752179259</v>
      </c>
      <c r="AB22" t="n">
        <v>621.0551379823878</v>
      </c>
      <c r="AC22" t="n">
        <v>561.7825072697085</v>
      </c>
      <c r="AD22" t="n">
        <v>453906.6752179259</v>
      </c>
      <c r="AE22" t="n">
        <v>621055.1379823878</v>
      </c>
      <c r="AF22" t="n">
        <v>5.763263789259616e-06</v>
      </c>
      <c r="AG22" t="n">
        <v>25</v>
      </c>
      <c r="AH22" t="n">
        <v>561782.5072697086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4.8144</v>
      </c>
      <c r="E23" t="n">
        <v>20.77</v>
      </c>
      <c r="F23" t="n">
        <v>16.25</v>
      </c>
      <c r="G23" t="n">
        <v>29.54</v>
      </c>
      <c r="H23" t="n">
        <v>0.41</v>
      </c>
      <c r="I23" t="n">
        <v>33</v>
      </c>
      <c r="J23" t="n">
        <v>273.28</v>
      </c>
      <c r="K23" t="n">
        <v>59.89</v>
      </c>
      <c r="L23" t="n">
        <v>6.25</v>
      </c>
      <c r="M23" t="n">
        <v>31</v>
      </c>
      <c r="N23" t="n">
        <v>72.14</v>
      </c>
      <c r="O23" t="n">
        <v>33938.7</v>
      </c>
      <c r="P23" t="n">
        <v>271.14</v>
      </c>
      <c r="Q23" t="n">
        <v>467.09</v>
      </c>
      <c r="R23" t="n">
        <v>79.83</v>
      </c>
      <c r="S23" t="n">
        <v>39.61</v>
      </c>
      <c r="T23" t="n">
        <v>15041.36</v>
      </c>
      <c r="U23" t="n">
        <v>0.5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452.667045215986</v>
      </c>
      <c r="AB23" t="n">
        <v>619.3590215251176</v>
      </c>
      <c r="AC23" t="n">
        <v>560.2482657866059</v>
      </c>
      <c r="AD23" t="n">
        <v>452667.045215986</v>
      </c>
      <c r="AE23" t="n">
        <v>619359.0215251176</v>
      </c>
      <c r="AF23" t="n">
        <v>5.784289267445953e-06</v>
      </c>
      <c r="AG23" t="n">
        <v>25</v>
      </c>
      <c r="AH23" t="n">
        <v>560248.2657866059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4.8454</v>
      </c>
      <c r="E24" t="n">
        <v>20.64</v>
      </c>
      <c r="F24" t="n">
        <v>16.22</v>
      </c>
      <c r="G24" t="n">
        <v>31.39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270.8</v>
      </c>
      <c r="Q24" t="n">
        <v>467.09</v>
      </c>
      <c r="R24" t="n">
        <v>78.59999999999999</v>
      </c>
      <c r="S24" t="n">
        <v>39.61</v>
      </c>
      <c r="T24" t="n">
        <v>14435.16</v>
      </c>
      <c r="U24" t="n">
        <v>0.5</v>
      </c>
      <c r="V24" t="n">
        <v>0.72</v>
      </c>
      <c r="W24" t="n">
        <v>2.66</v>
      </c>
      <c r="X24" t="n">
        <v>0.88</v>
      </c>
      <c r="Y24" t="n">
        <v>1</v>
      </c>
      <c r="Z24" t="n">
        <v>10</v>
      </c>
      <c r="AA24" t="n">
        <v>441.0459292314895</v>
      </c>
      <c r="AB24" t="n">
        <v>603.4584979476759</v>
      </c>
      <c r="AC24" t="n">
        <v>545.8652658628703</v>
      </c>
      <c r="AD24" t="n">
        <v>441045.9292314895</v>
      </c>
      <c r="AE24" t="n">
        <v>603458.497947676</v>
      </c>
      <c r="AF24" t="n">
        <v>5.82153440023318e-06</v>
      </c>
      <c r="AG24" t="n">
        <v>24</v>
      </c>
      <c r="AH24" t="n">
        <v>545865.2658628703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4.8645</v>
      </c>
      <c r="E25" t="n">
        <v>20.56</v>
      </c>
      <c r="F25" t="n">
        <v>16.19</v>
      </c>
      <c r="G25" t="n">
        <v>32.37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28</v>
      </c>
      <c r="N25" t="n">
        <v>72.61</v>
      </c>
      <c r="O25" t="n">
        <v>34057.71</v>
      </c>
      <c r="P25" t="n">
        <v>269.94</v>
      </c>
      <c r="Q25" t="n">
        <v>467.08</v>
      </c>
      <c r="R25" t="n">
        <v>77.75</v>
      </c>
      <c r="S25" t="n">
        <v>39.61</v>
      </c>
      <c r="T25" t="n">
        <v>14016.45</v>
      </c>
      <c r="U25" t="n">
        <v>0.51</v>
      </c>
      <c r="V25" t="n">
        <v>0.72</v>
      </c>
      <c r="W25" t="n">
        <v>2.66</v>
      </c>
      <c r="X25" t="n">
        <v>0.85</v>
      </c>
      <c r="Y25" t="n">
        <v>1</v>
      </c>
      <c r="Z25" t="n">
        <v>10</v>
      </c>
      <c r="AA25" t="n">
        <v>439.7195865920983</v>
      </c>
      <c r="AB25" t="n">
        <v>601.6437374343534</v>
      </c>
      <c r="AC25" t="n">
        <v>544.2237035459068</v>
      </c>
      <c r="AD25" t="n">
        <v>439719.5865920983</v>
      </c>
      <c r="AE25" t="n">
        <v>601643.7374343534</v>
      </c>
      <c r="AF25" t="n">
        <v>5.844482207853697e-06</v>
      </c>
      <c r="AG25" t="n">
        <v>24</v>
      </c>
      <c r="AH25" t="n">
        <v>544223.7035459068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4.8866</v>
      </c>
      <c r="E26" t="n">
        <v>20.46</v>
      </c>
      <c r="F26" t="n">
        <v>16.14</v>
      </c>
      <c r="G26" t="n">
        <v>33.4</v>
      </c>
      <c r="H26" t="n">
        <v>0.45</v>
      </c>
      <c r="I26" t="n">
        <v>29</v>
      </c>
      <c r="J26" t="n">
        <v>274.73</v>
      </c>
      <c r="K26" t="n">
        <v>59.89</v>
      </c>
      <c r="L26" t="n">
        <v>7</v>
      </c>
      <c r="M26" t="n">
        <v>27</v>
      </c>
      <c r="N26" t="n">
        <v>72.84</v>
      </c>
      <c r="O26" t="n">
        <v>34117.35</v>
      </c>
      <c r="P26" t="n">
        <v>268.91</v>
      </c>
      <c r="Q26" t="n">
        <v>467.13</v>
      </c>
      <c r="R26" t="n">
        <v>76.41</v>
      </c>
      <c r="S26" t="n">
        <v>39.61</v>
      </c>
      <c r="T26" t="n">
        <v>13349.7</v>
      </c>
      <c r="U26" t="n">
        <v>0.52</v>
      </c>
      <c r="V26" t="n">
        <v>0.72</v>
      </c>
      <c r="W26" t="n">
        <v>2.66</v>
      </c>
      <c r="X26" t="n">
        <v>0.8100000000000001</v>
      </c>
      <c r="Y26" t="n">
        <v>1</v>
      </c>
      <c r="Z26" t="n">
        <v>10</v>
      </c>
      <c r="AA26" t="n">
        <v>438.1209524813787</v>
      </c>
      <c r="AB26" t="n">
        <v>599.4564157173072</v>
      </c>
      <c r="AC26" t="n">
        <v>542.2451367436103</v>
      </c>
      <c r="AD26" t="n">
        <v>438120.9524813787</v>
      </c>
      <c r="AE26" t="n">
        <v>599456.4157173072</v>
      </c>
      <c r="AF26" t="n">
        <v>5.8710343831633e-06</v>
      </c>
      <c r="AG26" t="n">
        <v>24</v>
      </c>
      <c r="AH26" t="n">
        <v>542245.1367436103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4.9117</v>
      </c>
      <c r="E27" t="n">
        <v>20.36</v>
      </c>
      <c r="F27" t="n">
        <v>16.09</v>
      </c>
      <c r="G27" t="n">
        <v>34.48</v>
      </c>
      <c r="H27" t="n">
        <v>0.47</v>
      </c>
      <c r="I27" t="n">
        <v>28</v>
      </c>
      <c r="J27" t="n">
        <v>275.21</v>
      </c>
      <c r="K27" t="n">
        <v>59.89</v>
      </c>
      <c r="L27" t="n">
        <v>7.25</v>
      </c>
      <c r="M27" t="n">
        <v>26</v>
      </c>
      <c r="N27" t="n">
        <v>73.08</v>
      </c>
      <c r="O27" t="n">
        <v>34177.09</v>
      </c>
      <c r="P27" t="n">
        <v>267.93</v>
      </c>
      <c r="Q27" t="n">
        <v>467.09</v>
      </c>
      <c r="R27" t="n">
        <v>74.44</v>
      </c>
      <c r="S27" t="n">
        <v>39.61</v>
      </c>
      <c r="T27" t="n">
        <v>12369.71</v>
      </c>
      <c r="U27" t="n">
        <v>0.53</v>
      </c>
      <c r="V27" t="n">
        <v>0.72</v>
      </c>
      <c r="W27" t="n">
        <v>2.66</v>
      </c>
      <c r="X27" t="n">
        <v>0.76</v>
      </c>
      <c r="Y27" t="n">
        <v>1</v>
      </c>
      <c r="Z27" t="n">
        <v>10</v>
      </c>
      <c r="AA27" t="n">
        <v>436.4425627707566</v>
      </c>
      <c r="AB27" t="n">
        <v>597.1599688699062</v>
      </c>
      <c r="AC27" t="n">
        <v>540.1678595602418</v>
      </c>
      <c r="AD27" t="n">
        <v>436442.5627707567</v>
      </c>
      <c r="AE27" t="n">
        <v>597159.9688699062</v>
      </c>
      <c r="AF27" t="n">
        <v>5.901190926161991e-06</v>
      </c>
      <c r="AG27" t="n">
        <v>24</v>
      </c>
      <c r="AH27" t="n">
        <v>540167.8595602418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4.9254</v>
      </c>
      <c r="E28" t="n">
        <v>20.3</v>
      </c>
      <c r="F28" t="n">
        <v>16.09</v>
      </c>
      <c r="G28" t="n">
        <v>35.74</v>
      </c>
      <c r="H28" t="n">
        <v>0.48</v>
      </c>
      <c r="I28" t="n">
        <v>27</v>
      </c>
      <c r="J28" t="n">
        <v>275.7</v>
      </c>
      <c r="K28" t="n">
        <v>59.89</v>
      </c>
      <c r="L28" t="n">
        <v>7.5</v>
      </c>
      <c r="M28" t="n">
        <v>25</v>
      </c>
      <c r="N28" t="n">
        <v>73.31</v>
      </c>
      <c r="O28" t="n">
        <v>34236.91</v>
      </c>
      <c r="P28" t="n">
        <v>267.77</v>
      </c>
      <c r="Q28" t="n">
        <v>467.07</v>
      </c>
      <c r="R28" t="n">
        <v>74.48999999999999</v>
      </c>
      <c r="S28" t="n">
        <v>39.61</v>
      </c>
      <c r="T28" t="n">
        <v>12402.96</v>
      </c>
      <c r="U28" t="n">
        <v>0.53</v>
      </c>
      <c r="V28" t="n">
        <v>0.73</v>
      </c>
      <c r="W28" t="n">
        <v>2.65</v>
      </c>
      <c r="X28" t="n">
        <v>0.75</v>
      </c>
      <c r="Y28" t="n">
        <v>1</v>
      </c>
      <c r="Z28" t="n">
        <v>10</v>
      </c>
      <c r="AA28" t="n">
        <v>435.8233736961398</v>
      </c>
      <c r="AB28" t="n">
        <v>596.3127670613213</v>
      </c>
      <c r="AC28" t="n">
        <v>539.4015135032131</v>
      </c>
      <c r="AD28" t="n">
        <v>435823.3736961398</v>
      </c>
      <c r="AE28" t="n">
        <v>596312.7670613213</v>
      </c>
      <c r="AF28" t="n">
        <v>5.917650871942153e-06</v>
      </c>
      <c r="AG28" t="n">
        <v>24</v>
      </c>
      <c r="AH28" t="n">
        <v>539401.5135032131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4.9478</v>
      </c>
      <c r="E29" t="n">
        <v>20.21</v>
      </c>
      <c r="F29" t="n">
        <v>16.04</v>
      </c>
      <c r="G29" t="n">
        <v>37.02</v>
      </c>
      <c r="H29" t="n">
        <v>0.5</v>
      </c>
      <c r="I29" t="n">
        <v>26</v>
      </c>
      <c r="J29" t="n">
        <v>276.18</v>
      </c>
      <c r="K29" t="n">
        <v>59.89</v>
      </c>
      <c r="L29" t="n">
        <v>7.75</v>
      </c>
      <c r="M29" t="n">
        <v>24</v>
      </c>
      <c r="N29" t="n">
        <v>73.55</v>
      </c>
      <c r="O29" t="n">
        <v>34296.82</v>
      </c>
      <c r="P29" t="n">
        <v>267.02</v>
      </c>
      <c r="Q29" t="n">
        <v>467.1</v>
      </c>
      <c r="R29" t="n">
        <v>73.22</v>
      </c>
      <c r="S29" t="n">
        <v>39.61</v>
      </c>
      <c r="T29" t="n">
        <v>11769.36</v>
      </c>
      <c r="U29" t="n">
        <v>0.54</v>
      </c>
      <c r="V29" t="n">
        <v>0.73</v>
      </c>
      <c r="W29" t="n">
        <v>2.65</v>
      </c>
      <c r="X29" t="n">
        <v>0.71</v>
      </c>
      <c r="Y29" t="n">
        <v>1</v>
      </c>
      <c r="Z29" t="n">
        <v>10</v>
      </c>
      <c r="AA29" t="n">
        <v>434.3870422541821</v>
      </c>
      <c r="AB29" t="n">
        <v>594.3475150159637</v>
      </c>
      <c r="AC29" t="n">
        <v>537.623822354816</v>
      </c>
      <c r="AD29" t="n">
        <v>434387.042254182</v>
      </c>
      <c r="AE29" t="n">
        <v>594347.5150159637</v>
      </c>
      <c r="AF29" t="n">
        <v>5.944563484020665e-06</v>
      </c>
      <c r="AG29" t="n">
        <v>24</v>
      </c>
      <c r="AH29" t="n">
        <v>537623.8223548159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4.965</v>
      </c>
      <c r="E30" t="n">
        <v>20.14</v>
      </c>
      <c r="F30" t="n">
        <v>16.02</v>
      </c>
      <c r="G30" t="n">
        <v>38.46</v>
      </c>
      <c r="H30" t="n">
        <v>0.51</v>
      </c>
      <c r="I30" t="n">
        <v>25</v>
      </c>
      <c r="J30" t="n">
        <v>276.67</v>
      </c>
      <c r="K30" t="n">
        <v>59.89</v>
      </c>
      <c r="L30" t="n">
        <v>8</v>
      </c>
      <c r="M30" t="n">
        <v>23</v>
      </c>
      <c r="N30" t="n">
        <v>73.78</v>
      </c>
      <c r="O30" t="n">
        <v>34356.83</v>
      </c>
      <c r="P30" t="n">
        <v>266.31</v>
      </c>
      <c r="Q30" t="n">
        <v>467.09</v>
      </c>
      <c r="R30" t="n">
        <v>72.43000000000001</v>
      </c>
      <c r="S30" t="n">
        <v>39.61</v>
      </c>
      <c r="T30" t="n">
        <v>11378.56</v>
      </c>
      <c r="U30" t="n">
        <v>0.55</v>
      </c>
      <c r="V30" t="n">
        <v>0.73</v>
      </c>
      <c r="W30" t="n">
        <v>2.65</v>
      </c>
      <c r="X30" t="n">
        <v>0.6899999999999999</v>
      </c>
      <c r="Y30" t="n">
        <v>1</v>
      </c>
      <c r="Z30" t="n">
        <v>10</v>
      </c>
      <c r="AA30" t="n">
        <v>433.2982083383081</v>
      </c>
      <c r="AB30" t="n">
        <v>592.8577244163027</v>
      </c>
      <c r="AC30" t="n">
        <v>536.2762152790523</v>
      </c>
      <c r="AD30" t="n">
        <v>433298.2083383081</v>
      </c>
      <c r="AE30" t="n">
        <v>592857.7244163027</v>
      </c>
      <c r="AF30" t="n">
        <v>5.965228525438094e-06</v>
      </c>
      <c r="AG30" t="n">
        <v>24</v>
      </c>
      <c r="AH30" t="n">
        <v>536276.2152790523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4.9668</v>
      </c>
      <c r="E31" t="n">
        <v>20.13</v>
      </c>
      <c r="F31" t="n">
        <v>16.02</v>
      </c>
      <c r="G31" t="n">
        <v>38.44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265.92</v>
      </c>
      <c r="Q31" t="n">
        <v>467.08</v>
      </c>
      <c r="R31" t="n">
        <v>72.11</v>
      </c>
      <c r="S31" t="n">
        <v>39.61</v>
      </c>
      <c r="T31" t="n">
        <v>11221.3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433.038993956329</v>
      </c>
      <c r="AB31" t="n">
        <v>592.5030558631473</v>
      </c>
      <c r="AC31" t="n">
        <v>535.9553957948297</v>
      </c>
      <c r="AD31" t="n">
        <v>433038.993956329</v>
      </c>
      <c r="AE31" t="n">
        <v>592503.0558631474</v>
      </c>
      <c r="AF31" t="n">
        <v>5.967391146051546e-06</v>
      </c>
      <c r="AG31" t="n">
        <v>24</v>
      </c>
      <c r="AH31" t="n">
        <v>535955.3957948297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4.9845</v>
      </c>
      <c r="E32" t="n">
        <v>20.06</v>
      </c>
      <c r="F32" t="n">
        <v>16</v>
      </c>
      <c r="G32" t="n">
        <v>39.99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265.4</v>
      </c>
      <c r="Q32" t="n">
        <v>467.07</v>
      </c>
      <c r="R32" t="n">
        <v>71.59999999999999</v>
      </c>
      <c r="S32" t="n">
        <v>39.61</v>
      </c>
      <c r="T32" t="n">
        <v>10971.19</v>
      </c>
      <c r="U32" t="n">
        <v>0.55</v>
      </c>
      <c r="V32" t="n">
        <v>0.73</v>
      </c>
      <c r="W32" t="n">
        <v>2.65</v>
      </c>
      <c r="X32" t="n">
        <v>0.66</v>
      </c>
      <c r="Y32" t="n">
        <v>1</v>
      </c>
      <c r="Z32" t="n">
        <v>10</v>
      </c>
      <c r="AA32" t="n">
        <v>432.0321105374178</v>
      </c>
      <c r="AB32" t="n">
        <v>591.1253935488318</v>
      </c>
      <c r="AC32" t="n">
        <v>534.7092156382312</v>
      </c>
      <c r="AD32" t="n">
        <v>432032.1105374178</v>
      </c>
      <c r="AE32" t="n">
        <v>591125.3935488318</v>
      </c>
      <c r="AF32" t="n">
        <v>5.988656915417156e-06</v>
      </c>
      <c r="AG32" t="n">
        <v>24</v>
      </c>
      <c r="AH32" t="n">
        <v>534709.2156382311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5.0045</v>
      </c>
      <c r="E33" t="n">
        <v>19.98</v>
      </c>
      <c r="F33" t="n">
        <v>15.97</v>
      </c>
      <c r="G33" t="n">
        <v>41.65</v>
      </c>
      <c r="H33" t="n">
        <v>0.5600000000000001</v>
      </c>
      <c r="I33" t="n">
        <v>23</v>
      </c>
      <c r="J33" t="n">
        <v>278.13</v>
      </c>
      <c r="K33" t="n">
        <v>59.89</v>
      </c>
      <c r="L33" t="n">
        <v>8.75</v>
      </c>
      <c r="M33" t="n">
        <v>21</v>
      </c>
      <c r="N33" t="n">
        <v>74.5</v>
      </c>
      <c r="O33" t="n">
        <v>34537.41</v>
      </c>
      <c r="P33" t="n">
        <v>264.91</v>
      </c>
      <c r="Q33" t="n">
        <v>467.11</v>
      </c>
      <c r="R33" t="n">
        <v>70.68000000000001</v>
      </c>
      <c r="S33" t="n">
        <v>39.61</v>
      </c>
      <c r="T33" t="n">
        <v>10517.36</v>
      </c>
      <c r="U33" t="n">
        <v>0.5600000000000001</v>
      </c>
      <c r="V33" t="n">
        <v>0.73</v>
      </c>
      <c r="W33" t="n">
        <v>2.64</v>
      </c>
      <c r="X33" t="n">
        <v>0.63</v>
      </c>
      <c r="Y33" t="n">
        <v>1</v>
      </c>
      <c r="Z33" t="n">
        <v>10</v>
      </c>
      <c r="AA33" t="n">
        <v>430.9219322822318</v>
      </c>
      <c r="AB33" t="n">
        <v>589.6063986824784</v>
      </c>
      <c r="AC33" t="n">
        <v>533.3351915099998</v>
      </c>
      <c r="AD33" t="n">
        <v>430921.9322822318</v>
      </c>
      <c r="AE33" t="n">
        <v>589606.3986824783</v>
      </c>
      <c r="AF33" t="n">
        <v>6.012686033344399e-06</v>
      </c>
      <c r="AG33" t="n">
        <v>24</v>
      </c>
      <c r="AH33" t="n">
        <v>533335.1915099998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5.031</v>
      </c>
      <c r="E34" t="n">
        <v>19.88</v>
      </c>
      <c r="F34" t="n">
        <v>15.91</v>
      </c>
      <c r="G34" t="n">
        <v>43.4</v>
      </c>
      <c r="H34" t="n">
        <v>0.58</v>
      </c>
      <c r="I34" t="n">
        <v>22</v>
      </c>
      <c r="J34" t="n">
        <v>278.62</v>
      </c>
      <c r="K34" t="n">
        <v>59.89</v>
      </c>
      <c r="L34" t="n">
        <v>9</v>
      </c>
      <c r="M34" t="n">
        <v>20</v>
      </c>
      <c r="N34" t="n">
        <v>74.73999999999999</v>
      </c>
      <c r="O34" t="n">
        <v>34597.8</v>
      </c>
      <c r="P34" t="n">
        <v>263.63</v>
      </c>
      <c r="Q34" t="n">
        <v>467.1</v>
      </c>
      <c r="R34" t="n">
        <v>68.88</v>
      </c>
      <c r="S34" t="n">
        <v>39.61</v>
      </c>
      <c r="T34" t="n">
        <v>9621.26</v>
      </c>
      <c r="U34" t="n">
        <v>0.58</v>
      </c>
      <c r="V34" t="n">
        <v>0.73</v>
      </c>
      <c r="W34" t="n">
        <v>2.64</v>
      </c>
      <c r="X34" t="n">
        <v>0.58</v>
      </c>
      <c r="Y34" t="n">
        <v>1</v>
      </c>
      <c r="Z34" t="n">
        <v>10</v>
      </c>
      <c r="AA34" t="n">
        <v>429.0846052255352</v>
      </c>
      <c r="AB34" t="n">
        <v>587.0924867463571</v>
      </c>
      <c r="AC34" t="n">
        <v>531.0612038007642</v>
      </c>
      <c r="AD34" t="n">
        <v>429084.6052255352</v>
      </c>
      <c r="AE34" t="n">
        <v>587092.4867463571</v>
      </c>
      <c r="AF34" t="n">
        <v>6.044524614597996e-06</v>
      </c>
      <c r="AG34" t="n">
        <v>24</v>
      </c>
      <c r="AH34" t="n">
        <v>531061.2038007643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5.0238</v>
      </c>
      <c r="E35" t="n">
        <v>19.91</v>
      </c>
      <c r="F35" t="n">
        <v>15.94</v>
      </c>
      <c r="G35" t="n">
        <v>43.47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263.95</v>
      </c>
      <c r="Q35" t="n">
        <v>467.08</v>
      </c>
      <c r="R35" t="n">
        <v>69.66</v>
      </c>
      <c r="S35" t="n">
        <v>39.61</v>
      </c>
      <c r="T35" t="n">
        <v>10008.97</v>
      </c>
      <c r="U35" t="n">
        <v>0.57</v>
      </c>
      <c r="V35" t="n">
        <v>0.73</v>
      </c>
      <c r="W35" t="n">
        <v>2.65</v>
      </c>
      <c r="X35" t="n">
        <v>0.61</v>
      </c>
      <c r="Y35" t="n">
        <v>1</v>
      </c>
      <c r="Z35" t="n">
        <v>10</v>
      </c>
      <c r="AA35" t="n">
        <v>429.6204754798928</v>
      </c>
      <c r="AB35" t="n">
        <v>587.8256880692963</v>
      </c>
      <c r="AC35" t="n">
        <v>531.7244294184968</v>
      </c>
      <c r="AD35" t="n">
        <v>429620.4754798928</v>
      </c>
      <c r="AE35" t="n">
        <v>587825.6880692963</v>
      </c>
      <c r="AF35" t="n">
        <v>6.035874132144188e-06</v>
      </c>
      <c r="AG35" t="n">
        <v>24</v>
      </c>
      <c r="AH35" t="n">
        <v>531724.4294184968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5.0489</v>
      </c>
      <c r="E36" t="n">
        <v>19.81</v>
      </c>
      <c r="F36" t="n">
        <v>15.89</v>
      </c>
      <c r="G36" t="n">
        <v>45.4</v>
      </c>
      <c r="H36" t="n">
        <v>0.6</v>
      </c>
      <c r="I36" t="n">
        <v>21</v>
      </c>
      <c r="J36" t="n">
        <v>279.61</v>
      </c>
      <c r="K36" t="n">
        <v>59.89</v>
      </c>
      <c r="L36" t="n">
        <v>9.5</v>
      </c>
      <c r="M36" t="n">
        <v>19</v>
      </c>
      <c r="N36" t="n">
        <v>75.22</v>
      </c>
      <c r="O36" t="n">
        <v>34718.84</v>
      </c>
      <c r="P36" t="n">
        <v>263.05</v>
      </c>
      <c r="Q36" t="n">
        <v>467.14</v>
      </c>
      <c r="R36" t="n">
        <v>68.09</v>
      </c>
      <c r="S36" t="n">
        <v>39.61</v>
      </c>
      <c r="T36" t="n">
        <v>9233.15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418.0178646916614</v>
      </c>
      <c r="AB36" t="n">
        <v>571.9504841177761</v>
      </c>
      <c r="AC36" t="n">
        <v>517.364332651121</v>
      </c>
      <c r="AD36" t="n">
        <v>418017.8646916614</v>
      </c>
      <c r="AE36" t="n">
        <v>571950.4841177762</v>
      </c>
      <c r="AF36" t="n">
        <v>6.066030675142878e-06</v>
      </c>
      <c r="AG36" t="n">
        <v>23</v>
      </c>
      <c r="AH36" t="n">
        <v>517364.332651121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5.0434</v>
      </c>
      <c r="E37" t="n">
        <v>19.83</v>
      </c>
      <c r="F37" t="n">
        <v>15.91</v>
      </c>
      <c r="G37" t="n">
        <v>45.47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263.08</v>
      </c>
      <c r="Q37" t="n">
        <v>467.07</v>
      </c>
      <c r="R37" t="n">
        <v>68.94</v>
      </c>
      <c r="S37" t="n">
        <v>39.61</v>
      </c>
      <c r="T37" t="n">
        <v>9656.84</v>
      </c>
      <c r="U37" t="n">
        <v>0.57</v>
      </c>
      <c r="V37" t="n">
        <v>0.73</v>
      </c>
      <c r="W37" t="n">
        <v>2.64</v>
      </c>
      <c r="X37" t="n">
        <v>0.58</v>
      </c>
      <c r="Y37" t="n">
        <v>1</v>
      </c>
      <c r="Z37" t="n">
        <v>10</v>
      </c>
      <c r="AA37" t="n">
        <v>418.3106495957952</v>
      </c>
      <c r="AB37" t="n">
        <v>572.3510853403703</v>
      </c>
      <c r="AC37" t="n">
        <v>517.7267010552781</v>
      </c>
      <c r="AD37" t="n">
        <v>418310.6495957951</v>
      </c>
      <c r="AE37" t="n">
        <v>572351.0853403703</v>
      </c>
      <c r="AF37" t="n">
        <v>6.059422667712887e-06</v>
      </c>
      <c r="AG37" t="n">
        <v>23</v>
      </c>
      <c r="AH37" t="n">
        <v>517726.7010552781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5.0601</v>
      </c>
      <c r="E38" t="n">
        <v>19.76</v>
      </c>
      <c r="F38" t="n">
        <v>15.9</v>
      </c>
      <c r="G38" t="n">
        <v>47.7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262.67</v>
      </c>
      <c r="Q38" t="n">
        <v>467.11</v>
      </c>
      <c r="R38" t="n">
        <v>68.28</v>
      </c>
      <c r="S38" t="n">
        <v>39.61</v>
      </c>
      <c r="T38" t="n">
        <v>9330.66</v>
      </c>
      <c r="U38" t="n">
        <v>0.58</v>
      </c>
      <c r="V38" t="n">
        <v>0.73</v>
      </c>
      <c r="W38" t="n">
        <v>2.65</v>
      </c>
      <c r="X38" t="n">
        <v>0.5600000000000001</v>
      </c>
      <c r="Y38" t="n">
        <v>1</v>
      </c>
      <c r="Z38" t="n">
        <v>10</v>
      </c>
      <c r="AA38" t="n">
        <v>417.462225488934</v>
      </c>
      <c r="AB38" t="n">
        <v>571.1902340475327</v>
      </c>
      <c r="AC38" t="n">
        <v>516.6766397805641</v>
      </c>
      <c r="AD38" t="n">
        <v>417462.225488934</v>
      </c>
      <c r="AE38" t="n">
        <v>571190.2340475328</v>
      </c>
      <c r="AF38" t="n">
        <v>6.079486981182135e-06</v>
      </c>
      <c r="AG38" t="n">
        <v>23</v>
      </c>
      <c r="AH38" t="n">
        <v>516676.6397805641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5.0698</v>
      </c>
      <c r="E39" t="n">
        <v>19.72</v>
      </c>
      <c r="F39" t="n">
        <v>15.86</v>
      </c>
      <c r="G39" t="n">
        <v>47.58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262.16</v>
      </c>
      <c r="Q39" t="n">
        <v>467.09</v>
      </c>
      <c r="R39" t="n">
        <v>67.02</v>
      </c>
      <c r="S39" t="n">
        <v>39.61</v>
      </c>
      <c r="T39" t="n">
        <v>8701.440000000001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416.7137778706324</v>
      </c>
      <c r="AB39" t="n">
        <v>570.166174996994</v>
      </c>
      <c r="AC39" t="n">
        <v>515.7503154885328</v>
      </c>
      <c r="AD39" t="n">
        <v>416713.7778706324</v>
      </c>
      <c r="AE39" t="n">
        <v>570166.174996994</v>
      </c>
      <c r="AF39" t="n">
        <v>6.091141103376847e-06</v>
      </c>
      <c r="AG39" t="n">
        <v>23</v>
      </c>
      <c r="AH39" t="n">
        <v>515750.3154885328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5.0822</v>
      </c>
      <c r="E40" t="n">
        <v>19.68</v>
      </c>
      <c r="F40" t="n">
        <v>15.86</v>
      </c>
      <c r="G40" t="n">
        <v>50.09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262.02</v>
      </c>
      <c r="Q40" t="n">
        <v>467.08</v>
      </c>
      <c r="R40" t="n">
        <v>67.25</v>
      </c>
      <c r="S40" t="n">
        <v>39.61</v>
      </c>
      <c r="T40" t="n">
        <v>8818.790000000001</v>
      </c>
      <c r="U40" t="n">
        <v>0.59</v>
      </c>
      <c r="V40" t="n">
        <v>0.74</v>
      </c>
      <c r="W40" t="n">
        <v>2.64</v>
      </c>
      <c r="X40" t="n">
        <v>0.53</v>
      </c>
      <c r="Y40" t="n">
        <v>1</v>
      </c>
      <c r="Z40" t="n">
        <v>10</v>
      </c>
      <c r="AA40" t="n">
        <v>416.1965417390399</v>
      </c>
      <c r="AB40" t="n">
        <v>569.4584697029015</v>
      </c>
      <c r="AC40" t="n">
        <v>515.110152594438</v>
      </c>
      <c r="AD40" t="n">
        <v>416196.5417390399</v>
      </c>
      <c r="AE40" t="n">
        <v>569458.4697029016</v>
      </c>
      <c r="AF40" t="n">
        <v>6.106039156491739e-06</v>
      </c>
      <c r="AG40" t="n">
        <v>23</v>
      </c>
      <c r="AH40" t="n">
        <v>515110.1525944379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5.0844</v>
      </c>
      <c r="E41" t="n">
        <v>19.67</v>
      </c>
      <c r="F41" t="n">
        <v>15.85</v>
      </c>
      <c r="G41" t="n">
        <v>50.07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261.78</v>
      </c>
      <c r="Q41" t="n">
        <v>467.08</v>
      </c>
      <c r="R41" t="n">
        <v>66.84</v>
      </c>
      <c r="S41" t="n">
        <v>39.61</v>
      </c>
      <c r="T41" t="n">
        <v>8617.77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415.9652045184378</v>
      </c>
      <c r="AB41" t="n">
        <v>569.1419439117959</v>
      </c>
      <c r="AC41" t="n">
        <v>514.8238355805886</v>
      </c>
      <c r="AD41" t="n">
        <v>415965.2045184377</v>
      </c>
      <c r="AE41" t="n">
        <v>569141.943911796</v>
      </c>
      <c r="AF41" t="n">
        <v>6.108682359463734e-06</v>
      </c>
      <c r="AG41" t="n">
        <v>23</v>
      </c>
      <c r="AH41" t="n">
        <v>514823.8355805886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5.1059</v>
      </c>
      <c r="E42" t="n">
        <v>19.58</v>
      </c>
      <c r="F42" t="n">
        <v>15.82</v>
      </c>
      <c r="G42" t="n">
        <v>52.74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261.04</v>
      </c>
      <c r="Q42" t="n">
        <v>467.08</v>
      </c>
      <c r="R42" t="n">
        <v>65.84</v>
      </c>
      <c r="S42" t="n">
        <v>39.61</v>
      </c>
      <c r="T42" t="n">
        <v>8118.67</v>
      </c>
      <c r="U42" t="n">
        <v>0.6</v>
      </c>
      <c r="V42" t="n">
        <v>0.74</v>
      </c>
      <c r="W42" t="n">
        <v>2.64</v>
      </c>
      <c r="X42" t="n">
        <v>0.49</v>
      </c>
      <c r="Y42" t="n">
        <v>1</v>
      </c>
      <c r="Z42" t="n">
        <v>10</v>
      </c>
      <c r="AA42" t="n">
        <v>414.7281800892063</v>
      </c>
      <c r="AB42" t="n">
        <v>567.4493925140553</v>
      </c>
      <c r="AC42" t="n">
        <v>513.2928189127374</v>
      </c>
      <c r="AD42" t="n">
        <v>414728.1800892063</v>
      </c>
      <c r="AE42" t="n">
        <v>567449.3925140552</v>
      </c>
      <c r="AF42" t="n">
        <v>6.134513661235521e-06</v>
      </c>
      <c r="AG42" t="n">
        <v>23</v>
      </c>
      <c r="AH42" t="n">
        <v>513292.8189127374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5.1062</v>
      </c>
      <c r="E43" t="n">
        <v>19.58</v>
      </c>
      <c r="F43" t="n">
        <v>15.82</v>
      </c>
      <c r="G43" t="n">
        <v>52.74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260.96</v>
      </c>
      <c r="Q43" t="n">
        <v>467.09</v>
      </c>
      <c r="R43" t="n">
        <v>65.91</v>
      </c>
      <c r="S43" t="n">
        <v>39.61</v>
      </c>
      <c r="T43" t="n">
        <v>8157.22</v>
      </c>
      <c r="U43" t="n">
        <v>0.6</v>
      </c>
      <c r="V43" t="n">
        <v>0.74</v>
      </c>
      <c r="W43" t="n">
        <v>2.63</v>
      </c>
      <c r="X43" t="n">
        <v>0.49</v>
      </c>
      <c r="Y43" t="n">
        <v>1</v>
      </c>
      <c r="Z43" t="n">
        <v>10</v>
      </c>
      <c r="AA43" t="n">
        <v>414.6795526354209</v>
      </c>
      <c r="AB43" t="n">
        <v>567.3828582864943</v>
      </c>
      <c r="AC43" t="n">
        <v>513.2326346184735</v>
      </c>
      <c r="AD43" t="n">
        <v>414679.5526354209</v>
      </c>
      <c r="AE43" t="n">
        <v>567382.8582864943</v>
      </c>
      <c r="AF43" t="n">
        <v>6.13487409800443e-06</v>
      </c>
      <c r="AG43" t="n">
        <v>23</v>
      </c>
      <c r="AH43" t="n">
        <v>513232.6346184735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5.1088</v>
      </c>
      <c r="E44" t="n">
        <v>19.57</v>
      </c>
      <c r="F44" t="n">
        <v>15.81</v>
      </c>
      <c r="G44" t="n">
        <v>52.7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260.12</v>
      </c>
      <c r="Q44" t="n">
        <v>467.08</v>
      </c>
      <c r="R44" t="n">
        <v>65.39</v>
      </c>
      <c r="S44" t="n">
        <v>39.61</v>
      </c>
      <c r="T44" t="n">
        <v>7896.24</v>
      </c>
      <c r="U44" t="n">
        <v>0.61</v>
      </c>
      <c r="V44" t="n">
        <v>0.74</v>
      </c>
      <c r="W44" t="n">
        <v>2.64</v>
      </c>
      <c r="X44" t="n">
        <v>0.48</v>
      </c>
      <c r="Y44" t="n">
        <v>1</v>
      </c>
      <c r="Z44" t="n">
        <v>10</v>
      </c>
      <c r="AA44" t="n">
        <v>414.1516160134311</v>
      </c>
      <c r="AB44" t="n">
        <v>566.6605121093677</v>
      </c>
      <c r="AC44" t="n">
        <v>512.5792281466727</v>
      </c>
      <c r="AD44" t="n">
        <v>414151.6160134311</v>
      </c>
      <c r="AE44" t="n">
        <v>566660.5121093676</v>
      </c>
      <c r="AF44" t="n">
        <v>6.137997883334971e-06</v>
      </c>
      <c r="AG44" t="n">
        <v>23</v>
      </c>
      <c r="AH44" t="n">
        <v>512579.2281466727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5.13</v>
      </c>
      <c r="E45" t="n">
        <v>19.49</v>
      </c>
      <c r="F45" t="n">
        <v>15.78</v>
      </c>
      <c r="G45" t="n">
        <v>55.7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259.56</v>
      </c>
      <c r="Q45" t="n">
        <v>467.08</v>
      </c>
      <c r="R45" t="n">
        <v>64.34</v>
      </c>
      <c r="S45" t="n">
        <v>39.61</v>
      </c>
      <c r="T45" t="n">
        <v>7375.69</v>
      </c>
      <c r="U45" t="n">
        <v>0.62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413.023519031002</v>
      </c>
      <c r="AB45" t="n">
        <v>565.1170000498818</v>
      </c>
      <c r="AC45" t="n">
        <v>511.1830267118113</v>
      </c>
      <c r="AD45" t="n">
        <v>413023.519031002</v>
      </c>
      <c r="AE45" t="n">
        <v>565117.0000498818</v>
      </c>
      <c r="AF45" t="n">
        <v>6.163468748337849e-06</v>
      </c>
      <c r="AG45" t="n">
        <v>23</v>
      </c>
      <c r="AH45" t="n">
        <v>511183.0267118113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5.1285</v>
      </c>
      <c r="E46" t="n">
        <v>19.5</v>
      </c>
      <c r="F46" t="n">
        <v>15.79</v>
      </c>
      <c r="G46" t="n">
        <v>55.72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259.79</v>
      </c>
      <c r="Q46" t="n">
        <v>467.09</v>
      </c>
      <c r="R46" t="n">
        <v>64.65000000000001</v>
      </c>
      <c r="S46" t="n">
        <v>39.61</v>
      </c>
      <c r="T46" t="n">
        <v>7530.31</v>
      </c>
      <c r="U46" t="n">
        <v>0.61</v>
      </c>
      <c r="V46" t="n">
        <v>0.74</v>
      </c>
      <c r="W46" t="n">
        <v>2.64</v>
      </c>
      <c r="X46" t="n">
        <v>0.45</v>
      </c>
      <c r="Y46" t="n">
        <v>1</v>
      </c>
      <c r="Z46" t="n">
        <v>10</v>
      </c>
      <c r="AA46" t="n">
        <v>413.2220854587137</v>
      </c>
      <c r="AB46" t="n">
        <v>565.3886873964095</v>
      </c>
      <c r="AC46" t="n">
        <v>511.4287845993021</v>
      </c>
      <c r="AD46" t="n">
        <v>413222.0854587137</v>
      </c>
      <c r="AE46" t="n">
        <v>565388.6873964096</v>
      </c>
      <c r="AF46" t="n">
        <v>6.161666564493305e-06</v>
      </c>
      <c r="AG46" t="n">
        <v>23</v>
      </c>
      <c r="AH46" t="n">
        <v>511428.7845993021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5.1293</v>
      </c>
      <c r="E47" t="n">
        <v>19.5</v>
      </c>
      <c r="F47" t="n">
        <v>15.78</v>
      </c>
      <c r="G47" t="n">
        <v>55.71</v>
      </c>
      <c r="H47" t="n">
        <v>0.77</v>
      </c>
      <c r="I47" t="n">
        <v>17</v>
      </c>
      <c r="J47" t="n">
        <v>285.06</v>
      </c>
      <c r="K47" t="n">
        <v>59.89</v>
      </c>
      <c r="L47" t="n">
        <v>12.25</v>
      </c>
      <c r="M47" t="n">
        <v>15</v>
      </c>
      <c r="N47" t="n">
        <v>77.92</v>
      </c>
      <c r="O47" t="n">
        <v>35391.51</v>
      </c>
      <c r="P47" t="n">
        <v>259.51</v>
      </c>
      <c r="Q47" t="n">
        <v>467.07</v>
      </c>
      <c r="R47" t="n">
        <v>64.67</v>
      </c>
      <c r="S47" t="n">
        <v>39.61</v>
      </c>
      <c r="T47" t="n">
        <v>7539.87</v>
      </c>
      <c r="U47" t="n">
        <v>0.61</v>
      </c>
      <c r="V47" t="n">
        <v>0.74</v>
      </c>
      <c r="W47" t="n">
        <v>2.63</v>
      </c>
      <c r="X47" t="n">
        <v>0.45</v>
      </c>
      <c r="Y47" t="n">
        <v>1</v>
      </c>
      <c r="Z47" t="n">
        <v>10</v>
      </c>
      <c r="AA47" t="n">
        <v>413.024642672597</v>
      </c>
      <c r="AB47" t="n">
        <v>565.1185374658836</v>
      </c>
      <c r="AC47" t="n">
        <v>511.1844173989878</v>
      </c>
      <c r="AD47" t="n">
        <v>413024.642672597</v>
      </c>
      <c r="AE47" t="n">
        <v>565118.5374658837</v>
      </c>
      <c r="AF47" t="n">
        <v>6.162627729210396e-06</v>
      </c>
      <c r="AG47" t="n">
        <v>23</v>
      </c>
      <c r="AH47" t="n">
        <v>511184.4173989878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5.1474</v>
      </c>
      <c r="E48" t="n">
        <v>19.43</v>
      </c>
      <c r="F48" t="n">
        <v>15.77</v>
      </c>
      <c r="G48" t="n">
        <v>59.12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259.08</v>
      </c>
      <c r="Q48" t="n">
        <v>467.07</v>
      </c>
      <c r="R48" t="n">
        <v>64.16</v>
      </c>
      <c r="S48" t="n">
        <v>39.61</v>
      </c>
      <c r="T48" t="n">
        <v>7293.33</v>
      </c>
      <c r="U48" t="n">
        <v>0.62</v>
      </c>
      <c r="V48" t="n">
        <v>0.74</v>
      </c>
      <c r="W48" t="n">
        <v>2.63</v>
      </c>
      <c r="X48" t="n">
        <v>0.43</v>
      </c>
      <c r="Y48" t="n">
        <v>1</v>
      </c>
      <c r="Z48" t="n">
        <v>10</v>
      </c>
      <c r="AA48" t="n">
        <v>412.149132539226</v>
      </c>
      <c r="AB48" t="n">
        <v>563.9206258766244</v>
      </c>
      <c r="AC48" t="n">
        <v>510.1008328105279</v>
      </c>
      <c r="AD48" t="n">
        <v>412149.132539226</v>
      </c>
      <c r="AE48" t="n">
        <v>563920.6258766244</v>
      </c>
      <c r="AF48" t="n">
        <v>6.184374080934551e-06</v>
      </c>
      <c r="AG48" t="n">
        <v>23</v>
      </c>
      <c r="AH48" t="n">
        <v>510100.8328105279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5.1494</v>
      </c>
      <c r="E49" t="n">
        <v>19.42</v>
      </c>
      <c r="F49" t="n">
        <v>15.76</v>
      </c>
      <c r="G49" t="n">
        <v>59.09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258.98</v>
      </c>
      <c r="Q49" t="n">
        <v>467.09</v>
      </c>
      <c r="R49" t="n">
        <v>63.73</v>
      </c>
      <c r="S49" t="n">
        <v>39.61</v>
      </c>
      <c r="T49" t="n">
        <v>7078.25</v>
      </c>
      <c r="U49" t="n">
        <v>0.62</v>
      </c>
      <c r="V49" t="n">
        <v>0.74</v>
      </c>
      <c r="W49" t="n">
        <v>2.63</v>
      </c>
      <c r="X49" t="n">
        <v>0.42</v>
      </c>
      <c r="Y49" t="n">
        <v>1</v>
      </c>
      <c r="Z49" t="n">
        <v>10</v>
      </c>
      <c r="AA49" t="n">
        <v>411.9951977205061</v>
      </c>
      <c r="AB49" t="n">
        <v>563.710005466527</v>
      </c>
      <c r="AC49" t="n">
        <v>509.9103137167626</v>
      </c>
      <c r="AD49" t="n">
        <v>411995.1977205061</v>
      </c>
      <c r="AE49" t="n">
        <v>563710.0054665271</v>
      </c>
      <c r="AF49" t="n">
        <v>6.186776992727275e-06</v>
      </c>
      <c r="AG49" t="n">
        <v>23</v>
      </c>
      <c r="AH49" t="n">
        <v>509910.3137167626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5.149</v>
      </c>
      <c r="E50" t="n">
        <v>19.42</v>
      </c>
      <c r="F50" t="n">
        <v>15.76</v>
      </c>
      <c r="G50" t="n">
        <v>59.1</v>
      </c>
      <c r="H50" t="n">
        <v>0.8100000000000001</v>
      </c>
      <c r="I50" t="n">
        <v>16</v>
      </c>
      <c r="J50" t="n">
        <v>286.56</v>
      </c>
      <c r="K50" t="n">
        <v>59.89</v>
      </c>
      <c r="L50" t="n">
        <v>13</v>
      </c>
      <c r="M50" t="n">
        <v>14</v>
      </c>
      <c r="N50" t="n">
        <v>78.68000000000001</v>
      </c>
      <c r="O50" t="n">
        <v>35577.18</v>
      </c>
      <c r="P50" t="n">
        <v>258.77</v>
      </c>
      <c r="Q50" t="n">
        <v>467.07</v>
      </c>
      <c r="R50" t="n">
        <v>64.14</v>
      </c>
      <c r="S50" t="n">
        <v>39.61</v>
      </c>
      <c r="T50" t="n">
        <v>7279.85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411.9105347179716</v>
      </c>
      <c r="AB50" t="n">
        <v>563.5941658113911</v>
      </c>
      <c r="AC50" t="n">
        <v>509.805529635731</v>
      </c>
      <c r="AD50" t="n">
        <v>411910.5347179716</v>
      </c>
      <c r="AE50" t="n">
        <v>563594.1658113911</v>
      </c>
      <c r="AF50" t="n">
        <v>6.18629641036873e-06</v>
      </c>
      <c r="AG50" t="n">
        <v>23</v>
      </c>
      <c r="AH50" t="n">
        <v>509805.529635731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5.172</v>
      </c>
      <c r="E51" t="n">
        <v>19.33</v>
      </c>
      <c r="F51" t="n">
        <v>15.72</v>
      </c>
      <c r="G51" t="n">
        <v>62.89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257.57</v>
      </c>
      <c r="Q51" t="n">
        <v>467.08</v>
      </c>
      <c r="R51" t="n">
        <v>62.49</v>
      </c>
      <c r="S51" t="n">
        <v>39.61</v>
      </c>
      <c r="T51" t="n">
        <v>6463.01</v>
      </c>
      <c r="U51" t="n">
        <v>0.63</v>
      </c>
      <c r="V51" t="n">
        <v>0.74</v>
      </c>
      <c r="W51" t="n">
        <v>2.64</v>
      </c>
      <c r="X51" t="n">
        <v>0.39</v>
      </c>
      <c r="Y51" t="n">
        <v>1</v>
      </c>
      <c r="Z51" t="n">
        <v>10</v>
      </c>
      <c r="AA51" t="n">
        <v>410.4020437708509</v>
      </c>
      <c r="AB51" t="n">
        <v>561.5301819476168</v>
      </c>
      <c r="AC51" t="n">
        <v>507.9385294950957</v>
      </c>
      <c r="AD51" t="n">
        <v>410402.0437708509</v>
      </c>
      <c r="AE51" t="n">
        <v>561530.1819476169</v>
      </c>
      <c r="AF51" t="n">
        <v>6.213929895985059e-06</v>
      </c>
      <c r="AG51" t="n">
        <v>23</v>
      </c>
      <c r="AH51" t="n">
        <v>507938.5294950957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5.169</v>
      </c>
      <c r="E52" t="n">
        <v>19.35</v>
      </c>
      <c r="F52" t="n">
        <v>15.73</v>
      </c>
      <c r="G52" t="n">
        <v>62.94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257.82</v>
      </c>
      <c r="Q52" t="n">
        <v>467.07</v>
      </c>
      <c r="R52" t="n">
        <v>63.06</v>
      </c>
      <c r="S52" t="n">
        <v>39.61</v>
      </c>
      <c r="T52" t="n">
        <v>6744.02</v>
      </c>
      <c r="U52" t="n">
        <v>0.63</v>
      </c>
      <c r="V52" t="n">
        <v>0.74</v>
      </c>
      <c r="W52" t="n">
        <v>2.63</v>
      </c>
      <c r="X52" t="n">
        <v>0.4</v>
      </c>
      <c r="Y52" t="n">
        <v>1</v>
      </c>
      <c r="Z52" t="n">
        <v>10</v>
      </c>
      <c r="AA52" t="n">
        <v>410.6594141894988</v>
      </c>
      <c r="AB52" t="n">
        <v>561.8823275087925</v>
      </c>
      <c r="AC52" t="n">
        <v>508.2570667781521</v>
      </c>
      <c r="AD52" t="n">
        <v>410659.4141894988</v>
      </c>
      <c r="AE52" t="n">
        <v>561882.3275087925</v>
      </c>
      <c r="AF52" t="n">
        <v>6.210325528295973e-06</v>
      </c>
      <c r="AG52" t="n">
        <v>23</v>
      </c>
      <c r="AH52" t="n">
        <v>508257.0667781521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5.1698</v>
      </c>
      <c r="E53" t="n">
        <v>19.34</v>
      </c>
      <c r="F53" t="n">
        <v>15.73</v>
      </c>
      <c r="G53" t="n">
        <v>62.93</v>
      </c>
      <c r="H53" t="n">
        <v>0.85</v>
      </c>
      <c r="I53" t="n">
        <v>15</v>
      </c>
      <c r="J53" t="n">
        <v>288.08</v>
      </c>
      <c r="K53" t="n">
        <v>59.89</v>
      </c>
      <c r="L53" t="n">
        <v>13.75</v>
      </c>
      <c r="M53" t="n">
        <v>13</v>
      </c>
      <c r="N53" t="n">
        <v>79.44</v>
      </c>
      <c r="O53" t="n">
        <v>35763.64</v>
      </c>
      <c r="P53" t="n">
        <v>257.74</v>
      </c>
      <c r="Q53" t="n">
        <v>467.08</v>
      </c>
      <c r="R53" t="n">
        <v>62.81</v>
      </c>
      <c r="S53" t="n">
        <v>39.61</v>
      </c>
      <c r="T53" t="n">
        <v>6619.2</v>
      </c>
      <c r="U53" t="n">
        <v>0.63</v>
      </c>
      <c r="V53" t="n">
        <v>0.74</v>
      </c>
      <c r="W53" t="n">
        <v>2.64</v>
      </c>
      <c r="X53" t="n">
        <v>0.4</v>
      </c>
      <c r="Y53" t="n">
        <v>1</v>
      </c>
      <c r="Z53" t="n">
        <v>10</v>
      </c>
      <c r="AA53" t="n">
        <v>410.5943447672648</v>
      </c>
      <c r="AB53" t="n">
        <v>561.7932966546316</v>
      </c>
      <c r="AC53" t="n">
        <v>508.1765329037568</v>
      </c>
      <c r="AD53" t="n">
        <v>410594.3447672648</v>
      </c>
      <c r="AE53" t="n">
        <v>561793.2966546316</v>
      </c>
      <c r="AF53" t="n">
        <v>6.211286693013064e-06</v>
      </c>
      <c r="AG53" t="n">
        <v>23</v>
      </c>
      <c r="AH53" t="n">
        <v>508176.5329037568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5.1701</v>
      </c>
      <c r="E54" t="n">
        <v>19.34</v>
      </c>
      <c r="F54" t="n">
        <v>15.73</v>
      </c>
      <c r="G54" t="n">
        <v>62.92</v>
      </c>
      <c r="H54" t="n">
        <v>0.86</v>
      </c>
      <c r="I54" t="n">
        <v>15</v>
      </c>
      <c r="J54" t="n">
        <v>288.58</v>
      </c>
      <c r="K54" t="n">
        <v>59.89</v>
      </c>
      <c r="L54" t="n">
        <v>14</v>
      </c>
      <c r="M54" t="n">
        <v>13</v>
      </c>
      <c r="N54" t="n">
        <v>79.69</v>
      </c>
      <c r="O54" t="n">
        <v>35826</v>
      </c>
      <c r="P54" t="n">
        <v>257.54</v>
      </c>
      <c r="Q54" t="n">
        <v>467.08</v>
      </c>
      <c r="R54" t="n">
        <v>62.73</v>
      </c>
      <c r="S54" t="n">
        <v>39.61</v>
      </c>
      <c r="T54" t="n">
        <v>6581.53</v>
      </c>
      <c r="U54" t="n">
        <v>0.63</v>
      </c>
      <c r="V54" t="n">
        <v>0.74</v>
      </c>
      <c r="W54" t="n">
        <v>2.64</v>
      </c>
      <c r="X54" t="n">
        <v>0.4</v>
      </c>
      <c r="Y54" t="n">
        <v>1</v>
      </c>
      <c r="Z54" t="n">
        <v>10</v>
      </c>
      <c r="AA54" t="n">
        <v>410.4904204439132</v>
      </c>
      <c r="AB54" t="n">
        <v>561.6511028106045</v>
      </c>
      <c r="AC54" t="n">
        <v>508.0479098406333</v>
      </c>
      <c r="AD54" t="n">
        <v>410490.4204439132</v>
      </c>
      <c r="AE54" t="n">
        <v>561651.1028106045</v>
      </c>
      <c r="AF54" t="n">
        <v>6.211647129781972e-06</v>
      </c>
      <c r="AG54" t="n">
        <v>23</v>
      </c>
      <c r="AH54" t="n">
        <v>508047.9098406333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5.188</v>
      </c>
      <c r="E55" t="n">
        <v>19.28</v>
      </c>
      <c r="F55" t="n">
        <v>15.71</v>
      </c>
      <c r="G55" t="n">
        <v>67.34999999999999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257.36</v>
      </c>
      <c r="Q55" t="n">
        <v>467.07</v>
      </c>
      <c r="R55" t="n">
        <v>62.42</v>
      </c>
      <c r="S55" t="n">
        <v>39.61</v>
      </c>
      <c r="T55" t="n">
        <v>6429.1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409.7173007907612</v>
      </c>
      <c r="AB55" t="n">
        <v>560.59328639353</v>
      </c>
      <c r="AC55" t="n">
        <v>507.0910499377496</v>
      </c>
      <c r="AD55" t="n">
        <v>409717.3007907611</v>
      </c>
      <c r="AE55" t="n">
        <v>560593.28639353</v>
      </c>
      <c r="AF55" t="n">
        <v>6.233153190326854e-06</v>
      </c>
      <c r="AG55" t="n">
        <v>23</v>
      </c>
      <c r="AH55" t="n">
        <v>507091.0499377496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5.1932</v>
      </c>
      <c r="E56" t="n">
        <v>19.26</v>
      </c>
      <c r="F56" t="n">
        <v>15.7</v>
      </c>
      <c r="G56" t="n">
        <v>67.27</v>
      </c>
      <c r="H56" t="n">
        <v>0.89</v>
      </c>
      <c r="I56" t="n">
        <v>14</v>
      </c>
      <c r="J56" t="n">
        <v>289.6</v>
      </c>
      <c r="K56" t="n">
        <v>59.89</v>
      </c>
      <c r="L56" t="n">
        <v>14.5</v>
      </c>
      <c r="M56" t="n">
        <v>12</v>
      </c>
      <c r="N56" t="n">
        <v>80.20999999999999</v>
      </c>
      <c r="O56" t="n">
        <v>35951.04</v>
      </c>
      <c r="P56" t="n">
        <v>256.75</v>
      </c>
      <c r="Q56" t="n">
        <v>467.07</v>
      </c>
      <c r="R56" t="n">
        <v>61.87</v>
      </c>
      <c r="S56" t="n">
        <v>39.61</v>
      </c>
      <c r="T56" t="n">
        <v>6156.76</v>
      </c>
      <c r="U56" t="n">
        <v>0.64</v>
      </c>
      <c r="V56" t="n">
        <v>0.74</v>
      </c>
      <c r="W56" t="n">
        <v>2.63</v>
      </c>
      <c r="X56" t="n">
        <v>0.36</v>
      </c>
      <c r="Y56" t="n">
        <v>1</v>
      </c>
      <c r="Z56" t="n">
        <v>10</v>
      </c>
      <c r="AA56" t="n">
        <v>409.218587031753</v>
      </c>
      <c r="AB56" t="n">
        <v>559.9109242267567</v>
      </c>
      <c r="AC56" t="n">
        <v>506.473811458472</v>
      </c>
      <c r="AD56" t="n">
        <v>409218.587031753</v>
      </c>
      <c r="AE56" t="n">
        <v>559910.9242267567</v>
      </c>
      <c r="AF56" t="n">
        <v>6.239400760987937e-06</v>
      </c>
      <c r="AG56" t="n">
        <v>23</v>
      </c>
      <c r="AH56" t="n">
        <v>506473.811458472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5.192</v>
      </c>
      <c r="E57" t="n">
        <v>19.26</v>
      </c>
      <c r="F57" t="n">
        <v>15.7</v>
      </c>
      <c r="G57" t="n">
        <v>67.28</v>
      </c>
      <c r="H57" t="n">
        <v>0.91</v>
      </c>
      <c r="I57" t="n">
        <v>14</v>
      </c>
      <c r="J57" t="n">
        <v>290.1</v>
      </c>
      <c r="K57" t="n">
        <v>59.89</v>
      </c>
      <c r="L57" t="n">
        <v>14.75</v>
      </c>
      <c r="M57" t="n">
        <v>12</v>
      </c>
      <c r="N57" t="n">
        <v>80.47</v>
      </c>
      <c r="O57" t="n">
        <v>36013.72</v>
      </c>
      <c r="P57" t="n">
        <v>256.46</v>
      </c>
      <c r="Q57" t="n">
        <v>467.07</v>
      </c>
      <c r="R57" t="n">
        <v>61.98</v>
      </c>
      <c r="S57" t="n">
        <v>39.61</v>
      </c>
      <c r="T57" t="n">
        <v>6208.63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409.1244458670181</v>
      </c>
      <c r="AB57" t="n">
        <v>559.7821161319513</v>
      </c>
      <c r="AC57" t="n">
        <v>506.3572966274515</v>
      </c>
      <c r="AD57" t="n">
        <v>409124.4458670181</v>
      </c>
      <c r="AE57" t="n">
        <v>559782.1161319513</v>
      </c>
      <c r="AF57" t="n">
        <v>6.237959013912302e-06</v>
      </c>
      <c r="AG57" t="n">
        <v>23</v>
      </c>
      <c r="AH57" t="n">
        <v>506357.2966274515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5.1932</v>
      </c>
      <c r="E58" t="n">
        <v>19.26</v>
      </c>
      <c r="F58" t="n">
        <v>15.7</v>
      </c>
      <c r="G58" t="n">
        <v>67.27</v>
      </c>
      <c r="H58" t="n">
        <v>0.92</v>
      </c>
      <c r="I58" t="n">
        <v>14</v>
      </c>
      <c r="J58" t="n">
        <v>290.61</v>
      </c>
      <c r="K58" t="n">
        <v>59.89</v>
      </c>
      <c r="L58" t="n">
        <v>15</v>
      </c>
      <c r="M58" t="n">
        <v>12</v>
      </c>
      <c r="N58" t="n">
        <v>80.73</v>
      </c>
      <c r="O58" t="n">
        <v>36076.5</v>
      </c>
      <c r="P58" t="n">
        <v>256.1</v>
      </c>
      <c r="Q58" t="n">
        <v>467.07</v>
      </c>
      <c r="R58" t="n">
        <v>61.73</v>
      </c>
      <c r="S58" t="n">
        <v>39.61</v>
      </c>
      <c r="T58" t="n">
        <v>6085.4</v>
      </c>
      <c r="U58" t="n">
        <v>0.64</v>
      </c>
      <c r="V58" t="n">
        <v>0.74</v>
      </c>
      <c r="W58" t="n">
        <v>2.63</v>
      </c>
      <c r="X58" t="n">
        <v>0.36</v>
      </c>
      <c r="Y58" t="n">
        <v>1</v>
      </c>
      <c r="Z58" t="n">
        <v>10</v>
      </c>
      <c r="AA58" t="n">
        <v>408.9158601266101</v>
      </c>
      <c r="AB58" t="n">
        <v>559.4967199197716</v>
      </c>
      <c r="AC58" t="n">
        <v>506.0991382292063</v>
      </c>
      <c r="AD58" t="n">
        <v>408915.8601266101</v>
      </c>
      <c r="AE58" t="n">
        <v>559496.7199197717</v>
      </c>
      <c r="AF58" t="n">
        <v>6.239400760987937e-06</v>
      </c>
      <c r="AG58" t="n">
        <v>23</v>
      </c>
      <c r="AH58" t="n">
        <v>506099.1382292063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5.2102</v>
      </c>
      <c r="E59" t="n">
        <v>19.19</v>
      </c>
      <c r="F59" t="n">
        <v>15.68</v>
      </c>
      <c r="G59" t="n">
        <v>72.38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255.42</v>
      </c>
      <c r="Q59" t="n">
        <v>467.07</v>
      </c>
      <c r="R59" t="n">
        <v>61.34</v>
      </c>
      <c r="S59" t="n">
        <v>39.61</v>
      </c>
      <c r="T59" t="n">
        <v>5897.97</v>
      </c>
      <c r="U59" t="n">
        <v>0.65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407.9498921384809</v>
      </c>
      <c r="AB59" t="n">
        <v>558.1750399029133</v>
      </c>
      <c r="AC59" t="n">
        <v>504.9035974981674</v>
      </c>
      <c r="AD59" t="n">
        <v>407949.892138481</v>
      </c>
      <c r="AE59" t="n">
        <v>558175.0399029134</v>
      </c>
      <c r="AF59" t="n">
        <v>6.259825511226094e-06</v>
      </c>
      <c r="AG59" t="n">
        <v>23</v>
      </c>
      <c r="AH59" t="n">
        <v>504903.5974981674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5.2106</v>
      </c>
      <c r="E60" t="n">
        <v>19.19</v>
      </c>
      <c r="F60" t="n">
        <v>15.68</v>
      </c>
      <c r="G60" t="n">
        <v>72.38</v>
      </c>
      <c r="H60" t="n">
        <v>0.95</v>
      </c>
      <c r="I60" t="n">
        <v>13</v>
      </c>
      <c r="J60" t="n">
        <v>291.63</v>
      </c>
      <c r="K60" t="n">
        <v>59.89</v>
      </c>
      <c r="L60" t="n">
        <v>15.5</v>
      </c>
      <c r="M60" t="n">
        <v>11</v>
      </c>
      <c r="N60" t="n">
        <v>81.25</v>
      </c>
      <c r="O60" t="n">
        <v>36202.38</v>
      </c>
      <c r="P60" t="n">
        <v>255.85</v>
      </c>
      <c r="Q60" t="n">
        <v>467.08</v>
      </c>
      <c r="R60" t="n">
        <v>61.22</v>
      </c>
      <c r="S60" t="n">
        <v>39.61</v>
      </c>
      <c r="T60" t="n">
        <v>5837.67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408.1359840545212</v>
      </c>
      <c r="AB60" t="n">
        <v>558.4296590722355</v>
      </c>
      <c r="AC60" t="n">
        <v>505.1339161713296</v>
      </c>
      <c r="AD60" t="n">
        <v>408135.9840545212</v>
      </c>
      <c r="AE60" t="n">
        <v>558429.6590722355</v>
      </c>
      <c r="AF60" t="n">
        <v>6.26030609358464e-06</v>
      </c>
      <c r="AG60" t="n">
        <v>23</v>
      </c>
      <c r="AH60" t="n">
        <v>505133.9161713296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5.2142</v>
      </c>
      <c r="E61" t="n">
        <v>19.18</v>
      </c>
      <c r="F61" t="n">
        <v>15.67</v>
      </c>
      <c r="G61" t="n">
        <v>72.31</v>
      </c>
      <c r="H61" t="n">
        <v>0.96</v>
      </c>
      <c r="I61" t="n">
        <v>13</v>
      </c>
      <c r="J61" t="n">
        <v>292.15</v>
      </c>
      <c r="K61" t="n">
        <v>59.89</v>
      </c>
      <c r="L61" t="n">
        <v>15.75</v>
      </c>
      <c r="M61" t="n">
        <v>11</v>
      </c>
      <c r="N61" t="n">
        <v>81.51000000000001</v>
      </c>
      <c r="O61" t="n">
        <v>36265.48</v>
      </c>
      <c r="P61" t="n">
        <v>255.87</v>
      </c>
      <c r="Q61" t="n">
        <v>467.07</v>
      </c>
      <c r="R61" t="n">
        <v>60.88</v>
      </c>
      <c r="S61" t="n">
        <v>39.61</v>
      </c>
      <c r="T61" t="n">
        <v>5663.99</v>
      </c>
      <c r="U61" t="n">
        <v>0.65</v>
      </c>
      <c r="V61" t="n">
        <v>0.74</v>
      </c>
      <c r="W61" t="n">
        <v>2.63</v>
      </c>
      <c r="X61" t="n">
        <v>0.34</v>
      </c>
      <c r="Y61" t="n">
        <v>1</v>
      </c>
      <c r="Z61" t="n">
        <v>10</v>
      </c>
      <c r="AA61" t="n">
        <v>407.9871254649186</v>
      </c>
      <c r="AB61" t="n">
        <v>558.2259841827637</v>
      </c>
      <c r="AC61" t="n">
        <v>504.9496797274495</v>
      </c>
      <c r="AD61" t="n">
        <v>407987.1254649186</v>
      </c>
      <c r="AE61" t="n">
        <v>558225.9841827637</v>
      </c>
      <c r="AF61" t="n">
        <v>6.264631334811543e-06</v>
      </c>
      <c r="AG61" t="n">
        <v>23</v>
      </c>
      <c r="AH61" t="n">
        <v>504949.6797274495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5.2097</v>
      </c>
      <c r="E62" t="n">
        <v>19.2</v>
      </c>
      <c r="F62" t="n">
        <v>15.68</v>
      </c>
      <c r="G62" t="n">
        <v>72.39</v>
      </c>
      <c r="H62" t="n">
        <v>0.97</v>
      </c>
      <c r="I62" t="n">
        <v>13</v>
      </c>
      <c r="J62" t="n">
        <v>292.66</v>
      </c>
      <c r="K62" t="n">
        <v>59.89</v>
      </c>
      <c r="L62" t="n">
        <v>16</v>
      </c>
      <c r="M62" t="n">
        <v>11</v>
      </c>
      <c r="N62" t="n">
        <v>81.77</v>
      </c>
      <c r="O62" t="n">
        <v>36328.69</v>
      </c>
      <c r="P62" t="n">
        <v>256.18</v>
      </c>
      <c r="Q62" t="n">
        <v>467.07</v>
      </c>
      <c r="R62" t="n">
        <v>61.37</v>
      </c>
      <c r="S62" t="n">
        <v>39.61</v>
      </c>
      <c r="T62" t="n">
        <v>5909.07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408.3196126473005</v>
      </c>
      <c r="AB62" t="n">
        <v>558.680907813998</v>
      </c>
      <c r="AC62" t="n">
        <v>505.3611860858081</v>
      </c>
      <c r="AD62" t="n">
        <v>408319.6126473005</v>
      </c>
      <c r="AE62" t="n">
        <v>558680.9078139981</v>
      </c>
      <c r="AF62" t="n">
        <v>6.259224783277913e-06</v>
      </c>
      <c r="AG62" t="n">
        <v>23</v>
      </c>
      <c r="AH62" t="n">
        <v>505361.1860858081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5.2083</v>
      </c>
      <c r="E63" t="n">
        <v>19.2</v>
      </c>
      <c r="F63" t="n">
        <v>15.69</v>
      </c>
      <c r="G63" t="n">
        <v>72.42</v>
      </c>
      <c r="H63" t="n">
        <v>0.99</v>
      </c>
      <c r="I63" t="n">
        <v>13</v>
      </c>
      <c r="J63" t="n">
        <v>293.17</v>
      </c>
      <c r="K63" t="n">
        <v>59.89</v>
      </c>
      <c r="L63" t="n">
        <v>16.25</v>
      </c>
      <c r="M63" t="n">
        <v>11</v>
      </c>
      <c r="N63" t="n">
        <v>82.03</v>
      </c>
      <c r="O63" t="n">
        <v>36392.01</v>
      </c>
      <c r="P63" t="n">
        <v>255.83</v>
      </c>
      <c r="Q63" t="n">
        <v>467.09</v>
      </c>
      <c r="R63" t="n">
        <v>61.56</v>
      </c>
      <c r="S63" t="n">
        <v>39.61</v>
      </c>
      <c r="T63" t="n">
        <v>6007.89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408.2410547789146</v>
      </c>
      <c r="AB63" t="n">
        <v>558.5734214727438</v>
      </c>
      <c r="AC63" t="n">
        <v>505.2639580901052</v>
      </c>
      <c r="AD63" t="n">
        <v>408241.0547789146</v>
      </c>
      <c r="AE63" t="n">
        <v>558573.4214727439</v>
      </c>
      <c r="AF63" t="n">
        <v>6.257542745023006e-06</v>
      </c>
      <c r="AG63" t="n">
        <v>23</v>
      </c>
      <c r="AH63" t="n">
        <v>505263.9580901052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5.2118</v>
      </c>
      <c r="E64" t="n">
        <v>19.19</v>
      </c>
      <c r="F64" t="n">
        <v>15.68</v>
      </c>
      <c r="G64" t="n">
        <v>72.36</v>
      </c>
      <c r="H64" t="n">
        <v>1</v>
      </c>
      <c r="I64" t="n">
        <v>13</v>
      </c>
      <c r="J64" t="n">
        <v>293.69</v>
      </c>
      <c r="K64" t="n">
        <v>59.89</v>
      </c>
      <c r="L64" t="n">
        <v>16.5</v>
      </c>
      <c r="M64" t="n">
        <v>11</v>
      </c>
      <c r="N64" t="n">
        <v>82.3</v>
      </c>
      <c r="O64" t="n">
        <v>36455.44</v>
      </c>
      <c r="P64" t="n">
        <v>254.93</v>
      </c>
      <c r="Q64" t="n">
        <v>467.09</v>
      </c>
      <c r="R64" t="n">
        <v>61.24</v>
      </c>
      <c r="S64" t="n">
        <v>39.61</v>
      </c>
      <c r="T64" t="n">
        <v>5845.28</v>
      </c>
      <c r="U64" t="n">
        <v>0.65</v>
      </c>
      <c r="V64" t="n">
        <v>0.74</v>
      </c>
      <c r="W64" t="n">
        <v>2.63</v>
      </c>
      <c r="X64" t="n">
        <v>0.34</v>
      </c>
      <c r="Y64" t="n">
        <v>1</v>
      </c>
      <c r="Z64" t="n">
        <v>10</v>
      </c>
      <c r="AA64" t="n">
        <v>407.6684902262812</v>
      </c>
      <c r="AB64" t="n">
        <v>557.7900133920655</v>
      </c>
      <c r="AC64" t="n">
        <v>504.5553173771266</v>
      </c>
      <c r="AD64" t="n">
        <v>407668.4902262812</v>
      </c>
      <c r="AE64" t="n">
        <v>557790.0133920654</v>
      </c>
      <c r="AF64" t="n">
        <v>6.261747840660274e-06</v>
      </c>
      <c r="AG64" t="n">
        <v>23</v>
      </c>
      <c r="AH64" t="n">
        <v>504555.3173771267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15.65</v>
      </c>
      <c r="G65" t="n">
        <v>78.25</v>
      </c>
      <c r="H65" t="n">
        <v>1.01</v>
      </c>
      <c r="I65" t="n">
        <v>12</v>
      </c>
      <c r="J65" t="n">
        <v>294.2</v>
      </c>
      <c r="K65" t="n">
        <v>59.89</v>
      </c>
      <c r="L65" t="n">
        <v>16.75</v>
      </c>
      <c r="M65" t="n">
        <v>10</v>
      </c>
      <c r="N65" t="n">
        <v>82.56</v>
      </c>
      <c r="O65" t="n">
        <v>36518.97</v>
      </c>
      <c r="P65" t="n">
        <v>254.3</v>
      </c>
      <c r="Q65" t="n">
        <v>467.1</v>
      </c>
      <c r="R65" t="n">
        <v>60.16</v>
      </c>
      <c r="S65" t="n">
        <v>39.61</v>
      </c>
      <c r="T65" t="n">
        <v>5308.73</v>
      </c>
      <c r="U65" t="n">
        <v>0.66</v>
      </c>
      <c r="V65" t="n">
        <v>0.75</v>
      </c>
      <c r="W65" t="n">
        <v>2.63</v>
      </c>
      <c r="X65" t="n">
        <v>0.32</v>
      </c>
      <c r="Y65" t="n">
        <v>1</v>
      </c>
      <c r="Z65" t="n">
        <v>10</v>
      </c>
      <c r="AA65" t="n">
        <v>406.5598436405743</v>
      </c>
      <c r="AB65" t="n">
        <v>556.2731142234659</v>
      </c>
      <c r="AC65" t="n">
        <v>503.1831889361969</v>
      </c>
      <c r="AD65" t="n">
        <v>406559.8436405744</v>
      </c>
      <c r="AE65" t="n">
        <v>556273.1142234659</v>
      </c>
      <c r="AF65" t="n">
        <v>6.287098560073514e-06</v>
      </c>
      <c r="AG65" t="n">
        <v>23</v>
      </c>
      <c r="AH65" t="n">
        <v>503183.1889361968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5.2346</v>
      </c>
      <c r="E66" t="n">
        <v>19.1</v>
      </c>
      <c r="F66" t="n">
        <v>15.64</v>
      </c>
      <c r="G66" t="n">
        <v>78.22</v>
      </c>
      <c r="H66" t="n">
        <v>1.03</v>
      </c>
      <c r="I66" t="n">
        <v>12</v>
      </c>
      <c r="J66" t="n">
        <v>294.72</v>
      </c>
      <c r="K66" t="n">
        <v>59.89</v>
      </c>
      <c r="L66" t="n">
        <v>17</v>
      </c>
      <c r="M66" t="n">
        <v>10</v>
      </c>
      <c r="N66" t="n">
        <v>82.83</v>
      </c>
      <c r="O66" t="n">
        <v>36582.62</v>
      </c>
      <c r="P66" t="n">
        <v>254.54</v>
      </c>
      <c r="Q66" t="n">
        <v>467.11</v>
      </c>
      <c r="R66" t="n">
        <v>60.23</v>
      </c>
      <c r="S66" t="n">
        <v>39.61</v>
      </c>
      <c r="T66" t="n">
        <v>5344.32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406.5776494273356</v>
      </c>
      <c r="AB66" t="n">
        <v>556.2974768864484</v>
      </c>
      <c r="AC66" t="n">
        <v>503.2052264608176</v>
      </c>
      <c r="AD66" t="n">
        <v>406577.6494273356</v>
      </c>
      <c r="AE66" t="n">
        <v>556297.4768864485</v>
      </c>
      <c r="AF66" t="n">
        <v>6.289141035097331e-06</v>
      </c>
      <c r="AG66" t="n">
        <v>23</v>
      </c>
      <c r="AH66" t="n">
        <v>503205.2264608176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5.233</v>
      </c>
      <c r="E67" t="n">
        <v>19.11</v>
      </c>
      <c r="F67" t="n">
        <v>15.65</v>
      </c>
      <c r="G67" t="n">
        <v>78.25</v>
      </c>
      <c r="H67" t="n">
        <v>1.04</v>
      </c>
      <c r="I67" t="n">
        <v>12</v>
      </c>
      <c r="J67" t="n">
        <v>295.23</v>
      </c>
      <c r="K67" t="n">
        <v>59.89</v>
      </c>
      <c r="L67" t="n">
        <v>17.25</v>
      </c>
      <c r="M67" t="n">
        <v>10</v>
      </c>
      <c r="N67" t="n">
        <v>83.09999999999999</v>
      </c>
      <c r="O67" t="n">
        <v>36646.38</v>
      </c>
      <c r="P67" t="n">
        <v>254.63</v>
      </c>
      <c r="Q67" t="n">
        <v>467.09</v>
      </c>
      <c r="R67" t="n">
        <v>60.12</v>
      </c>
      <c r="S67" t="n">
        <v>39.61</v>
      </c>
      <c r="T67" t="n">
        <v>5293.02</v>
      </c>
      <c r="U67" t="n">
        <v>0.66</v>
      </c>
      <c r="V67" t="n">
        <v>0.75</v>
      </c>
      <c r="W67" t="n">
        <v>2.63</v>
      </c>
      <c r="X67" t="n">
        <v>0.32</v>
      </c>
      <c r="Y67" t="n">
        <v>1</v>
      </c>
      <c r="Z67" t="n">
        <v>10</v>
      </c>
      <c r="AA67" t="n">
        <v>406.7090316542081</v>
      </c>
      <c r="AB67" t="n">
        <v>556.4772398454303</v>
      </c>
      <c r="AC67" t="n">
        <v>503.367833095293</v>
      </c>
      <c r="AD67" t="n">
        <v>406709.0316542081</v>
      </c>
      <c r="AE67" t="n">
        <v>556477.2398454302</v>
      </c>
      <c r="AF67" t="n">
        <v>6.287218705663151e-06</v>
      </c>
      <c r="AG67" t="n">
        <v>23</v>
      </c>
      <c r="AH67" t="n">
        <v>503367.833095293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5.2351</v>
      </c>
      <c r="E68" t="n">
        <v>19.1</v>
      </c>
      <c r="F68" t="n">
        <v>15.64</v>
      </c>
      <c r="G68" t="n">
        <v>78.20999999999999</v>
      </c>
      <c r="H68" t="n">
        <v>1.05</v>
      </c>
      <c r="I68" t="n">
        <v>12</v>
      </c>
      <c r="J68" t="n">
        <v>295.75</v>
      </c>
      <c r="K68" t="n">
        <v>59.89</v>
      </c>
      <c r="L68" t="n">
        <v>17.5</v>
      </c>
      <c r="M68" t="n">
        <v>10</v>
      </c>
      <c r="N68" t="n">
        <v>83.36</v>
      </c>
      <c r="O68" t="n">
        <v>36710.24</v>
      </c>
      <c r="P68" t="n">
        <v>254.16</v>
      </c>
      <c r="Q68" t="n">
        <v>467.07</v>
      </c>
      <c r="R68" t="n">
        <v>60.01</v>
      </c>
      <c r="S68" t="n">
        <v>39.61</v>
      </c>
      <c r="T68" t="n">
        <v>5236.06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406.3854161409249</v>
      </c>
      <c r="AB68" t="n">
        <v>556.0344548232474</v>
      </c>
      <c r="AC68" t="n">
        <v>502.9673068541746</v>
      </c>
      <c r="AD68" t="n">
        <v>406385.4161409249</v>
      </c>
      <c r="AE68" t="n">
        <v>556034.4548232474</v>
      </c>
      <c r="AF68" t="n">
        <v>6.289741763045512e-06</v>
      </c>
      <c r="AG68" t="n">
        <v>23</v>
      </c>
      <c r="AH68" t="n">
        <v>502967.3068541746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5.2321</v>
      </c>
      <c r="E69" t="n">
        <v>19.11</v>
      </c>
      <c r="F69" t="n">
        <v>15.65</v>
      </c>
      <c r="G69" t="n">
        <v>78.27</v>
      </c>
      <c r="H69" t="n">
        <v>1.07</v>
      </c>
      <c r="I69" t="n">
        <v>12</v>
      </c>
      <c r="J69" t="n">
        <v>296.27</v>
      </c>
      <c r="K69" t="n">
        <v>59.89</v>
      </c>
      <c r="L69" t="n">
        <v>17.75</v>
      </c>
      <c r="M69" t="n">
        <v>10</v>
      </c>
      <c r="N69" t="n">
        <v>83.63</v>
      </c>
      <c r="O69" t="n">
        <v>36774.22</v>
      </c>
      <c r="P69" t="n">
        <v>254.34</v>
      </c>
      <c r="Q69" t="n">
        <v>467.07</v>
      </c>
      <c r="R69" t="n">
        <v>60.53</v>
      </c>
      <c r="S69" t="n">
        <v>39.61</v>
      </c>
      <c r="T69" t="n">
        <v>5495.54</v>
      </c>
      <c r="U69" t="n">
        <v>0.65</v>
      </c>
      <c r="V69" t="n">
        <v>0.75</v>
      </c>
      <c r="W69" t="n">
        <v>2.62</v>
      </c>
      <c r="X69" t="n">
        <v>0.32</v>
      </c>
      <c r="Y69" t="n">
        <v>1</v>
      </c>
      <c r="Z69" t="n">
        <v>10</v>
      </c>
      <c r="AA69" t="n">
        <v>406.6050205891317</v>
      </c>
      <c r="AB69" t="n">
        <v>556.3349273175485</v>
      </c>
      <c r="AC69" t="n">
        <v>503.2391026753353</v>
      </c>
      <c r="AD69" t="n">
        <v>406605.0205891317</v>
      </c>
      <c r="AE69" t="n">
        <v>556334.9273175484</v>
      </c>
      <c r="AF69" t="n">
        <v>6.286137395356426e-06</v>
      </c>
      <c r="AG69" t="n">
        <v>23</v>
      </c>
      <c r="AH69" t="n">
        <v>503239.1026753354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5.2345</v>
      </c>
      <c r="E70" t="n">
        <v>19.1</v>
      </c>
      <c r="F70" t="n">
        <v>15.64</v>
      </c>
      <c r="G70" t="n">
        <v>78.22</v>
      </c>
      <c r="H70" t="n">
        <v>1.08</v>
      </c>
      <c r="I70" t="n">
        <v>12</v>
      </c>
      <c r="J70" t="n">
        <v>296.79</v>
      </c>
      <c r="K70" t="n">
        <v>59.89</v>
      </c>
      <c r="L70" t="n">
        <v>18</v>
      </c>
      <c r="M70" t="n">
        <v>10</v>
      </c>
      <c r="N70" t="n">
        <v>83.90000000000001</v>
      </c>
      <c r="O70" t="n">
        <v>36838.32</v>
      </c>
      <c r="P70" t="n">
        <v>253.52</v>
      </c>
      <c r="Q70" t="n">
        <v>467.1</v>
      </c>
      <c r="R70" t="n">
        <v>60.2</v>
      </c>
      <c r="S70" t="n">
        <v>39.61</v>
      </c>
      <c r="T70" t="n">
        <v>5332.24</v>
      </c>
      <c r="U70" t="n">
        <v>0.66</v>
      </c>
      <c r="V70" t="n">
        <v>0.75</v>
      </c>
      <c r="W70" t="n">
        <v>2.62</v>
      </c>
      <c r="X70" t="n">
        <v>0.31</v>
      </c>
      <c r="Y70" t="n">
        <v>1</v>
      </c>
      <c r="Z70" t="n">
        <v>10</v>
      </c>
      <c r="AA70" t="n">
        <v>406.1096837403293</v>
      </c>
      <c r="AB70" t="n">
        <v>555.6571855882976</v>
      </c>
      <c r="AC70" t="n">
        <v>502.6260436655077</v>
      </c>
      <c r="AD70" t="n">
        <v>406109.6837403293</v>
      </c>
      <c r="AE70" t="n">
        <v>555657.1855882976</v>
      </c>
      <c r="AF70" t="n">
        <v>6.289020889507694e-06</v>
      </c>
      <c r="AG70" t="n">
        <v>23</v>
      </c>
      <c r="AH70" t="n">
        <v>502626.0436655077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5.2599</v>
      </c>
      <c r="E71" t="n">
        <v>19.01</v>
      </c>
      <c r="F71" t="n">
        <v>15.6</v>
      </c>
      <c r="G71" t="n">
        <v>85.11</v>
      </c>
      <c r="H71" t="n">
        <v>1.09</v>
      </c>
      <c r="I71" t="n">
        <v>11</v>
      </c>
      <c r="J71" t="n">
        <v>297.31</v>
      </c>
      <c r="K71" t="n">
        <v>59.89</v>
      </c>
      <c r="L71" t="n">
        <v>18.25</v>
      </c>
      <c r="M71" t="n">
        <v>9</v>
      </c>
      <c r="N71" t="n">
        <v>84.17</v>
      </c>
      <c r="O71" t="n">
        <v>36902.52</v>
      </c>
      <c r="P71" t="n">
        <v>252.77</v>
      </c>
      <c r="Q71" t="n">
        <v>467.07</v>
      </c>
      <c r="R71" t="n">
        <v>58.88</v>
      </c>
      <c r="S71" t="n">
        <v>39.61</v>
      </c>
      <c r="T71" t="n">
        <v>4677.04</v>
      </c>
      <c r="U71" t="n">
        <v>0.67</v>
      </c>
      <c r="V71" t="n">
        <v>0.75</v>
      </c>
      <c r="W71" t="n">
        <v>2.62</v>
      </c>
      <c r="X71" t="n">
        <v>0.27</v>
      </c>
      <c r="Y71" t="n">
        <v>1</v>
      </c>
      <c r="Z71" t="n">
        <v>10</v>
      </c>
      <c r="AA71" t="n">
        <v>404.779259843245</v>
      </c>
      <c r="AB71" t="n">
        <v>553.836840918147</v>
      </c>
      <c r="AC71" t="n">
        <v>500.9794301358065</v>
      </c>
      <c r="AD71" t="n">
        <v>404779.259843245</v>
      </c>
      <c r="AE71" t="n">
        <v>553836.840918147</v>
      </c>
      <c r="AF71" t="n">
        <v>6.319537869275294e-06</v>
      </c>
      <c r="AG71" t="n">
        <v>23</v>
      </c>
      <c r="AH71" t="n">
        <v>500979.4301358064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5.258</v>
      </c>
      <c r="E72" t="n">
        <v>19.02</v>
      </c>
      <c r="F72" t="n">
        <v>15.61</v>
      </c>
      <c r="G72" t="n">
        <v>85.14</v>
      </c>
      <c r="H72" t="n">
        <v>1.11</v>
      </c>
      <c r="I72" t="n">
        <v>11</v>
      </c>
      <c r="J72" t="n">
        <v>297.83</v>
      </c>
      <c r="K72" t="n">
        <v>59.89</v>
      </c>
      <c r="L72" t="n">
        <v>18.5</v>
      </c>
      <c r="M72" t="n">
        <v>9</v>
      </c>
      <c r="N72" t="n">
        <v>84.45</v>
      </c>
      <c r="O72" t="n">
        <v>36966.84</v>
      </c>
      <c r="P72" t="n">
        <v>252.99</v>
      </c>
      <c r="Q72" t="n">
        <v>467.07</v>
      </c>
      <c r="R72" t="n">
        <v>58.93</v>
      </c>
      <c r="S72" t="n">
        <v>39.61</v>
      </c>
      <c r="T72" t="n">
        <v>4701.28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404.9791257639247</v>
      </c>
      <c r="AB72" t="n">
        <v>554.1103062882828</v>
      </c>
      <c r="AC72" t="n">
        <v>501.2267963548276</v>
      </c>
      <c r="AD72" t="n">
        <v>404979.1257639247</v>
      </c>
      <c r="AE72" t="n">
        <v>554110.3062882829</v>
      </c>
      <c r="AF72" t="n">
        <v>6.317255103072204e-06</v>
      </c>
      <c r="AG72" t="n">
        <v>23</v>
      </c>
      <c r="AH72" t="n">
        <v>501226.7963548276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5.2542</v>
      </c>
      <c r="E73" t="n">
        <v>19.03</v>
      </c>
      <c r="F73" t="n">
        <v>15.62</v>
      </c>
      <c r="G73" t="n">
        <v>85.22</v>
      </c>
      <c r="H73" t="n">
        <v>1.12</v>
      </c>
      <c r="I73" t="n">
        <v>11</v>
      </c>
      <c r="J73" t="n">
        <v>298.35</v>
      </c>
      <c r="K73" t="n">
        <v>59.89</v>
      </c>
      <c r="L73" t="n">
        <v>18.75</v>
      </c>
      <c r="M73" t="n">
        <v>9</v>
      </c>
      <c r="N73" t="n">
        <v>84.72</v>
      </c>
      <c r="O73" t="n">
        <v>37031.27</v>
      </c>
      <c r="P73" t="n">
        <v>253.14</v>
      </c>
      <c r="Q73" t="n">
        <v>467.07</v>
      </c>
      <c r="R73" t="n">
        <v>59.26</v>
      </c>
      <c r="S73" t="n">
        <v>39.61</v>
      </c>
      <c r="T73" t="n">
        <v>4864.47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405.2095269521053</v>
      </c>
      <c r="AB73" t="n">
        <v>554.4255513585346</v>
      </c>
      <c r="AC73" t="n">
        <v>501.5119548780238</v>
      </c>
      <c r="AD73" t="n">
        <v>405209.5269521052</v>
      </c>
      <c r="AE73" t="n">
        <v>554425.5513585346</v>
      </c>
      <c r="AF73" t="n">
        <v>6.312689570666029e-06</v>
      </c>
      <c r="AG73" t="n">
        <v>23</v>
      </c>
      <c r="AH73" t="n">
        <v>501511.9548780238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5.2562</v>
      </c>
      <c r="E74" t="n">
        <v>19.03</v>
      </c>
      <c r="F74" t="n">
        <v>15.62</v>
      </c>
      <c r="G74" t="n">
        <v>85.18000000000001</v>
      </c>
      <c r="H74" t="n">
        <v>1.13</v>
      </c>
      <c r="I74" t="n">
        <v>11</v>
      </c>
      <c r="J74" t="n">
        <v>298.88</v>
      </c>
      <c r="K74" t="n">
        <v>59.89</v>
      </c>
      <c r="L74" t="n">
        <v>19</v>
      </c>
      <c r="M74" t="n">
        <v>9</v>
      </c>
      <c r="N74" t="n">
        <v>84.98999999999999</v>
      </c>
      <c r="O74" t="n">
        <v>37095.82</v>
      </c>
      <c r="P74" t="n">
        <v>252.81</v>
      </c>
      <c r="Q74" t="n">
        <v>467.11</v>
      </c>
      <c r="R74" t="n">
        <v>59.2</v>
      </c>
      <c r="S74" t="n">
        <v>39.61</v>
      </c>
      <c r="T74" t="n">
        <v>4834.57</v>
      </c>
      <c r="U74" t="n">
        <v>0.67</v>
      </c>
      <c r="V74" t="n">
        <v>0.75</v>
      </c>
      <c r="W74" t="n">
        <v>2.63</v>
      </c>
      <c r="X74" t="n">
        <v>0.28</v>
      </c>
      <c r="Y74" t="n">
        <v>1</v>
      </c>
      <c r="Z74" t="n">
        <v>10</v>
      </c>
      <c r="AA74" t="n">
        <v>404.9917813857368</v>
      </c>
      <c r="AB74" t="n">
        <v>554.1276222683728</v>
      </c>
      <c r="AC74" t="n">
        <v>501.242459722081</v>
      </c>
      <c r="AD74" t="n">
        <v>404991.7813857368</v>
      </c>
      <c r="AE74" t="n">
        <v>554127.6222683728</v>
      </c>
      <c r="AF74" t="n">
        <v>6.315092482458753e-06</v>
      </c>
      <c r="AG74" t="n">
        <v>23</v>
      </c>
      <c r="AH74" t="n">
        <v>501242.459722081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5.2542</v>
      </c>
      <c r="E75" t="n">
        <v>19.03</v>
      </c>
      <c r="F75" t="n">
        <v>15.62</v>
      </c>
      <c r="G75" t="n">
        <v>85.22</v>
      </c>
      <c r="H75" t="n">
        <v>1.15</v>
      </c>
      <c r="I75" t="n">
        <v>11</v>
      </c>
      <c r="J75" t="n">
        <v>299.4</v>
      </c>
      <c r="K75" t="n">
        <v>59.89</v>
      </c>
      <c r="L75" t="n">
        <v>19.25</v>
      </c>
      <c r="M75" t="n">
        <v>9</v>
      </c>
      <c r="N75" t="n">
        <v>85.27</v>
      </c>
      <c r="O75" t="n">
        <v>37160.49</v>
      </c>
      <c r="P75" t="n">
        <v>253.23</v>
      </c>
      <c r="Q75" t="n">
        <v>467.07</v>
      </c>
      <c r="R75" t="n">
        <v>59.42</v>
      </c>
      <c r="S75" t="n">
        <v>39.61</v>
      </c>
      <c r="T75" t="n">
        <v>4945.88</v>
      </c>
      <c r="U75" t="n">
        <v>0.67</v>
      </c>
      <c r="V75" t="n">
        <v>0.75</v>
      </c>
      <c r="W75" t="n">
        <v>2.63</v>
      </c>
      <c r="X75" t="n">
        <v>0.29</v>
      </c>
      <c r="Y75" t="n">
        <v>1</v>
      </c>
      <c r="Z75" t="n">
        <v>10</v>
      </c>
      <c r="AA75" t="n">
        <v>405.2509563500495</v>
      </c>
      <c r="AB75" t="n">
        <v>554.4822368885378</v>
      </c>
      <c r="AC75" t="n">
        <v>501.5632304206023</v>
      </c>
      <c r="AD75" t="n">
        <v>405250.9563500495</v>
      </c>
      <c r="AE75" t="n">
        <v>554482.2368885379</v>
      </c>
      <c r="AF75" t="n">
        <v>6.312689570666029e-06</v>
      </c>
      <c r="AG75" t="n">
        <v>23</v>
      </c>
      <c r="AH75" t="n">
        <v>501563.2304206023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5.256</v>
      </c>
      <c r="E76" t="n">
        <v>19.03</v>
      </c>
      <c r="F76" t="n">
        <v>15.62</v>
      </c>
      <c r="G76" t="n">
        <v>85.18000000000001</v>
      </c>
      <c r="H76" t="n">
        <v>1.16</v>
      </c>
      <c r="I76" t="n">
        <v>11</v>
      </c>
      <c r="J76" t="n">
        <v>299.93</v>
      </c>
      <c r="K76" t="n">
        <v>59.89</v>
      </c>
      <c r="L76" t="n">
        <v>19.5</v>
      </c>
      <c r="M76" t="n">
        <v>9</v>
      </c>
      <c r="N76" t="n">
        <v>85.54000000000001</v>
      </c>
      <c r="O76" t="n">
        <v>37225.39</v>
      </c>
      <c r="P76" t="n">
        <v>252.67</v>
      </c>
      <c r="Q76" t="n">
        <v>467.07</v>
      </c>
      <c r="R76" t="n">
        <v>59.16</v>
      </c>
      <c r="S76" t="n">
        <v>39.61</v>
      </c>
      <c r="T76" t="n">
        <v>4813.83</v>
      </c>
      <c r="U76" t="n">
        <v>0.67</v>
      </c>
      <c r="V76" t="n">
        <v>0.75</v>
      </c>
      <c r="W76" t="n">
        <v>2.63</v>
      </c>
      <c r="X76" t="n">
        <v>0.28</v>
      </c>
      <c r="Y76" t="n">
        <v>1</v>
      </c>
      <c r="Z76" t="n">
        <v>10</v>
      </c>
      <c r="AA76" t="n">
        <v>404.9339392487292</v>
      </c>
      <c r="AB76" t="n">
        <v>554.0484801047041</v>
      </c>
      <c r="AC76" t="n">
        <v>501.1708707754362</v>
      </c>
      <c r="AD76" t="n">
        <v>404933.9392487293</v>
      </c>
      <c r="AE76" t="n">
        <v>554048.4801047042</v>
      </c>
      <c r="AF76" t="n">
        <v>6.314852191279481e-06</v>
      </c>
      <c r="AG76" t="n">
        <v>23</v>
      </c>
      <c r="AH76" t="n">
        <v>501170.8707754362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5.2572</v>
      </c>
      <c r="E77" t="n">
        <v>19.02</v>
      </c>
      <c r="F77" t="n">
        <v>15.61</v>
      </c>
      <c r="G77" t="n">
        <v>85.16</v>
      </c>
      <c r="H77" t="n">
        <v>1.17</v>
      </c>
      <c r="I77" t="n">
        <v>11</v>
      </c>
      <c r="J77" t="n">
        <v>300.45</v>
      </c>
      <c r="K77" t="n">
        <v>59.89</v>
      </c>
      <c r="L77" t="n">
        <v>19.75</v>
      </c>
      <c r="M77" t="n">
        <v>9</v>
      </c>
      <c r="N77" t="n">
        <v>85.81999999999999</v>
      </c>
      <c r="O77" t="n">
        <v>37290.29</v>
      </c>
      <c r="P77" t="n">
        <v>252.39</v>
      </c>
      <c r="Q77" t="n">
        <v>467.07</v>
      </c>
      <c r="R77" t="n">
        <v>58.95</v>
      </c>
      <c r="S77" t="n">
        <v>39.61</v>
      </c>
      <c r="T77" t="n">
        <v>4712.52</v>
      </c>
      <c r="U77" t="n">
        <v>0.67</v>
      </c>
      <c r="V77" t="n">
        <v>0.75</v>
      </c>
      <c r="W77" t="n">
        <v>2.63</v>
      </c>
      <c r="X77" t="n">
        <v>0.28</v>
      </c>
      <c r="Y77" t="n">
        <v>1</v>
      </c>
      <c r="Z77" t="n">
        <v>10</v>
      </c>
      <c r="AA77" t="n">
        <v>404.7294055434608</v>
      </c>
      <c r="AB77" t="n">
        <v>553.7686280657656</v>
      </c>
      <c r="AC77" t="n">
        <v>500.917727422319</v>
      </c>
      <c r="AD77" t="n">
        <v>404729.4055434607</v>
      </c>
      <c r="AE77" t="n">
        <v>553768.6280657656</v>
      </c>
      <c r="AF77" t="n">
        <v>6.316293938355116e-06</v>
      </c>
      <c r="AG77" t="n">
        <v>23</v>
      </c>
      <c r="AH77" t="n">
        <v>500917.727422319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5.2791</v>
      </c>
      <c r="E78" t="n">
        <v>18.94</v>
      </c>
      <c r="F78" t="n">
        <v>15.58</v>
      </c>
      <c r="G78" t="n">
        <v>93.5</v>
      </c>
      <c r="H78" t="n">
        <v>1.18</v>
      </c>
      <c r="I78" t="n">
        <v>10</v>
      </c>
      <c r="J78" t="n">
        <v>300.98</v>
      </c>
      <c r="K78" t="n">
        <v>59.89</v>
      </c>
      <c r="L78" t="n">
        <v>20</v>
      </c>
      <c r="M78" t="n">
        <v>8</v>
      </c>
      <c r="N78" t="n">
        <v>86.09</v>
      </c>
      <c r="O78" t="n">
        <v>37355.31</v>
      </c>
      <c r="P78" t="n">
        <v>251.16</v>
      </c>
      <c r="Q78" t="n">
        <v>467.07</v>
      </c>
      <c r="R78" t="n">
        <v>58.24</v>
      </c>
      <c r="S78" t="n">
        <v>39.61</v>
      </c>
      <c r="T78" t="n">
        <v>4362.35</v>
      </c>
      <c r="U78" t="n">
        <v>0.68</v>
      </c>
      <c r="V78" t="n">
        <v>0.75</v>
      </c>
      <c r="W78" t="n">
        <v>2.62</v>
      </c>
      <c r="X78" t="n">
        <v>0.25</v>
      </c>
      <c r="Y78" t="n">
        <v>1</v>
      </c>
      <c r="Z78" t="n">
        <v>10</v>
      </c>
      <c r="AA78" t="n">
        <v>393.2907313908486</v>
      </c>
      <c r="AB78" t="n">
        <v>538.1177294514737</v>
      </c>
      <c r="AC78" t="n">
        <v>486.7605286056009</v>
      </c>
      <c r="AD78" t="n">
        <v>393290.7313908486</v>
      </c>
      <c r="AE78" t="n">
        <v>538117.7294514737</v>
      </c>
      <c r="AF78" t="n">
        <v>6.342605822485446e-06</v>
      </c>
      <c r="AG78" t="n">
        <v>22</v>
      </c>
      <c r="AH78" t="n">
        <v>486760.5286056009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5.2777</v>
      </c>
      <c r="E79" t="n">
        <v>18.95</v>
      </c>
      <c r="F79" t="n">
        <v>15.59</v>
      </c>
      <c r="G79" t="n">
        <v>93.53</v>
      </c>
      <c r="H79" t="n">
        <v>1.2</v>
      </c>
      <c r="I79" t="n">
        <v>10</v>
      </c>
      <c r="J79" t="n">
        <v>301.51</v>
      </c>
      <c r="K79" t="n">
        <v>59.89</v>
      </c>
      <c r="L79" t="n">
        <v>20.25</v>
      </c>
      <c r="M79" t="n">
        <v>8</v>
      </c>
      <c r="N79" t="n">
        <v>86.37</v>
      </c>
      <c r="O79" t="n">
        <v>37420.44</v>
      </c>
      <c r="P79" t="n">
        <v>251.57</v>
      </c>
      <c r="Q79" t="n">
        <v>467.08</v>
      </c>
      <c r="R79" t="n">
        <v>58.34</v>
      </c>
      <c r="S79" t="n">
        <v>39.61</v>
      </c>
      <c r="T79" t="n">
        <v>4409.23</v>
      </c>
      <c r="U79" t="n">
        <v>0.68</v>
      </c>
      <c r="V79" t="n">
        <v>0.75</v>
      </c>
      <c r="W79" t="n">
        <v>2.62</v>
      </c>
      <c r="X79" t="n">
        <v>0.26</v>
      </c>
      <c r="Y79" t="n">
        <v>1</v>
      </c>
      <c r="Z79" t="n">
        <v>10</v>
      </c>
      <c r="AA79" t="n">
        <v>393.5601763895446</v>
      </c>
      <c r="AB79" t="n">
        <v>538.486395985764</v>
      </c>
      <c r="AC79" t="n">
        <v>487.0940101232853</v>
      </c>
      <c r="AD79" t="n">
        <v>393560.1763895446</v>
      </c>
      <c r="AE79" t="n">
        <v>538486.395985764</v>
      </c>
      <c r="AF79" t="n">
        <v>6.340923784230539e-06</v>
      </c>
      <c r="AG79" t="n">
        <v>22</v>
      </c>
      <c r="AH79" t="n">
        <v>487094.0101232853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5.2771</v>
      </c>
      <c r="E80" t="n">
        <v>18.95</v>
      </c>
      <c r="F80" t="n">
        <v>15.59</v>
      </c>
      <c r="G80" t="n">
        <v>93.55</v>
      </c>
      <c r="H80" t="n">
        <v>1.21</v>
      </c>
      <c r="I80" t="n">
        <v>10</v>
      </c>
      <c r="J80" t="n">
        <v>302.04</v>
      </c>
      <c r="K80" t="n">
        <v>59.89</v>
      </c>
      <c r="L80" t="n">
        <v>20.5</v>
      </c>
      <c r="M80" t="n">
        <v>8</v>
      </c>
      <c r="N80" t="n">
        <v>86.65000000000001</v>
      </c>
      <c r="O80" t="n">
        <v>37485.7</v>
      </c>
      <c r="P80" t="n">
        <v>251.78</v>
      </c>
      <c r="Q80" t="n">
        <v>467.07</v>
      </c>
      <c r="R80" t="n">
        <v>58.3</v>
      </c>
      <c r="S80" t="n">
        <v>39.61</v>
      </c>
      <c r="T80" t="n">
        <v>4390.63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393.6759340721807</v>
      </c>
      <c r="AB80" t="n">
        <v>538.6447807540151</v>
      </c>
      <c r="AC80" t="n">
        <v>487.237278871549</v>
      </c>
      <c r="AD80" t="n">
        <v>393675.9340721807</v>
      </c>
      <c r="AE80" t="n">
        <v>538644.7807540151</v>
      </c>
      <c r="AF80" t="n">
        <v>6.340202910692723e-06</v>
      </c>
      <c r="AG80" t="n">
        <v>22</v>
      </c>
      <c r="AH80" t="n">
        <v>487237.278871549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5.2779</v>
      </c>
      <c r="E81" t="n">
        <v>18.95</v>
      </c>
      <c r="F81" t="n">
        <v>15.59</v>
      </c>
      <c r="G81" t="n">
        <v>93.53</v>
      </c>
      <c r="H81" t="n">
        <v>1.22</v>
      </c>
      <c r="I81" t="n">
        <v>10</v>
      </c>
      <c r="J81" t="n">
        <v>302.57</v>
      </c>
      <c r="K81" t="n">
        <v>59.89</v>
      </c>
      <c r="L81" t="n">
        <v>20.75</v>
      </c>
      <c r="M81" t="n">
        <v>8</v>
      </c>
      <c r="N81" t="n">
        <v>86.93000000000001</v>
      </c>
      <c r="O81" t="n">
        <v>37551.07</v>
      </c>
      <c r="P81" t="n">
        <v>251.48</v>
      </c>
      <c r="Q81" t="n">
        <v>467.07</v>
      </c>
      <c r="R81" t="n">
        <v>58.25</v>
      </c>
      <c r="S81" t="n">
        <v>39.61</v>
      </c>
      <c r="T81" t="n">
        <v>4365.36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393.5124311523507</v>
      </c>
      <c r="AB81" t="n">
        <v>538.4210688458639</v>
      </c>
      <c r="AC81" t="n">
        <v>487.0349177139302</v>
      </c>
      <c r="AD81" t="n">
        <v>393512.4311523507</v>
      </c>
      <c r="AE81" t="n">
        <v>538421.0688458639</v>
      </c>
      <c r="AF81" t="n">
        <v>6.341164075409811e-06</v>
      </c>
      <c r="AG81" t="n">
        <v>22</v>
      </c>
      <c r="AH81" t="n">
        <v>487034.9177139302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5.2748</v>
      </c>
      <c r="E82" t="n">
        <v>18.96</v>
      </c>
      <c r="F82" t="n">
        <v>15.6</v>
      </c>
      <c r="G82" t="n">
        <v>93.59999999999999</v>
      </c>
      <c r="H82" t="n">
        <v>1.23</v>
      </c>
      <c r="I82" t="n">
        <v>10</v>
      </c>
      <c r="J82" t="n">
        <v>303.1</v>
      </c>
      <c r="K82" t="n">
        <v>59.89</v>
      </c>
      <c r="L82" t="n">
        <v>21</v>
      </c>
      <c r="M82" t="n">
        <v>8</v>
      </c>
      <c r="N82" t="n">
        <v>87.20999999999999</v>
      </c>
      <c r="O82" t="n">
        <v>37616.56</v>
      </c>
      <c r="P82" t="n">
        <v>251.92</v>
      </c>
      <c r="Q82" t="n">
        <v>467.07</v>
      </c>
      <c r="R82" t="n">
        <v>58.65</v>
      </c>
      <c r="S82" t="n">
        <v>39.61</v>
      </c>
      <c r="T82" t="n">
        <v>4564.23</v>
      </c>
      <c r="U82" t="n">
        <v>0.68</v>
      </c>
      <c r="V82" t="n">
        <v>0.75</v>
      </c>
      <c r="W82" t="n">
        <v>2.63</v>
      </c>
      <c r="X82" t="n">
        <v>0.27</v>
      </c>
      <c r="Y82" t="n">
        <v>1</v>
      </c>
      <c r="Z82" t="n">
        <v>10</v>
      </c>
      <c r="AA82" t="n">
        <v>393.8511220240338</v>
      </c>
      <c r="AB82" t="n">
        <v>538.8844806384875</v>
      </c>
      <c r="AC82" t="n">
        <v>487.4541021354682</v>
      </c>
      <c r="AD82" t="n">
        <v>393851.1220240337</v>
      </c>
      <c r="AE82" t="n">
        <v>538884.4806384875</v>
      </c>
      <c r="AF82" t="n">
        <v>6.337439562131089e-06</v>
      </c>
      <c r="AG82" t="n">
        <v>22</v>
      </c>
      <c r="AH82" t="n">
        <v>487454.1021354682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5.2779</v>
      </c>
      <c r="E83" t="n">
        <v>18.95</v>
      </c>
      <c r="F83" t="n">
        <v>15.59</v>
      </c>
      <c r="G83" t="n">
        <v>93.53</v>
      </c>
      <c r="H83" t="n">
        <v>1.25</v>
      </c>
      <c r="I83" t="n">
        <v>10</v>
      </c>
      <c r="J83" t="n">
        <v>303.63</v>
      </c>
      <c r="K83" t="n">
        <v>59.89</v>
      </c>
      <c r="L83" t="n">
        <v>21.25</v>
      </c>
      <c r="M83" t="n">
        <v>8</v>
      </c>
      <c r="N83" t="n">
        <v>87.48999999999999</v>
      </c>
      <c r="O83" t="n">
        <v>37682.17</v>
      </c>
      <c r="P83" t="n">
        <v>251.22</v>
      </c>
      <c r="Q83" t="n">
        <v>467.07</v>
      </c>
      <c r="R83" t="n">
        <v>58.47</v>
      </c>
      <c r="S83" t="n">
        <v>39.61</v>
      </c>
      <c r="T83" t="n">
        <v>4476.82</v>
      </c>
      <c r="U83" t="n">
        <v>0.68</v>
      </c>
      <c r="V83" t="n">
        <v>0.75</v>
      </c>
      <c r="W83" t="n">
        <v>2.62</v>
      </c>
      <c r="X83" t="n">
        <v>0.26</v>
      </c>
      <c r="Y83" t="n">
        <v>1</v>
      </c>
      <c r="Z83" t="n">
        <v>10</v>
      </c>
      <c r="AA83" t="n">
        <v>393.3932836608266</v>
      </c>
      <c r="AB83" t="n">
        <v>538.2580459915443</v>
      </c>
      <c r="AC83" t="n">
        <v>486.8874535320228</v>
      </c>
      <c r="AD83" t="n">
        <v>393393.2836608266</v>
      </c>
      <c r="AE83" t="n">
        <v>538258.0459915444</v>
      </c>
      <c r="AF83" t="n">
        <v>6.341164075409811e-06</v>
      </c>
      <c r="AG83" t="n">
        <v>22</v>
      </c>
      <c r="AH83" t="n">
        <v>486887.4535320228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5.2761</v>
      </c>
      <c r="E84" t="n">
        <v>18.95</v>
      </c>
      <c r="F84" t="n">
        <v>15.59</v>
      </c>
      <c r="G84" t="n">
        <v>93.56999999999999</v>
      </c>
      <c r="H84" t="n">
        <v>1.26</v>
      </c>
      <c r="I84" t="n">
        <v>10</v>
      </c>
      <c r="J84" t="n">
        <v>304.16</v>
      </c>
      <c r="K84" t="n">
        <v>59.89</v>
      </c>
      <c r="L84" t="n">
        <v>21.5</v>
      </c>
      <c r="M84" t="n">
        <v>8</v>
      </c>
      <c r="N84" t="n">
        <v>87.78</v>
      </c>
      <c r="O84" t="n">
        <v>37747.91</v>
      </c>
      <c r="P84" t="n">
        <v>251.12</v>
      </c>
      <c r="Q84" t="n">
        <v>467.07</v>
      </c>
      <c r="R84" t="n">
        <v>58.45</v>
      </c>
      <c r="S84" t="n">
        <v>39.61</v>
      </c>
      <c r="T84" t="n">
        <v>4467.14</v>
      </c>
      <c r="U84" t="n">
        <v>0.68</v>
      </c>
      <c r="V84" t="n">
        <v>0.75</v>
      </c>
      <c r="W84" t="n">
        <v>2.63</v>
      </c>
      <c r="X84" t="n">
        <v>0.26</v>
      </c>
      <c r="Y84" t="n">
        <v>1</v>
      </c>
      <c r="Z84" t="n">
        <v>10</v>
      </c>
      <c r="AA84" t="n">
        <v>393.4059219675792</v>
      </c>
      <c r="AB84" t="n">
        <v>538.2753382804059</v>
      </c>
      <c r="AC84" t="n">
        <v>486.9030954691054</v>
      </c>
      <c r="AD84" t="n">
        <v>393405.9219675792</v>
      </c>
      <c r="AE84" t="n">
        <v>538275.3382804058</v>
      </c>
      <c r="AF84" t="n">
        <v>6.339001454796359e-06</v>
      </c>
      <c r="AG84" t="n">
        <v>22</v>
      </c>
      <c r="AH84" t="n">
        <v>486903.0954691054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5.2798</v>
      </c>
      <c r="E85" t="n">
        <v>18.94</v>
      </c>
      <c r="F85" t="n">
        <v>15.58</v>
      </c>
      <c r="G85" t="n">
        <v>93.48999999999999</v>
      </c>
      <c r="H85" t="n">
        <v>1.27</v>
      </c>
      <c r="I85" t="n">
        <v>10</v>
      </c>
      <c r="J85" t="n">
        <v>304.7</v>
      </c>
      <c r="K85" t="n">
        <v>59.89</v>
      </c>
      <c r="L85" t="n">
        <v>21.75</v>
      </c>
      <c r="M85" t="n">
        <v>8</v>
      </c>
      <c r="N85" t="n">
        <v>88.06</v>
      </c>
      <c r="O85" t="n">
        <v>37813.76</v>
      </c>
      <c r="P85" t="n">
        <v>250.44</v>
      </c>
      <c r="Q85" t="n">
        <v>467.07</v>
      </c>
      <c r="R85" t="n">
        <v>58.18</v>
      </c>
      <c r="S85" t="n">
        <v>39.61</v>
      </c>
      <c r="T85" t="n">
        <v>4331.98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392.9381905774838</v>
      </c>
      <c r="AB85" t="n">
        <v>537.6353675576248</v>
      </c>
      <c r="AC85" t="n">
        <v>486.324202653902</v>
      </c>
      <c r="AD85" t="n">
        <v>392938.1905774838</v>
      </c>
      <c r="AE85" t="n">
        <v>537635.3675576248</v>
      </c>
      <c r="AF85" t="n">
        <v>6.3434468416129e-06</v>
      </c>
      <c r="AG85" t="n">
        <v>22</v>
      </c>
      <c r="AH85" t="n">
        <v>486324.202653902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5.2801</v>
      </c>
      <c r="E86" t="n">
        <v>18.94</v>
      </c>
      <c r="F86" t="n">
        <v>15.58</v>
      </c>
      <c r="G86" t="n">
        <v>93.48</v>
      </c>
      <c r="H86" t="n">
        <v>1.28</v>
      </c>
      <c r="I86" t="n">
        <v>10</v>
      </c>
      <c r="J86" t="n">
        <v>305.23</v>
      </c>
      <c r="K86" t="n">
        <v>59.89</v>
      </c>
      <c r="L86" t="n">
        <v>22</v>
      </c>
      <c r="M86" t="n">
        <v>8</v>
      </c>
      <c r="N86" t="n">
        <v>88.34999999999999</v>
      </c>
      <c r="O86" t="n">
        <v>37879.74</v>
      </c>
      <c r="P86" t="n">
        <v>249.63</v>
      </c>
      <c r="Q86" t="n">
        <v>467.07</v>
      </c>
      <c r="R86" t="n">
        <v>57.99</v>
      </c>
      <c r="S86" t="n">
        <v>39.61</v>
      </c>
      <c r="T86" t="n">
        <v>4236.95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392.5574415660214</v>
      </c>
      <c r="AB86" t="n">
        <v>537.1144099626811</v>
      </c>
      <c r="AC86" t="n">
        <v>485.852964520651</v>
      </c>
      <c r="AD86" t="n">
        <v>392557.4415660214</v>
      </c>
      <c r="AE86" t="n">
        <v>537114.4099626811</v>
      </c>
      <c r="AF86" t="n">
        <v>6.343807278381808e-06</v>
      </c>
      <c r="AG86" t="n">
        <v>22</v>
      </c>
      <c r="AH86" t="n">
        <v>485852.964520651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5.3004</v>
      </c>
      <c r="E87" t="n">
        <v>18.87</v>
      </c>
      <c r="F87" t="n">
        <v>15.56</v>
      </c>
      <c r="G87" t="n">
        <v>103.72</v>
      </c>
      <c r="H87" t="n">
        <v>1.3</v>
      </c>
      <c r="I87" t="n">
        <v>9</v>
      </c>
      <c r="J87" t="n">
        <v>305.77</v>
      </c>
      <c r="K87" t="n">
        <v>59.89</v>
      </c>
      <c r="L87" t="n">
        <v>22.25</v>
      </c>
      <c r="M87" t="n">
        <v>7</v>
      </c>
      <c r="N87" t="n">
        <v>88.63</v>
      </c>
      <c r="O87" t="n">
        <v>37945.85</v>
      </c>
      <c r="P87" t="n">
        <v>248.68</v>
      </c>
      <c r="Q87" t="n">
        <v>467.07</v>
      </c>
      <c r="R87" t="n">
        <v>57.32</v>
      </c>
      <c r="S87" t="n">
        <v>39.61</v>
      </c>
      <c r="T87" t="n">
        <v>3904.48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391.3987376280215</v>
      </c>
      <c r="AB87" t="n">
        <v>535.5290201162996</v>
      </c>
      <c r="AC87" t="n">
        <v>484.4188820560997</v>
      </c>
      <c r="AD87" t="n">
        <v>391398.7376280215</v>
      </c>
      <c r="AE87" t="n">
        <v>535529.0201162996</v>
      </c>
      <c r="AF87" t="n">
        <v>6.36819683307796e-06</v>
      </c>
      <c r="AG87" t="n">
        <v>22</v>
      </c>
      <c r="AH87" t="n">
        <v>484418.8820560997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5.304</v>
      </c>
      <c r="E88" t="n">
        <v>18.85</v>
      </c>
      <c r="F88" t="n">
        <v>15.55</v>
      </c>
      <c r="G88" t="n">
        <v>103.64</v>
      </c>
      <c r="H88" t="n">
        <v>1.31</v>
      </c>
      <c r="I88" t="n">
        <v>9</v>
      </c>
      <c r="J88" t="n">
        <v>306.31</v>
      </c>
      <c r="K88" t="n">
        <v>59.89</v>
      </c>
      <c r="L88" t="n">
        <v>22.5</v>
      </c>
      <c r="M88" t="n">
        <v>7</v>
      </c>
      <c r="N88" t="n">
        <v>88.92</v>
      </c>
      <c r="O88" t="n">
        <v>38012.07</v>
      </c>
      <c r="P88" t="n">
        <v>248.7</v>
      </c>
      <c r="Q88" t="n">
        <v>467.07</v>
      </c>
      <c r="R88" t="n">
        <v>56.82</v>
      </c>
      <c r="S88" t="n">
        <v>39.61</v>
      </c>
      <c r="T88" t="n">
        <v>3658.12</v>
      </c>
      <c r="U88" t="n">
        <v>0.7</v>
      </c>
      <c r="V88" t="n">
        <v>0.75</v>
      </c>
      <c r="W88" t="n">
        <v>2.62</v>
      </c>
      <c r="X88" t="n">
        <v>0.21</v>
      </c>
      <c r="Y88" t="n">
        <v>1</v>
      </c>
      <c r="Z88" t="n">
        <v>10</v>
      </c>
      <c r="AA88" t="n">
        <v>391.25693788132</v>
      </c>
      <c r="AB88" t="n">
        <v>535.3350034470993</v>
      </c>
      <c r="AC88" t="n">
        <v>484.2433820655037</v>
      </c>
      <c r="AD88" t="n">
        <v>391256.93788132</v>
      </c>
      <c r="AE88" t="n">
        <v>535335.0034470994</v>
      </c>
      <c r="AF88" t="n">
        <v>6.372522074304864e-06</v>
      </c>
      <c r="AG88" t="n">
        <v>22</v>
      </c>
      <c r="AH88" t="n">
        <v>484243.3820655037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5.3014</v>
      </c>
      <c r="E89" t="n">
        <v>18.86</v>
      </c>
      <c r="F89" t="n">
        <v>15.55</v>
      </c>
      <c r="G89" t="n">
        <v>103.7</v>
      </c>
      <c r="H89" t="n">
        <v>1.32</v>
      </c>
      <c r="I89" t="n">
        <v>9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249.18</v>
      </c>
      <c r="Q89" t="n">
        <v>467.07</v>
      </c>
      <c r="R89" t="n">
        <v>57.24</v>
      </c>
      <c r="S89" t="n">
        <v>39.61</v>
      </c>
      <c r="T89" t="n">
        <v>3864.59</v>
      </c>
      <c r="U89" t="n">
        <v>0.6899999999999999</v>
      </c>
      <c r="V89" t="n">
        <v>0.75</v>
      </c>
      <c r="W89" t="n">
        <v>2.62</v>
      </c>
      <c r="X89" t="n">
        <v>0.22</v>
      </c>
      <c r="Y89" t="n">
        <v>1</v>
      </c>
      <c r="Z89" t="n">
        <v>10</v>
      </c>
      <c r="AA89" t="n">
        <v>391.5589475244382</v>
      </c>
      <c r="AB89" t="n">
        <v>535.7482263645388</v>
      </c>
      <c r="AC89" t="n">
        <v>484.6171675676648</v>
      </c>
      <c r="AD89" t="n">
        <v>391558.9475244381</v>
      </c>
      <c r="AE89" t="n">
        <v>535748.2263645388</v>
      </c>
      <c r="AF89" t="n">
        <v>6.369398288974323e-06</v>
      </c>
      <c r="AG89" t="n">
        <v>22</v>
      </c>
      <c r="AH89" t="n">
        <v>484617.1675676648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5.3007</v>
      </c>
      <c r="E90" t="n">
        <v>18.87</v>
      </c>
      <c r="F90" t="n">
        <v>15.56</v>
      </c>
      <c r="G90" t="n">
        <v>103.72</v>
      </c>
      <c r="H90" t="n">
        <v>1.33</v>
      </c>
      <c r="I90" t="n">
        <v>9</v>
      </c>
      <c r="J90" t="n">
        <v>307.38</v>
      </c>
      <c r="K90" t="n">
        <v>59.89</v>
      </c>
      <c r="L90" t="n">
        <v>23</v>
      </c>
      <c r="M90" t="n">
        <v>7</v>
      </c>
      <c r="N90" t="n">
        <v>89.5</v>
      </c>
      <c r="O90" t="n">
        <v>38144.9</v>
      </c>
      <c r="P90" t="n">
        <v>249.51</v>
      </c>
      <c r="Q90" t="n">
        <v>467.07</v>
      </c>
      <c r="R90" t="n">
        <v>57.23</v>
      </c>
      <c r="S90" t="n">
        <v>39.61</v>
      </c>
      <c r="T90" t="n">
        <v>3858.54</v>
      </c>
      <c r="U90" t="n">
        <v>0.6899999999999999</v>
      </c>
      <c r="V90" t="n">
        <v>0.75</v>
      </c>
      <c r="W90" t="n">
        <v>2.62</v>
      </c>
      <c r="X90" t="n">
        <v>0.22</v>
      </c>
      <c r="Y90" t="n">
        <v>1</v>
      </c>
      <c r="Z90" t="n">
        <v>10</v>
      </c>
      <c r="AA90" t="n">
        <v>391.7678685189816</v>
      </c>
      <c r="AB90" t="n">
        <v>536.0340812862169</v>
      </c>
      <c r="AC90" t="n">
        <v>484.8757408968178</v>
      </c>
      <c r="AD90" t="n">
        <v>391767.8685189816</v>
      </c>
      <c r="AE90" t="n">
        <v>536034.0812862169</v>
      </c>
      <c r="AF90" t="n">
        <v>6.368557269846869e-06</v>
      </c>
      <c r="AG90" t="n">
        <v>22</v>
      </c>
      <c r="AH90" t="n">
        <v>484875.7408968178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5.3024</v>
      </c>
      <c r="E91" t="n">
        <v>18.86</v>
      </c>
      <c r="F91" t="n">
        <v>15.55</v>
      </c>
      <c r="G91" t="n">
        <v>103.68</v>
      </c>
      <c r="H91" t="n">
        <v>1.35</v>
      </c>
      <c r="I91" t="n">
        <v>9</v>
      </c>
      <c r="J91" t="n">
        <v>307.92</v>
      </c>
      <c r="K91" t="n">
        <v>59.89</v>
      </c>
      <c r="L91" t="n">
        <v>23.25</v>
      </c>
      <c r="M91" t="n">
        <v>7</v>
      </c>
      <c r="N91" t="n">
        <v>89.79000000000001</v>
      </c>
      <c r="O91" t="n">
        <v>38211.5</v>
      </c>
      <c r="P91" t="n">
        <v>249.7</v>
      </c>
      <c r="Q91" t="n">
        <v>467.07</v>
      </c>
      <c r="R91" t="n">
        <v>57.1</v>
      </c>
      <c r="S91" t="n">
        <v>39.61</v>
      </c>
      <c r="T91" t="n">
        <v>3798.11</v>
      </c>
      <c r="U91" t="n">
        <v>0.6899999999999999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391.7641597106856</v>
      </c>
      <c r="AB91" t="n">
        <v>536.0290067310852</v>
      </c>
      <c r="AC91" t="n">
        <v>484.8711506501057</v>
      </c>
      <c r="AD91" t="n">
        <v>391764.1597106856</v>
      </c>
      <c r="AE91" t="n">
        <v>536029.0067310852</v>
      </c>
      <c r="AF91" t="n">
        <v>6.370599744870683e-06</v>
      </c>
      <c r="AG91" t="n">
        <v>22</v>
      </c>
      <c r="AH91" t="n">
        <v>484871.1506501057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5.3014</v>
      </c>
      <c r="E92" t="n">
        <v>18.86</v>
      </c>
      <c r="F92" t="n">
        <v>15.55</v>
      </c>
      <c r="G92" t="n">
        <v>103.7</v>
      </c>
      <c r="H92" t="n">
        <v>1.36</v>
      </c>
      <c r="I92" t="n">
        <v>9</v>
      </c>
      <c r="J92" t="n">
        <v>308.46</v>
      </c>
      <c r="K92" t="n">
        <v>59.89</v>
      </c>
      <c r="L92" t="n">
        <v>23.5</v>
      </c>
      <c r="M92" t="n">
        <v>7</v>
      </c>
      <c r="N92" t="n">
        <v>90.08</v>
      </c>
      <c r="O92" t="n">
        <v>38278.23</v>
      </c>
      <c r="P92" t="n">
        <v>249.84</v>
      </c>
      <c r="Q92" t="n">
        <v>467.07</v>
      </c>
      <c r="R92" t="n">
        <v>57.25</v>
      </c>
      <c r="S92" t="n">
        <v>39.61</v>
      </c>
      <c r="T92" t="n">
        <v>3869.79</v>
      </c>
      <c r="U92" t="n">
        <v>0.6899999999999999</v>
      </c>
      <c r="V92" t="n">
        <v>0.75</v>
      </c>
      <c r="W92" t="n">
        <v>2.62</v>
      </c>
      <c r="X92" t="n">
        <v>0.22</v>
      </c>
      <c r="Y92" t="n">
        <v>1</v>
      </c>
      <c r="Z92" t="n">
        <v>10</v>
      </c>
      <c r="AA92" t="n">
        <v>391.8600581454643</v>
      </c>
      <c r="AB92" t="n">
        <v>536.1602192002898</v>
      </c>
      <c r="AC92" t="n">
        <v>484.9898403854072</v>
      </c>
      <c r="AD92" t="n">
        <v>391860.0581454643</v>
      </c>
      <c r="AE92" t="n">
        <v>536160.2192002898</v>
      </c>
      <c r="AF92" t="n">
        <v>6.369398288974323e-06</v>
      </c>
      <c r="AG92" t="n">
        <v>22</v>
      </c>
      <c r="AH92" t="n">
        <v>484989.8403854072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5.2975</v>
      </c>
      <c r="E93" t="n">
        <v>18.88</v>
      </c>
      <c r="F93" t="n">
        <v>15.57</v>
      </c>
      <c r="G93" t="n">
        <v>103.79</v>
      </c>
      <c r="H93" t="n">
        <v>1.37</v>
      </c>
      <c r="I93" t="n">
        <v>9</v>
      </c>
      <c r="J93" t="n">
        <v>309.01</v>
      </c>
      <c r="K93" t="n">
        <v>59.89</v>
      </c>
      <c r="L93" t="n">
        <v>23.75</v>
      </c>
      <c r="M93" t="n">
        <v>7</v>
      </c>
      <c r="N93" t="n">
        <v>90.37</v>
      </c>
      <c r="O93" t="n">
        <v>38345.09</v>
      </c>
      <c r="P93" t="n">
        <v>250.2</v>
      </c>
      <c r="Q93" t="n">
        <v>467.07</v>
      </c>
      <c r="R93" t="n">
        <v>57.64</v>
      </c>
      <c r="S93" t="n">
        <v>39.61</v>
      </c>
      <c r="T93" t="n">
        <v>4063.76</v>
      </c>
      <c r="U93" t="n">
        <v>0.6899999999999999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392.221433298661</v>
      </c>
      <c r="AB93" t="n">
        <v>536.6546686276401</v>
      </c>
      <c r="AC93" t="n">
        <v>485.4371002533754</v>
      </c>
      <c r="AD93" t="n">
        <v>392221.433298661</v>
      </c>
      <c r="AE93" t="n">
        <v>536654.6686276401</v>
      </c>
      <c r="AF93" t="n">
        <v>6.36471261097851e-06</v>
      </c>
      <c r="AG93" t="n">
        <v>22</v>
      </c>
      <c r="AH93" t="n">
        <v>485437.1002533754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5.2997</v>
      </c>
      <c r="E94" t="n">
        <v>18.87</v>
      </c>
      <c r="F94" t="n">
        <v>15.56</v>
      </c>
      <c r="G94" t="n">
        <v>103.74</v>
      </c>
      <c r="H94" t="n">
        <v>1.38</v>
      </c>
      <c r="I94" t="n">
        <v>9</v>
      </c>
      <c r="J94" t="n">
        <v>309.55</v>
      </c>
      <c r="K94" t="n">
        <v>59.89</v>
      </c>
      <c r="L94" t="n">
        <v>24</v>
      </c>
      <c r="M94" t="n">
        <v>7</v>
      </c>
      <c r="N94" t="n">
        <v>90.66</v>
      </c>
      <c r="O94" t="n">
        <v>38412.07</v>
      </c>
      <c r="P94" t="n">
        <v>249.51</v>
      </c>
      <c r="Q94" t="n">
        <v>467.07</v>
      </c>
      <c r="R94" t="n">
        <v>57.4</v>
      </c>
      <c r="S94" t="n">
        <v>39.61</v>
      </c>
      <c r="T94" t="n">
        <v>3947.74</v>
      </c>
      <c r="U94" t="n">
        <v>0.6899999999999999</v>
      </c>
      <c r="V94" t="n">
        <v>0.75</v>
      </c>
      <c r="W94" t="n">
        <v>2.62</v>
      </c>
      <c r="X94" t="n">
        <v>0.23</v>
      </c>
      <c r="Y94" t="n">
        <v>1</v>
      </c>
      <c r="Z94" t="n">
        <v>10</v>
      </c>
      <c r="AA94" t="n">
        <v>391.799905976888</v>
      </c>
      <c r="AB94" t="n">
        <v>536.0779163495173</v>
      </c>
      <c r="AC94" t="n">
        <v>484.9153924031997</v>
      </c>
      <c r="AD94" t="n">
        <v>391799.905976888</v>
      </c>
      <c r="AE94" t="n">
        <v>536077.9163495173</v>
      </c>
      <c r="AF94" t="n">
        <v>6.367355813950506e-06</v>
      </c>
      <c r="AG94" t="n">
        <v>22</v>
      </c>
      <c r="AH94" t="n">
        <v>484915.3924031997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5.2995</v>
      </c>
      <c r="E95" t="n">
        <v>18.87</v>
      </c>
      <c r="F95" t="n">
        <v>15.56</v>
      </c>
      <c r="G95" t="n">
        <v>103.74</v>
      </c>
      <c r="H95" t="n">
        <v>1.39</v>
      </c>
      <c r="I95" t="n">
        <v>9</v>
      </c>
      <c r="J95" t="n">
        <v>310.09</v>
      </c>
      <c r="K95" t="n">
        <v>59.89</v>
      </c>
      <c r="L95" t="n">
        <v>24.25</v>
      </c>
      <c r="M95" t="n">
        <v>7</v>
      </c>
      <c r="N95" t="n">
        <v>90.95999999999999</v>
      </c>
      <c r="O95" t="n">
        <v>38479.19</v>
      </c>
      <c r="P95" t="n">
        <v>249.36</v>
      </c>
      <c r="Q95" t="n">
        <v>467.07</v>
      </c>
      <c r="R95" t="n">
        <v>57.39</v>
      </c>
      <c r="S95" t="n">
        <v>39.61</v>
      </c>
      <c r="T95" t="n">
        <v>3938.9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391.7378561519663</v>
      </c>
      <c r="AB95" t="n">
        <v>535.9930170416144</v>
      </c>
      <c r="AC95" t="n">
        <v>484.8385957660861</v>
      </c>
      <c r="AD95" t="n">
        <v>391737.8561519663</v>
      </c>
      <c r="AE95" t="n">
        <v>535993.0170416144</v>
      </c>
      <c r="AF95" t="n">
        <v>6.367115522771235e-06</v>
      </c>
      <c r="AG95" t="n">
        <v>22</v>
      </c>
      <c r="AH95" t="n">
        <v>484838.5957660861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5.2982</v>
      </c>
      <c r="E96" t="n">
        <v>18.87</v>
      </c>
      <c r="F96" t="n">
        <v>15.57</v>
      </c>
      <c r="G96" t="n">
        <v>103.78</v>
      </c>
      <c r="H96" t="n">
        <v>1.41</v>
      </c>
      <c r="I96" t="n">
        <v>9</v>
      </c>
      <c r="J96" t="n">
        <v>310.64</v>
      </c>
      <c r="K96" t="n">
        <v>59.89</v>
      </c>
      <c r="L96" t="n">
        <v>24.5</v>
      </c>
      <c r="M96" t="n">
        <v>7</v>
      </c>
      <c r="N96" t="n">
        <v>91.25</v>
      </c>
      <c r="O96" t="n">
        <v>38546.43</v>
      </c>
      <c r="P96" t="n">
        <v>248.96</v>
      </c>
      <c r="Q96" t="n">
        <v>467.07</v>
      </c>
      <c r="R96" t="n">
        <v>57.61</v>
      </c>
      <c r="S96" t="n">
        <v>39.61</v>
      </c>
      <c r="T96" t="n">
        <v>4049.61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391.6328761341958</v>
      </c>
      <c r="AB96" t="n">
        <v>535.8493787499093</v>
      </c>
      <c r="AC96" t="n">
        <v>484.7086661113437</v>
      </c>
      <c r="AD96" t="n">
        <v>391632.8761341958</v>
      </c>
      <c r="AE96" t="n">
        <v>535849.3787499093</v>
      </c>
      <c r="AF96" t="n">
        <v>6.365553630105962e-06</v>
      </c>
      <c r="AG96" t="n">
        <v>22</v>
      </c>
      <c r="AH96" t="n">
        <v>484708.6661113438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5.2941</v>
      </c>
      <c r="E97" t="n">
        <v>18.89</v>
      </c>
      <c r="F97" t="n">
        <v>15.58</v>
      </c>
      <c r="G97" t="n">
        <v>103.87</v>
      </c>
      <c r="H97" t="n">
        <v>1.42</v>
      </c>
      <c r="I97" t="n">
        <v>9</v>
      </c>
      <c r="J97" t="n">
        <v>311.19</v>
      </c>
      <c r="K97" t="n">
        <v>59.89</v>
      </c>
      <c r="L97" t="n">
        <v>24.75</v>
      </c>
      <c r="M97" t="n">
        <v>7</v>
      </c>
      <c r="N97" t="n">
        <v>91.55</v>
      </c>
      <c r="O97" t="n">
        <v>38613.8</v>
      </c>
      <c r="P97" t="n">
        <v>248.89</v>
      </c>
      <c r="Q97" t="n">
        <v>467.08</v>
      </c>
      <c r="R97" t="n">
        <v>58.03</v>
      </c>
      <c r="S97" t="n">
        <v>39.61</v>
      </c>
      <c r="T97" t="n">
        <v>4261.09</v>
      </c>
      <c r="U97" t="n">
        <v>0.68</v>
      </c>
      <c r="V97" t="n">
        <v>0.75</v>
      </c>
      <c r="W97" t="n">
        <v>2.62</v>
      </c>
      <c r="X97" t="n">
        <v>0.25</v>
      </c>
      <c r="Y97" t="n">
        <v>1</v>
      </c>
      <c r="Z97" t="n">
        <v>10</v>
      </c>
      <c r="AA97" t="n">
        <v>391.7682803207749</v>
      </c>
      <c r="AB97" t="n">
        <v>536.034644731598</v>
      </c>
      <c r="AC97" t="n">
        <v>484.8762505677624</v>
      </c>
      <c r="AD97" t="n">
        <v>391768.2803207749</v>
      </c>
      <c r="AE97" t="n">
        <v>536034.644731598</v>
      </c>
      <c r="AF97" t="n">
        <v>6.36062766093088e-06</v>
      </c>
      <c r="AG97" t="n">
        <v>22</v>
      </c>
      <c r="AH97" t="n">
        <v>484876.2505677624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5.2985</v>
      </c>
      <c r="E98" t="n">
        <v>18.87</v>
      </c>
      <c r="F98" t="n">
        <v>15.57</v>
      </c>
      <c r="G98" t="n">
        <v>103.77</v>
      </c>
      <c r="H98" t="n">
        <v>1.43</v>
      </c>
      <c r="I98" t="n">
        <v>9</v>
      </c>
      <c r="J98" t="n">
        <v>311.73</v>
      </c>
      <c r="K98" t="n">
        <v>59.89</v>
      </c>
      <c r="L98" t="n">
        <v>25</v>
      </c>
      <c r="M98" t="n">
        <v>7</v>
      </c>
      <c r="N98" t="n">
        <v>91.84999999999999</v>
      </c>
      <c r="O98" t="n">
        <v>38681.31</v>
      </c>
      <c r="P98" t="n">
        <v>248.21</v>
      </c>
      <c r="Q98" t="n">
        <v>467.15</v>
      </c>
      <c r="R98" t="n">
        <v>57.54</v>
      </c>
      <c r="S98" t="n">
        <v>39.61</v>
      </c>
      <c r="T98" t="n">
        <v>4013.71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391.2809119243306</v>
      </c>
      <c r="AB98" t="n">
        <v>535.3678057904067</v>
      </c>
      <c r="AC98" t="n">
        <v>484.2730537992042</v>
      </c>
      <c r="AD98" t="n">
        <v>391280.9119243306</v>
      </c>
      <c r="AE98" t="n">
        <v>535367.8057904067</v>
      </c>
      <c r="AF98" t="n">
        <v>6.365914066874872e-06</v>
      </c>
      <c r="AG98" t="n">
        <v>22</v>
      </c>
      <c r="AH98" t="n">
        <v>484273.0537992042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5.3243</v>
      </c>
      <c r="E99" t="n">
        <v>18.78</v>
      </c>
      <c r="F99" t="n">
        <v>15.52</v>
      </c>
      <c r="G99" t="n">
        <v>116.43</v>
      </c>
      <c r="H99" t="n">
        <v>1.44</v>
      </c>
      <c r="I99" t="n">
        <v>8</v>
      </c>
      <c r="J99" t="n">
        <v>312.28</v>
      </c>
      <c r="K99" t="n">
        <v>59.89</v>
      </c>
      <c r="L99" t="n">
        <v>25.25</v>
      </c>
      <c r="M99" t="n">
        <v>6</v>
      </c>
      <c r="N99" t="n">
        <v>92.15000000000001</v>
      </c>
      <c r="O99" t="n">
        <v>38749.07</v>
      </c>
      <c r="P99" t="n">
        <v>247.07</v>
      </c>
      <c r="Q99" t="n">
        <v>467.07</v>
      </c>
      <c r="R99" t="n">
        <v>56.2</v>
      </c>
      <c r="S99" t="n">
        <v>39.61</v>
      </c>
      <c r="T99" t="n">
        <v>3348.44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389.7637007354278</v>
      </c>
      <c r="AB99" t="n">
        <v>533.2918905071162</v>
      </c>
      <c r="AC99" t="n">
        <v>482.3952609569855</v>
      </c>
      <c r="AD99" t="n">
        <v>389763.7007354278</v>
      </c>
      <c r="AE99" t="n">
        <v>533291.8905071162</v>
      </c>
      <c r="AF99" t="n">
        <v>6.396911629001016e-06</v>
      </c>
      <c r="AG99" t="n">
        <v>22</v>
      </c>
      <c r="AH99" t="n">
        <v>482395.2609569855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5.3262</v>
      </c>
      <c r="E100" t="n">
        <v>18.77</v>
      </c>
      <c r="F100" t="n">
        <v>15.52</v>
      </c>
      <c r="G100" t="n">
        <v>116.38</v>
      </c>
      <c r="H100" t="n">
        <v>1.45</v>
      </c>
      <c r="I100" t="n">
        <v>8</v>
      </c>
      <c r="J100" t="n">
        <v>312.83</v>
      </c>
      <c r="K100" t="n">
        <v>59.89</v>
      </c>
      <c r="L100" t="n">
        <v>25.5</v>
      </c>
      <c r="M100" t="n">
        <v>6</v>
      </c>
      <c r="N100" t="n">
        <v>92.44</v>
      </c>
      <c r="O100" t="n">
        <v>38816.85</v>
      </c>
      <c r="P100" t="n">
        <v>246.92</v>
      </c>
      <c r="Q100" t="n">
        <v>467.07</v>
      </c>
      <c r="R100" t="n">
        <v>55.89</v>
      </c>
      <c r="S100" t="n">
        <v>39.61</v>
      </c>
      <c r="T100" t="n">
        <v>3196.86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389.6357317784274</v>
      </c>
      <c r="AB100" t="n">
        <v>533.1167977345563</v>
      </c>
      <c r="AC100" t="n">
        <v>482.2368787928945</v>
      </c>
      <c r="AD100" t="n">
        <v>389635.7317784274</v>
      </c>
      <c r="AE100" t="n">
        <v>533116.7977345563</v>
      </c>
      <c r="AF100" t="n">
        <v>6.399194395204104e-06</v>
      </c>
      <c r="AG100" t="n">
        <v>22</v>
      </c>
      <c r="AH100" t="n">
        <v>482236.8787928945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5.3221</v>
      </c>
      <c r="E101" t="n">
        <v>18.79</v>
      </c>
      <c r="F101" t="n">
        <v>15.53</v>
      </c>
      <c r="G101" t="n">
        <v>116.49</v>
      </c>
      <c r="H101" t="n">
        <v>1.46</v>
      </c>
      <c r="I101" t="n">
        <v>8</v>
      </c>
      <c r="J101" t="n">
        <v>313.38</v>
      </c>
      <c r="K101" t="n">
        <v>59.89</v>
      </c>
      <c r="L101" t="n">
        <v>25.75</v>
      </c>
      <c r="M101" t="n">
        <v>6</v>
      </c>
      <c r="N101" t="n">
        <v>92.75</v>
      </c>
      <c r="O101" t="n">
        <v>38884.75</v>
      </c>
      <c r="P101" t="n">
        <v>247.47</v>
      </c>
      <c r="Q101" t="n">
        <v>467.07</v>
      </c>
      <c r="R101" t="n">
        <v>56.42</v>
      </c>
      <c r="S101" t="n">
        <v>39.61</v>
      </c>
      <c r="T101" t="n">
        <v>3462.49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390.0506463663792</v>
      </c>
      <c r="AB101" t="n">
        <v>533.6845021785318</v>
      </c>
      <c r="AC101" t="n">
        <v>482.7504023215151</v>
      </c>
      <c r="AD101" t="n">
        <v>390050.6463663792</v>
      </c>
      <c r="AE101" t="n">
        <v>533684.5021785318</v>
      </c>
      <c r="AF101" t="n">
        <v>6.394268426029018e-06</v>
      </c>
      <c r="AG101" t="n">
        <v>22</v>
      </c>
      <c r="AH101" t="n">
        <v>482750.4023215151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5.3251</v>
      </c>
      <c r="E102" t="n">
        <v>18.78</v>
      </c>
      <c r="F102" t="n">
        <v>15.52</v>
      </c>
      <c r="G102" t="n">
        <v>116.41</v>
      </c>
      <c r="H102" t="n">
        <v>1.48</v>
      </c>
      <c r="I102" t="n">
        <v>8</v>
      </c>
      <c r="J102" t="n">
        <v>313.93</v>
      </c>
      <c r="K102" t="n">
        <v>59.89</v>
      </c>
      <c r="L102" t="n">
        <v>26</v>
      </c>
      <c r="M102" t="n">
        <v>6</v>
      </c>
      <c r="N102" t="n">
        <v>93.05</v>
      </c>
      <c r="O102" t="n">
        <v>38952.8</v>
      </c>
      <c r="P102" t="n">
        <v>247.11</v>
      </c>
      <c r="Q102" t="n">
        <v>467.07</v>
      </c>
      <c r="R102" t="n">
        <v>56.11</v>
      </c>
      <c r="S102" t="n">
        <v>39.61</v>
      </c>
      <c r="T102" t="n">
        <v>3303.66</v>
      </c>
      <c r="U102" t="n">
        <v>0.71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389.7566620191168</v>
      </c>
      <c r="AB102" t="n">
        <v>533.2822598249332</v>
      </c>
      <c r="AC102" t="n">
        <v>482.3865494135933</v>
      </c>
      <c r="AD102" t="n">
        <v>389756.6620191168</v>
      </c>
      <c r="AE102" t="n">
        <v>533282.2598249333</v>
      </c>
      <c r="AF102" t="n">
        <v>6.397872793718105e-06</v>
      </c>
      <c r="AG102" t="n">
        <v>22</v>
      </c>
      <c r="AH102" t="n">
        <v>482386.5494135934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5.3227</v>
      </c>
      <c r="E103" t="n">
        <v>18.79</v>
      </c>
      <c r="F103" t="n">
        <v>15.53</v>
      </c>
      <c r="G103" t="n">
        <v>116.47</v>
      </c>
      <c r="H103" t="n">
        <v>1.49</v>
      </c>
      <c r="I103" t="n">
        <v>8</v>
      </c>
      <c r="J103" t="n">
        <v>314.49</v>
      </c>
      <c r="K103" t="n">
        <v>59.89</v>
      </c>
      <c r="L103" t="n">
        <v>26.25</v>
      </c>
      <c r="M103" t="n">
        <v>6</v>
      </c>
      <c r="N103" t="n">
        <v>93.34999999999999</v>
      </c>
      <c r="O103" t="n">
        <v>39020.97</v>
      </c>
      <c r="P103" t="n">
        <v>247.8</v>
      </c>
      <c r="Q103" t="n">
        <v>467.07</v>
      </c>
      <c r="R103" t="n">
        <v>56.35</v>
      </c>
      <c r="S103" t="n">
        <v>39.61</v>
      </c>
      <c r="T103" t="n">
        <v>3425.47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390.1816533566371</v>
      </c>
      <c r="AB103" t="n">
        <v>533.8637517222231</v>
      </c>
      <c r="AC103" t="n">
        <v>482.9125445403349</v>
      </c>
      <c r="AD103" t="n">
        <v>390181.6533566371</v>
      </c>
      <c r="AE103" t="n">
        <v>533863.7517222231</v>
      </c>
      <c r="AF103" t="n">
        <v>6.394989299566836e-06</v>
      </c>
      <c r="AG103" t="n">
        <v>22</v>
      </c>
      <c r="AH103" t="n">
        <v>482912.5445403348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5.3224</v>
      </c>
      <c r="E104" t="n">
        <v>18.79</v>
      </c>
      <c r="F104" t="n">
        <v>15.53</v>
      </c>
      <c r="G104" t="n">
        <v>116.48</v>
      </c>
      <c r="H104" t="n">
        <v>1.5</v>
      </c>
      <c r="I104" t="n">
        <v>8</v>
      </c>
      <c r="J104" t="n">
        <v>315.04</v>
      </c>
      <c r="K104" t="n">
        <v>59.89</v>
      </c>
      <c r="L104" t="n">
        <v>26.5</v>
      </c>
      <c r="M104" t="n">
        <v>6</v>
      </c>
      <c r="N104" t="n">
        <v>93.65000000000001</v>
      </c>
      <c r="O104" t="n">
        <v>39089.29</v>
      </c>
      <c r="P104" t="n">
        <v>247.61</v>
      </c>
      <c r="Q104" t="n">
        <v>467.08</v>
      </c>
      <c r="R104" t="n">
        <v>56.45</v>
      </c>
      <c r="S104" t="n">
        <v>39.61</v>
      </c>
      <c r="T104" t="n">
        <v>3475.99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390.1047928505262</v>
      </c>
      <c r="AB104" t="n">
        <v>533.7585877869159</v>
      </c>
      <c r="AC104" t="n">
        <v>482.8174173034148</v>
      </c>
      <c r="AD104" t="n">
        <v>390104.7928505262</v>
      </c>
      <c r="AE104" t="n">
        <v>533758.5877869158</v>
      </c>
      <c r="AF104" t="n">
        <v>6.394628862797928e-06</v>
      </c>
      <c r="AG104" t="n">
        <v>22</v>
      </c>
      <c r="AH104" t="n">
        <v>482817.4173034148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5.3272</v>
      </c>
      <c r="E105" t="n">
        <v>18.77</v>
      </c>
      <c r="F105" t="n">
        <v>15.51</v>
      </c>
      <c r="G105" t="n">
        <v>116.36</v>
      </c>
      <c r="H105" t="n">
        <v>1.51</v>
      </c>
      <c r="I105" t="n">
        <v>8</v>
      </c>
      <c r="J105" t="n">
        <v>315.6</v>
      </c>
      <c r="K105" t="n">
        <v>59.89</v>
      </c>
      <c r="L105" t="n">
        <v>26.75</v>
      </c>
      <c r="M105" t="n">
        <v>6</v>
      </c>
      <c r="N105" t="n">
        <v>93.95999999999999</v>
      </c>
      <c r="O105" t="n">
        <v>39157.74</v>
      </c>
      <c r="P105" t="n">
        <v>247.4</v>
      </c>
      <c r="Q105" t="n">
        <v>467.07</v>
      </c>
      <c r="R105" t="n">
        <v>55.97</v>
      </c>
      <c r="S105" t="n">
        <v>39.61</v>
      </c>
      <c r="T105" t="n">
        <v>3235.18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389.7864163379847</v>
      </c>
      <c r="AB105" t="n">
        <v>533.3229709966762</v>
      </c>
      <c r="AC105" t="n">
        <v>482.4233751682436</v>
      </c>
      <c r="AD105" t="n">
        <v>389786.4163379847</v>
      </c>
      <c r="AE105" t="n">
        <v>533322.9709966762</v>
      </c>
      <c r="AF105" t="n">
        <v>6.400395851100467e-06</v>
      </c>
      <c r="AG105" t="n">
        <v>22</v>
      </c>
      <c r="AH105" t="n">
        <v>482423.3751682437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5.3228</v>
      </c>
      <c r="E106" t="n">
        <v>18.79</v>
      </c>
      <c r="F106" t="n">
        <v>15.53</v>
      </c>
      <c r="G106" t="n">
        <v>116.47</v>
      </c>
      <c r="H106" t="n">
        <v>1.52</v>
      </c>
      <c r="I106" t="n">
        <v>8</v>
      </c>
      <c r="J106" t="n">
        <v>316.15</v>
      </c>
      <c r="K106" t="n">
        <v>59.89</v>
      </c>
      <c r="L106" t="n">
        <v>27</v>
      </c>
      <c r="M106" t="n">
        <v>6</v>
      </c>
      <c r="N106" t="n">
        <v>94.26000000000001</v>
      </c>
      <c r="O106" t="n">
        <v>39226.32</v>
      </c>
      <c r="P106" t="n">
        <v>247.99</v>
      </c>
      <c r="Q106" t="n">
        <v>467.1</v>
      </c>
      <c r="R106" t="n">
        <v>56.27</v>
      </c>
      <c r="S106" t="n">
        <v>39.61</v>
      </c>
      <c r="T106" t="n">
        <v>3385.09</v>
      </c>
      <c r="U106" t="n">
        <v>0.7</v>
      </c>
      <c r="V106" t="n">
        <v>0.75</v>
      </c>
      <c r="W106" t="n">
        <v>2.62</v>
      </c>
      <c r="X106" t="n">
        <v>0.2</v>
      </c>
      <c r="Y106" t="n">
        <v>1</v>
      </c>
      <c r="Z106" t="n">
        <v>10</v>
      </c>
      <c r="AA106" t="n">
        <v>390.2648281702365</v>
      </c>
      <c r="AB106" t="n">
        <v>533.9775551716033</v>
      </c>
      <c r="AC106" t="n">
        <v>483.0154867482304</v>
      </c>
      <c r="AD106" t="n">
        <v>390264.8281702364</v>
      </c>
      <c r="AE106" t="n">
        <v>533977.5551716033</v>
      </c>
      <c r="AF106" t="n">
        <v>6.395109445156473e-06</v>
      </c>
      <c r="AG106" t="n">
        <v>22</v>
      </c>
      <c r="AH106" t="n">
        <v>483015.4867482304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5.3216</v>
      </c>
      <c r="E107" t="n">
        <v>18.79</v>
      </c>
      <c r="F107" t="n">
        <v>15.53</v>
      </c>
      <c r="G107" t="n">
        <v>116.5</v>
      </c>
      <c r="H107" t="n">
        <v>1.53</v>
      </c>
      <c r="I107" t="n">
        <v>8</v>
      </c>
      <c r="J107" t="n">
        <v>316.71</v>
      </c>
      <c r="K107" t="n">
        <v>59.89</v>
      </c>
      <c r="L107" t="n">
        <v>27.25</v>
      </c>
      <c r="M107" t="n">
        <v>6</v>
      </c>
      <c r="N107" t="n">
        <v>94.56999999999999</v>
      </c>
      <c r="O107" t="n">
        <v>39295.05</v>
      </c>
      <c r="P107" t="n">
        <v>247.72</v>
      </c>
      <c r="Q107" t="n">
        <v>467.07</v>
      </c>
      <c r="R107" t="n">
        <v>56.44</v>
      </c>
      <c r="S107" t="n">
        <v>39.61</v>
      </c>
      <c r="T107" t="n">
        <v>3469.69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390.180061938717</v>
      </c>
      <c r="AB107" t="n">
        <v>533.8615742740163</v>
      </c>
      <c r="AC107" t="n">
        <v>482.9105749047289</v>
      </c>
      <c r="AD107" t="n">
        <v>390180.061938717</v>
      </c>
      <c r="AE107" t="n">
        <v>533861.5742740163</v>
      </c>
      <c r="AF107" t="n">
        <v>6.393667698080838e-06</v>
      </c>
      <c r="AG107" t="n">
        <v>22</v>
      </c>
      <c r="AH107" t="n">
        <v>482910.5749047289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5.3222</v>
      </c>
      <c r="E108" t="n">
        <v>18.79</v>
      </c>
      <c r="F108" t="n">
        <v>15.53</v>
      </c>
      <c r="G108" t="n">
        <v>116.49</v>
      </c>
      <c r="H108" t="n">
        <v>1.54</v>
      </c>
      <c r="I108" t="n">
        <v>8</v>
      </c>
      <c r="J108" t="n">
        <v>317.27</v>
      </c>
      <c r="K108" t="n">
        <v>59.89</v>
      </c>
      <c r="L108" t="n">
        <v>27.5</v>
      </c>
      <c r="M108" t="n">
        <v>6</v>
      </c>
      <c r="N108" t="n">
        <v>94.88</v>
      </c>
      <c r="O108" t="n">
        <v>39363.91</v>
      </c>
      <c r="P108" t="n">
        <v>247.36</v>
      </c>
      <c r="Q108" t="n">
        <v>467.07</v>
      </c>
      <c r="R108" t="n">
        <v>56.51</v>
      </c>
      <c r="S108" t="n">
        <v>39.61</v>
      </c>
      <c r="T108" t="n">
        <v>3506.82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389.9974994577571</v>
      </c>
      <c r="AB108" t="n">
        <v>533.6117842334788</v>
      </c>
      <c r="AC108" t="n">
        <v>482.6846244750777</v>
      </c>
      <c r="AD108" t="n">
        <v>389997.4994577571</v>
      </c>
      <c r="AE108" t="n">
        <v>533611.7842334788</v>
      </c>
      <c r="AF108" t="n">
        <v>6.394388571618655e-06</v>
      </c>
      <c r="AG108" t="n">
        <v>22</v>
      </c>
      <c r="AH108" t="n">
        <v>482684.6244750777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5.3228</v>
      </c>
      <c r="E109" t="n">
        <v>18.79</v>
      </c>
      <c r="F109" t="n">
        <v>15.53</v>
      </c>
      <c r="G109" t="n">
        <v>116.47</v>
      </c>
      <c r="H109" t="n">
        <v>1.56</v>
      </c>
      <c r="I109" t="n">
        <v>8</v>
      </c>
      <c r="J109" t="n">
        <v>317.83</v>
      </c>
      <c r="K109" t="n">
        <v>59.89</v>
      </c>
      <c r="L109" t="n">
        <v>27.75</v>
      </c>
      <c r="M109" t="n">
        <v>6</v>
      </c>
      <c r="N109" t="n">
        <v>95.19</v>
      </c>
      <c r="O109" t="n">
        <v>39432.92</v>
      </c>
      <c r="P109" t="n">
        <v>246.78</v>
      </c>
      <c r="Q109" t="n">
        <v>467.07</v>
      </c>
      <c r="R109" t="n">
        <v>56.38</v>
      </c>
      <c r="S109" t="n">
        <v>39.61</v>
      </c>
      <c r="T109" t="n">
        <v>3442.84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389.7150114600655</v>
      </c>
      <c r="AB109" t="n">
        <v>533.2252716925462</v>
      </c>
      <c r="AC109" t="n">
        <v>482.335000148578</v>
      </c>
      <c r="AD109" t="n">
        <v>389715.0114600655</v>
      </c>
      <c r="AE109" t="n">
        <v>533225.2716925462</v>
      </c>
      <c r="AF109" t="n">
        <v>6.395109445156473e-06</v>
      </c>
      <c r="AG109" t="n">
        <v>22</v>
      </c>
      <c r="AH109" t="n">
        <v>482335.000148578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5.3204</v>
      </c>
      <c r="E110" t="n">
        <v>18.8</v>
      </c>
      <c r="F110" t="n">
        <v>15.54</v>
      </c>
      <c r="G110" t="n">
        <v>116.54</v>
      </c>
      <c r="H110" t="n">
        <v>1.57</v>
      </c>
      <c r="I110" t="n">
        <v>8</v>
      </c>
      <c r="J110" t="n">
        <v>318.39</v>
      </c>
      <c r="K110" t="n">
        <v>59.89</v>
      </c>
      <c r="L110" t="n">
        <v>28</v>
      </c>
      <c r="M110" t="n">
        <v>6</v>
      </c>
      <c r="N110" t="n">
        <v>95.5</v>
      </c>
      <c r="O110" t="n">
        <v>39502.07</v>
      </c>
      <c r="P110" t="n">
        <v>246.55</v>
      </c>
      <c r="Q110" t="n">
        <v>467.07</v>
      </c>
      <c r="R110" t="n">
        <v>56.74</v>
      </c>
      <c r="S110" t="n">
        <v>39.61</v>
      </c>
      <c r="T110" t="n">
        <v>3618.53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389.7219366985915</v>
      </c>
      <c r="AB110" t="n">
        <v>533.2347471094175</v>
      </c>
      <c r="AC110" t="n">
        <v>482.343571244962</v>
      </c>
      <c r="AD110" t="n">
        <v>389721.9366985916</v>
      </c>
      <c r="AE110" t="n">
        <v>533234.7471094176</v>
      </c>
      <c r="AF110" t="n">
        <v>6.392225951005204e-06</v>
      </c>
      <c r="AG110" t="n">
        <v>22</v>
      </c>
      <c r="AH110" t="n">
        <v>482343.571244962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5.3221</v>
      </c>
      <c r="E111" t="n">
        <v>18.79</v>
      </c>
      <c r="F111" t="n">
        <v>15.53</v>
      </c>
      <c r="G111" t="n">
        <v>116.49</v>
      </c>
      <c r="H111" t="n">
        <v>1.58</v>
      </c>
      <c r="I111" t="n">
        <v>8</v>
      </c>
      <c r="J111" t="n">
        <v>318.95</v>
      </c>
      <c r="K111" t="n">
        <v>59.89</v>
      </c>
      <c r="L111" t="n">
        <v>28.25</v>
      </c>
      <c r="M111" t="n">
        <v>6</v>
      </c>
      <c r="N111" t="n">
        <v>95.81</v>
      </c>
      <c r="O111" t="n">
        <v>39571.36</v>
      </c>
      <c r="P111" t="n">
        <v>246.21</v>
      </c>
      <c r="Q111" t="n">
        <v>467.07</v>
      </c>
      <c r="R111" t="n">
        <v>56.49</v>
      </c>
      <c r="S111" t="n">
        <v>39.61</v>
      </c>
      <c r="T111" t="n">
        <v>3493.57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389.4780346534283</v>
      </c>
      <c r="AB111" t="n">
        <v>532.9010295710262</v>
      </c>
      <c r="AC111" t="n">
        <v>482.0417032400592</v>
      </c>
      <c r="AD111" t="n">
        <v>389478.0346534282</v>
      </c>
      <c r="AE111" t="n">
        <v>532901.0295710262</v>
      </c>
      <c r="AF111" t="n">
        <v>6.394268426029018e-06</v>
      </c>
      <c r="AG111" t="n">
        <v>22</v>
      </c>
      <c r="AH111" t="n">
        <v>482041.7032400592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5.3228</v>
      </c>
      <c r="E112" t="n">
        <v>18.79</v>
      </c>
      <c r="F112" t="n">
        <v>15.53</v>
      </c>
      <c r="G112" t="n">
        <v>116.47</v>
      </c>
      <c r="H112" t="n">
        <v>1.59</v>
      </c>
      <c r="I112" t="n">
        <v>8</v>
      </c>
      <c r="J112" t="n">
        <v>319.51</v>
      </c>
      <c r="K112" t="n">
        <v>59.89</v>
      </c>
      <c r="L112" t="n">
        <v>28.5</v>
      </c>
      <c r="M112" t="n">
        <v>6</v>
      </c>
      <c r="N112" t="n">
        <v>96.13</v>
      </c>
      <c r="O112" t="n">
        <v>39640.79</v>
      </c>
      <c r="P112" t="n">
        <v>246.45</v>
      </c>
      <c r="Q112" t="n">
        <v>467.07</v>
      </c>
      <c r="R112" t="n">
        <v>56.41</v>
      </c>
      <c r="S112" t="n">
        <v>39.61</v>
      </c>
      <c r="T112" t="n">
        <v>3453.84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389.5650614482006</v>
      </c>
      <c r="AB112" t="n">
        <v>533.0201034709851</v>
      </c>
      <c r="AC112" t="n">
        <v>482.1494128941273</v>
      </c>
      <c r="AD112" t="n">
        <v>389565.0614482006</v>
      </c>
      <c r="AE112" t="n">
        <v>533020.1034709851</v>
      </c>
      <c r="AF112" t="n">
        <v>6.395109445156473e-06</v>
      </c>
      <c r="AG112" t="n">
        <v>22</v>
      </c>
      <c r="AH112" t="n">
        <v>482149.4128941273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5.3225</v>
      </c>
      <c r="E113" t="n">
        <v>18.79</v>
      </c>
      <c r="F113" t="n">
        <v>15.53</v>
      </c>
      <c r="G113" t="n">
        <v>116.48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245.79</v>
      </c>
      <c r="Q113" t="n">
        <v>467.14</v>
      </c>
      <c r="R113" t="n">
        <v>56.37</v>
      </c>
      <c r="S113" t="n">
        <v>39.61</v>
      </c>
      <c r="T113" t="n">
        <v>3437.65</v>
      </c>
      <c r="U113" t="n">
        <v>0.7</v>
      </c>
      <c r="V113" t="n">
        <v>0.75</v>
      </c>
      <c r="W113" t="n">
        <v>2.62</v>
      </c>
      <c r="X113" t="n">
        <v>0.2</v>
      </c>
      <c r="Y113" t="n">
        <v>1</v>
      </c>
      <c r="Z113" t="n">
        <v>10</v>
      </c>
      <c r="AA113" t="n">
        <v>389.2745904263634</v>
      </c>
      <c r="AB113" t="n">
        <v>532.6226682042303</v>
      </c>
      <c r="AC113" t="n">
        <v>481.7899082914277</v>
      </c>
      <c r="AD113" t="n">
        <v>389274.5904263634</v>
      </c>
      <c r="AE113" t="n">
        <v>532622.6682042303</v>
      </c>
      <c r="AF113" t="n">
        <v>6.394749008387564e-06</v>
      </c>
      <c r="AG113" t="n">
        <v>22</v>
      </c>
      <c r="AH113" t="n">
        <v>481789.9082914277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5.3166</v>
      </c>
      <c r="E114" t="n">
        <v>18.81</v>
      </c>
      <c r="F114" t="n">
        <v>15.55</v>
      </c>
      <c r="G114" t="n">
        <v>116.64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245.18</v>
      </c>
      <c r="Q114" t="n">
        <v>467.12</v>
      </c>
      <c r="R114" t="n">
        <v>57.14</v>
      </c>
      <c r="S114" t="n">
        <v>39.61</v>
      </c>
      <c r="T114" t="n">
        <v>3818.5</v>
      </c>
      <c r="U114" t="n">
        <v>0.6899999999999999</v>
      </c>
      <c r="V114" t="n">
        <v>0.75</v>
      </c>
      <c r="W114" t="n">
        <v>2.62</v>
      </c>
      <c r="X114" t="n">
        <v>0.22</v>
      </c>
      <c r="Y114" t="n">
        <v>1</v>
      </c>
      <c r="Z114" t="n">
        <v>10</v>
      </c>
      <c r="AA114" t="n">
        <v>389.2544279203786</v>
      </c>
      <c r="AB114" t="n">
        <v>532.5950809740349</v>
      </c>
      <c r="AC114" t="n">
        <v>481.7649539477632</v>
      </c>
      <c r="AD114" t="n">
        <v>389254.4279203786</v>
      </c>
      <c r="AE114" t="n">
        <v>532595.0809740348</v>
      </c>
      <c r="AF114" t="n">
        <v>6.387660418599027e-06</v>
      </c>
      <c r="AG114" t="n">
        <v>22</v>
      </c>
      <c r="AH114" t="n">
        <v>481764.9539477632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5.3428</v>
      </c>
      <c r="E115" t="n">
        <v>18.72</v>
      </c>
      <c r="F115" t="n">
        <v>15.51</v>
      </c>
      <c r="G115" t="n">
        <v>132.94</v>
      </c>
      <c r="H115" t="n">
        <v>1.62</v>
      </c>
      <c r="I115" t="n">
        <v>7</v>
      </c>
      <c r="J115" t="n">
        <v>321.21</v>
      </c>
      <c r="K115" t="n">
        <v>59.89</v>
      </c>
      <c r="L115" t="n">
        <v>29.25</v>
      </c>
      <c r="M115" t="n">
        <v>5</v>
      </c>
      <c r="N115" t="n">
        <v>97.06999999999999</v>
      </c>
      <c r="O115" t="n">
        <v>39849.95</v>
      </c>
      <c r="P115" t="n">
        <v>244.23</v>
      </c>
      <c r="Q115" t="n">
        <v>467.07</v>
      </c>
      <c r="R115" t="n">
        <v>55.74</v>
      </c>
      <c r="S115" t="n">
        <v>39.61</v>
      </c>
      <c r="T115" t="n">
        <v>3127.86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387.8614123346234</v>
      </c>
      <c r="AB115" t="n">
        <v>530.6890955940944</v>
      </c>
      <c r="AC115" t="n">
        <v>480.0408731374168</v>
      </c>
      <c r="AD115" t="n">
        <v>387861.4123346234</v>
      </c>
      <c r="AE115" t="n">
        <v>530689.0955940944</v>
      </c>
      <c r="AF115" t="n">
        <v>6.419138563083716e-06</v>
      </c>
      <c r="AG115" t="n">
        <v>22</v>
      </c>
      <c r="AH115" t="n">
        <v>480040.8731374168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5.3405</v>
      </c>
      <c r="E116" t="n">
        <v>18.73</v>
      </c>
      <c r="F116" t="n">
        <v>15.52</v>
      </c>
      <c r="G116" t="n">
        <v>133.01</v>
      </c>
      <c r="H116" t="n">
        <v>1.63</v>
      </c>
      <c r="I116" t="n">
        <v>7</v>
      </c>
      <c r="J116" t="n">
        <v>321.78</v>
      </c>
      <c r="K116" t="n">
        <v>59.89</v>
      </c>
      <c r="L116" t="n">
        <v>29.5</v>
      </c>
      <c r="M116" t="n">
        <v>5</v>
      </c>
      <c r="N116" t="n">
        <v>97.39</v>
      </c>
      <c r="O116" t="n">
        <v>39919.96</v>
      </c>
      <c r="P116" t="n">
        <v>244.89</v>
      </c>
      <c r="Q116" t="n">
        <v>467.07</v>
      </c>
      <c r="R116" t="n">
        <v>55.95</v>
      </c>
      <c r="S116" t="n">
        <v>39.61</v>
      </c>
      <c r="T116" t="n">
        <v>3231.08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388.2674426874871</v>
      </c>
      <c r="AB116" t="n">
        <v>531.2446442356774</v>
      </c>
      <c r="AC116" t="n">
        <v>480.5434009963647</v>
      </c>
      <c r="AD116" t="n">
        <v>388267.4426874871</v>
      </c>
      <c r="AE116" t="n">
        <v>531244.6442356773</v>
      </c>
      <c r="AF116" t="n">
        <v>6.416375214522082e-06</v>
      </c>
      <c r="AG116" t="n">
        <v>22</v>
      </c>
      <c r="AH116" t="n">
        <v>480543.4009963647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5.3405</v>
      </c>
      <c r="E117" t="n">
        <v>18.72</v>
      </c>
      <c r="F117" t="n">
        <v>15.52</v>
      </c>
      <c r="G117" t="n">
        <v>133.01</v>
      </c>
      <c r="H117" t="n">
        <v>1.64</v>
      </c>
      <c r="I117" t="n">
        <v>7</v>
      </c>
      <c r="J117" t="n">
        <v>322.34</v>
      </c>
      <c r="K117" t="n">
        <v>59.89</v>
      </c>
      <c r="L117" t="n">
        <v>29.75</v>
      </c>
      <c r="M117" t="n">
        <v>5</v>
      </c>
      <c r="N117" t="n">
        <v>97.70999999999999</v>
      </c>
      <c r="O117" t="n">
        <v>39990.12</v>
      </c>
      <c r="P117" t="n">
        <v>245.34</v>
      </c>
      <c r="Q117" t="n">
        <v>467.07</v>
      </c>
      <c r="R117" t="n">
        <v>56.03</v>
      </c>
      <c r="S117" t="n">
        <v>39.61</v>
      </c>
      <c r="T117" t="n">
        <v>3271.85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388.4712422780482</v>
      </c>
      <c r="AB117" t="n">
        <v>531.5234918264865</v>
      </c>
      <c r="AC117" t="n">
        <v>480.795635764472</v>
      </c>
      <c r="AD117" t="n">
        <v>388471.2422780482</v>
      </c>
      <c r="AE117" t="n">
        <v>531523.4918264865</v>
      </c>
      <c r="AF117" t="n">
        <v>6.416375214522082e-06</v>
      </c>
      <c r="AG117" t="n">
        <v>22</v>
      </c>
      <c r="AH117" t="n">
        <v>480795.635764472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5.3416</v>
      </c>
      <c r="E118" t="n">
        <v>18.72</v>
      </c>
      <c r="F118" t="n">
        <v>15.51</v>
      </c>
      <c r="G118" t="n">
        <v>132.98</v>
      </c>
      <c r="H118" t="n">
        <v>1.66</v>
      </c>
      <c r="I118" t="n">
        <v>7</v>
      </c>
      <c r="J118" t="n">
        <v>322.91</v>
      </c>
      <c r="K118" t="n">
        <v>59.89</v>
      </c>
      <c r="L118" t="n">
        <v>30</v>
      </c>
      <c r="M118" t="n">
        <v>5</v>
      </c>
      <c r="N118" t="n">
        <v>98.03</v>
      </c>
      <c r="O118" t="n">
        <v>40060.43</v>
      </c>
      <c r="P118" t="n">
        <v>245.85</v>
      </c>
      <c r="Q118" t="n">
        <v>467.07</v>
      </c>
      <c r="R118" t="n">
        <v>55.93</v>
      </c>
      <c r="S118" t="n">
        <v>39.61</v>
      </c>
      <c r="T118" t="n">
        <v>3223.13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388.6322055650392</v>
      </c>
      <c r="AB118" t="n">
        <v>531.7437288969467</v>
      </c>
      <c r="AC118" t="n">
        <v>480.994853718032</v>
      </c>
      <c r="AD118" t="n">
        <v>388632.2055650392</v>
      </c>
      <c r="AE118" t="n">
        <v>531743.7288969466</v>
      </c>
      <c r="AF118" t="n">
        <v>6.417696816008081e-06</v>
      </c>
      <c r="AG118" t="n">
        <v>22</v>
      </c>
      <c r="AH118" t="n">
        <v>480994.853718032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5.3444</v>
      </c>
      <c r="E119" t="n">
        <v>18.71</v>
      </c>
      <c r="F119" t="n">
        <v>15.5</v>
      </c>
      <c r="G119" t="n">
        <v>132.89</v>
      </c>
      <c r="H119" t="n">
        <v>1.67</v>
      </c>
      <c r="I119" t="n">
        <v>7</v>
      </c>
      <c r="J119" t="n">
        <v>323.49</v>
      </c>
      <c r="K119" t="n">
        <v>59.89</v>
      </c>
      <c r="L119" t="n">
        <v>30.25</v>
      </c>
      <c r="M119" t="n">
        <v>5</v>
      </c>
      <c r="N119" t="n">
        <v>98.34999999999999</v>
      </c>
      <c r="O119" t="n">
        <v>40131.01</v>
      </c>
      <c r="P119" t="n">
        <v>245.59</v>
      </c>
      <c r="Q119" t="n">
        <v>467.11</v>
      </c>
      <c r="R119" t="n">
        <v>55.51</v>
      </c>
      <c r="S119" t="n">
        <v>39.61</v>
      </c>
      <c r="T119" t="n">
        <v>3009.72</v>
      </c>
      <c r="U119" t="n">
        <v>0.71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388.3915713966643</v>
      </c>
      <c r="AB119" t="n">
        <v>531.4144826117458</v>
      </c>
      <c r="AC119" t="n">
        <v>480.6970302361908</v>
      </c>
      <c r="AD119" t="n">
        <v>388391.5713966644</v>
      </c>
      <c r="AE119" t="n">
        <v>531414.4826117458</v>
      </c>
      <c r="AF119" t="n">
        <v>6.421060892517895e-06</v>
      </c>
      <c r="AG119" t="n">
        <v>22</v>
      </c>
      <c r="AH119" t="n">
        <v>480697.0302361908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5.3414</v>
      </c>
      <c r="E120" t="n">
        <v>18.72</v>
      </c>
      <c r="F120" t="n">
        <v>15.51</v>
      </c>
      <c r="G120" t="n">
        <v>132.98</v>
      </c>
      <c r="H120" t="n">
        <v>1.68</v>
      </c>
      <c r="I120" t="n">
        <v>7</v>
      </c>
      <c r="J120" t="n">
        <v>324.06</v>
      </c>
      <c r="K120" t="n">
        <v>59.89</v>
      </c>
      <c r="L120" t="n">
        <v>30.5</v>
      </c>
      <c r="M120" t="n">
        <v>5</v>
      </c>
      <c r="N120" t="n">
        <v>98.67</v>
      </c>
      <c r="O120" t="n">
        <v>40201.62</v>
      </c>
      <c r="P120" t="n">
        <v>246.21</v>
      </c>
      <c r="Q120" t="n">
        <v>467.07</v>
      </c>
      <c r="R120" t="n">
        <v>55.9</v>
      </c>
      <c r="S120" t="n">
        <v>39.61</v>
      </c>
      <c r="T120" t="n">
        <v>3206.98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388.8014578249814</v>
      </c>
      <c r="AB120" t="n">
        <v>531.9753073058824</v>
      </c>
      <c r="AC120" t="n">
        <v>481.2043306086413</v>
      </c>
      <c r="AD120" t="n">
        <v>388801.4578249814</v>
      </c>
      <c r="AE120" t="n">
        <v>531975.3073058825</v>
      </c>
      <c r="AF120" t="n">
        <v>6.417456524828808e-06</v>
      </c>
      <c r="AG120" t="n">
        <v>22</v>
      </c>
      <c r="AH120" t="n">
        <v>481204.3306086413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5.3424</v>
      </c>
      <c r="E121" t="n">
        <v>18.72</v>
      </c>
      <c r="F121" t="n">
        <v>15.51</v>
      </c>
      <c r="G121" t="n">
        <v>132.95</v>
      </c>
      <c r="H121" t="n">
        <v>1.69</v>
      </c>
      <c r="I121" t="n">
        <v>7</v>
      </c>
      <c r="J121" t="n">
        <v>324.63</v>
      </c>
      <c r="K121" t="n">
        <v>59.89</v>
      </c>
      <c r="L121" t="n">
        <v>30.75</v>
      </c>
      <c r="M121" t="n">
        <v>5</v>
      </c>
      <c r="N121" t="n">
        <v>99</v>
      </c>
      <c r="O121" t="n">
        <v>40272.38</v>
      </c>
      <c r="P121" t="n">
        <v>246.68</v>
      </c>
      <c r="Q121" t="n">
        <v>467.07</v>
      </c>
      <c r="R121" t="n">
        <v>55.83</v>
      </c>
      <c r="S121" t="n">
        <v>39.61</v>
      </c>
      <c r="T121" t="n">
        <v>3170.9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388.9830133381327</v>
      </c>
      <c r="AB121" t="n">
        <v>532.2237195686398</v>
      </c>
      <c r="AC121" t="n">
        <v>481.4290347536899</v>
      </c>
      <c r="AD121" t="n">
        <v>388983.0133381326</v>
      </c>
      <c r="AE121" t="n">
        <v>532223.7195686398</v>
      </c>
      <c r="AF121" t="n">
        <v>6.418657980725171e-06</v>
      </c>
      <c r="AG121" t="n">
        <v>22</v>
      </c>
      <c r="AH121" t="n">
        <v>481429.0347536899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5.3443</v>
      </c>
      <c r="E122" t="n">
        <v>18.71</v>
      </c>
      <c r="F122" t="n">
        <v>15.5</v>
      </c>
      <c r="G122" t="n">
        <v>132.9</v>
      </c>
      <c r="H122" t="n">
        <v>1.7</v>
      </c>
      <c r="I122" t="n">
        <v>7</v>
      </c>
      <c r="J122" t="n">
        <v>325.21</v>
      </c>
      <c r="K122" t="n">
        <v>59.89</v>
      </c>
      <c r="L122" t="n">
        <v>31</v>
      </c>
      <c r="M122" t="n">
        <v>5</v>
      </c>
      <c r="N122" t="n">
        <v>99.31999999999999</v>
      </c>
      <c r="O122" t="n">
        <v>40343.29</v>
      </c>
      <c r="P122" t="n">
        <v>246.52</v>
      </c>
      <c r="Q122" t="n">
        <v>467.07</v>
      </c>
      <c r="R122" t="n">
        <v>55.57</v>
      </c>
      <c r="S122" t="n">
        <v>39.61</v>
      </c>
      <c r="T122" t="n">
        <v>3039.12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388.8155715718411</v>
      </c>
      <c r="AB122" t="n">
        <v>531.9946183569903</v>
      </c>
      <c r="AC122" t="n">
        <v>481.2217986401348</v>
      </c>
      <c r="AD122" t="n">
        <v>388815.5715718411</v>
      </c>
      <c r="AE122" t="n">
        <v>531994.6183569903</v>
      </c>
      <c r="AF122" t="n">
        <v>6.420940746928258e-06</v>
      </c>
      <c r="AG122" t="n">
        <v>22</v>
      </c>
      <c r="AH122" t="n">
        <v>481221.7986401347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5.3438</v>
      </c>
      <c r="E123" t="n">
        <v>18.71</v>
      </c>
      <c r="F123" t="n">
        <v>15.51</v>
      </c>
      <c r="G123" t="n">
        <v>132.91</v>
      </c>
      <c r="H123" t="n">
        <v>1.71</v>
      </c>
      <c r="I123" t="n">
        <v>7</v>
      </c>
      <c r="J123" t="n">
        <v>325.78</v>
      </c>
      <c r="K123" t="n">
        <v>59.89</v>
      </c>
      <c r="L123" t="n">
        <v>31.25</v>
      </c>
      <c r="M123" t="n">
        <v>5</v>
      </c>
      <c r="N123" t="n">
        <v>99.65000000000001</v>
      </c>
      <c r="O123" t="n">
        <v>40414.36</v>
      </c>
      <c r="P123" t="n">
        <v>246.61</v>
      </c>
      <c r="Q123" t="n">
        <v>467.07</v>
      </c>
      <c r="R123" t="n">
        <v>55.62</v>
      </c>
      <c r="S123" t="n">
        <v>39.61</v>
      </c>
      <c r="T123" t="n">
        <v>3064.24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388.9075780556896</v>
      </c>
      <c r="AB123" t="n">
        <v>532.1205056872315</v>
      </c>
      <c r="AC123" t="n">
        <v>481.3356714602616</v>
      </c>
      <c r="AD123" t="n">
        <v>388907.5780556896</v>
      </c>
      <c r="AE123" t="n">
        <v>532120.5056872314</v>
      </c>
      <c r="AF123" t="n">
        <v>6.420340018980078e-06</v>
      </c>
      <c r="AG123" t="n">
        <v>22</v>
      </c>
      <c r="AH123" t="n">
        <v>481335.6714602616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5.3418</v>
      </c>
      <c r="E124" t="n">
        <v>18.72</v>
      </c>
      <c r="F124" t="n">
        <v>15.51</v>
      </c>
      <c r="G124" t="n">
        <v>132.97</v>
      </c>
      <c r="H124" t="n">
        <v>1.72</v>
      </c>
      <c r="I124" t="n">
        <v>7</v>
      </c>
      <c r="J124" t="n">
        <v>326.36</v>
      </c>
      <c r="K124" t="n">
        <v>59.89</v>
      </c>
      <c r="L124" t="n">
        <v>31.5</v>
      </c>
      <c r="M124" t="n">
        <v>5</v>
      </c>
      <c r="N124" t="n">
        <v>99.97</v>
      </c>
      <c r="O124" t="n">
        <v>40485.58</v>
      </c>
      <c r="P124" t="n">
        <v>246.34</v>
      </c>
      <c r="Q124" t="n">
        <v>467.07</v>
      </c>
      <c r="R124" t="n">
        <v>55.84</v>
      </c>
      <c r="S124" t="n">
        <v>39.61</v>
      </c>
      <c r="T124" t="n">
        <v>3174.52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388.8478270770629</v>
      </c>
      <c r="AB124" t="n">
        <v>532.0387517622472</v>
      </c>
      <c r="AC124" t="n">
        <v>481.2617200151355</v>
      </c>
      <c r="AD124" t="n">
        <v>388847.8270770629</v>
      </c>
      <c r="AE124" t="n">
        <v>532038.7517622472</v>
      </c>
      <c r="AF124" t="n">
        <v>6.417937107187354e-06</v>
      </c>
      <c r="AG124" t="n">
        <v>22</v>
      </c>
      <c r="AH124" t="n">
        <v>481261.7200151355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5.3451</v>
      </c>
      <c r="E125" t="n">
        <v>18.71</v>
      </c>
      <c r="F125" t="n">
        <v>15.5</v>
      </c>
      <c r="G125" t="n">
        <v>132.87</v>
      </c>
      <c r="H125" t="n">
        <v>1.73</v>
      </c>
      <c r="I125" t="n">
        <v>7</v>
      </c>
      <c r="J125" t="n">
        <v>326.94</v>
      </c>
      <c r="K125" t="n">
        <v>59.89</v>
      </c>
      <c r="L125" t="n">
        <v>31.75</v>
      </c>
      <c r="M125" t="n">
        <v>5</v>
      </c>
      <c r="N125" t="n">
        <v>100.3</v>
      </c>
      <c r="O125" t="n">
        <v>40556.96</v>
      </c>
      <c r="P125" t="n">
        <v>245.75</v>
      </c>
      <c r="Q125" t="n">
        <v>467.07</v>
      </c>
      <c r="R125" t="n">
        <v>55.44</v>
      </c>
      <c r="S125" t="n">
        <v>39.61</v>
      </c>
      <c r="T125" t="n">
        <v>2977.73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388.44217753824</v>
      </c>
      <c r="AB125" t="n">
        <v>531.4837241672351</v>
      </c>
      <c r="AC125" t="n">
        <v>480.7596634748052</v>
      </c>
      <c r="AD125" t="n">
        <v>388442.17753824</v>
      </c>
      <c r="AE125" t="n">
        <v>531483.7241672351</v>
      </c>
      <c r="AF125" t="n">
        <v>6.421901911645349e-06</v>
      </c>
      <c r="AG125" t="n">
        <v>22</v>
      </c>
      <c r="AH125" t="n">
        <v>480759.6634748052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5.3458</v>
      </c>
      <c r="E126" t="n">
        <v>18.71</v>
      </c>
      <c r="F126" t="n">
        <v>15.5</v>
      </c>
      <c r="G126" t="n">
        <v>132.85</v>
      </c>
      <c r="H126" t="n">
        <v>1.74</v>
      </c>
      <c r="I126" t="n">
        <v>7</v>
      </c>
      <c r="J126" t="n">
        <v>327.52</v>
      </c>
      <c r="K126" t="n">
        <v>59.89</v>
      </c>
      <c r="L126" t="n">
        <v>32</v>
      </c>
      <c r="M126" t="n">
        <v>5</v>
      </c>
      <c r="N126" t="n">
        <v>100.63</v>
      </c>
      <c r="O126" t="n">
        <v>40628.49</v>
      </c>
      <c r="P126" t="n">
        <v>245.52</v>
      </c>
      <c r="Q126" t="n">
        <v>467.07</v>
      </c>
      <c r="R126" t="n">
        <v>55.35</v>
      </c>
      <c r="S126" t="n">
        <v>39.61</v>
      </c>
      <c r="T126" t="n">
        <v>2932.58</v>
      </c>
      <c r="U126" t="n">
        <v>0.72</v>
      </c>
      <c r="V126" t="n">
        <v>0.75</v>
      </c>
      <c r="W126" t="n">
        <v>2.62</v>
      </c>
      <c r="X126" t="n">
        <v>0.17</v>
      </c>
      <c r="Y126" t="n">
        <v>1</v>
      </c>
      <c r="Z126" t="n">
        <v>10</v>
      </c>
      <c r="AA126" t="n">
        <v>388.3163192279337</v>
      </c>
      <c r="AB126" t="n">
        <v>531.311519274597</v>
      </c>
      <c r="AC126" t="n">
        <v>480.6038935754296</v>
      </c>
      <c r="AD126" t="n">
        <v>388316.3192279337</v>
      </c>
      <c r="AE126" t="n">
        <v>531311.5192745971</v>
      </c>
      <c r="AF126" t="n">
        <v>6.422742930772802e-06</v>
      </c>
      <c r="AG126" t="n">
        <v>22</v>
      </c>
      <c r="AH126" t="n">
        <v>480603.8935754296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5.3468</v>
      </c>
      <c r="E127" t="n">
        <v>18.7</v>
      </c>
      <c r="F127" t="n">
        <v>15.5</v>
      </c>
      <c r="G127" t="n">
        <v>132.82</v>
      </c>
      <c r="H127" t="n">
        <v>1.75</v>
      </c>
      <c r="I127" t="n">
        <v>7</v>
      </c>
      <c r="J127" t="n">
        <v>328.1</v>
      </c>
      <c r="K127" t="n">
        <v>59.89</v>
      </c>
      <c r="L127" t="n">
        <v>32.25</v>
      </c>
      <c r="M127" t="n">
        <v>5</v>
      </c>
      <c r="N127" t="n">
        <v>100.96</v>
      </c>
      <c r="O127" t="n">
        <v>40700.18</v>
      </c>
      <c r="P127" t="n">
        <v>245.59</v>
      </c>
      <c r="Q127" t="n">
        <v>467.07</v>
      </c>
      <c r="R127" t="n">
        <v>55.3</v>
      </c>
      <c r="S127" t="n">
        <v>39.61</v>
      </c>
      <c r="T127" t="n">
        <v>2906.56</v>
      </c>
      <c r="U127" t="n">
        <v>0.72</v>
      </c>
      <c r="V127" t="n">
        <v>0.75</v>
      </c>
      <c r="W127" t="n">
        <v>2.62</v>
      </c>
      <c r="X127" t="n">
        <v>0.16</v>
      </c>
      <c r="Y127" t="n">
        <v>1</v>
      </c>
      <c r="Z127" t="n">
        <v>10</v>
      </c>
      <c r="AA127" t="n">
        <v>388.3168743284167</v>
      </c>
      <c r="AB127" t="n">
        <v>531.3122787875674</v>
      </c>
      <c r="AC127" t="n">
        <v>480.604580601548</v>
      </c>
      <c r="AD127" t="n">
        <v>388316.8743284167</v>
      </c>
      <c r="AE127" t="n">
        <v>531312.2787875674</v>
      </c>
      <c r="AF127" t="n">
        <v>6.423944386669164e-06</v>
      </c>
      <c r="AG127" t="n">
        <v>22</v>
      </c>
      <c r="AH127" t="n">
        <v>480604.580601548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5.3452</v>
      </c>
      <c r="E128" t="n">
        <v>18.71</v>
      </c>
      <c r="F128" t="n">
        <v>15.5</v>
      </c>
      <c r="G128" t="n">
        <v>132.87</v>
      </c>
      <c r="H128" t="n">
        <v>1.76</v>
      </c>
      <c r="I128" t="n">
        <v>7</v>
      </c>
      <c r="J128" t="n">
        <v>328.68</v>
      </c>
      <c r="K128" t="n">
        <v>59.89</v>
      </c>
      <c r="L128" t="n">
        <v>32.5</v>
      </c>
      <c r="M128" t="n">
        <v>5</v>
      </c>
      <c r="N128" t="n">
        <v>101.3</v>
      </c>
      <c r="O128" t="n">
        <v>40772.03</v>
      </c>
      <c r="P128" t="n">
        <v>245.56</v>
      </c>
      <c r="Q128" t="n">
        <v>467.07</v>
      </c>
      <c r="R128" t="n">
        <v>55.41</v>
      </c>
      <c r="S128" t="n">
        <v>39.61</v>
      </c>
      <c r="T128" t="n">
        <v>2959.37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388.3530902280655</v>
      </c>
      <c r="AB128" t="n">
        <v>531.3618309791993</v>
      </c>
      <c r="AC128" t="n">
        <v>480.6494036015576</v>
      </c>
      <c r="AD128" t="n">
        <v>388353.0902280654</v>
      </c>
      <c r="AE128" t="n">
        <v>531361.8309791994</v>
      </c>
      <c r="AF128" t="n">
        <v>6.422022057234985e-06</v>
      </c>
      <c r="AG128" t="n">
        <v>22</v>
      </c>
      <c r="AH128" t="n">
        <v>480649.4036015576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5.3455</v>
      </c>
      <c r="E129" t="n">
        <v>18.71</v>
      </c>
      <c r="F129" t="n">
        <v>15.5</v>
      </c>
      <c r="G129" t="n">
        <v>132.86</v>
      </c>
      <c r="H129" t="n">
        <v>1.77</v>
      </c>
      <c r="I129" t="n">
        <v>7</v>
      </c>
      <c r="J129" t="n">
        <v>329.27</v>
      </c>
      <c r="K129" t="n">
        <v>59.89</v>
      </c>
      <c r="L129" t="n">
        <v>32.75</v>
      </c>
      <c r="M129" t="n">
        <v>5</v>
      </c>
      <c r="N129" t="n">
        <v>101.63</v>
      </c>
      <c r="O129" t="n">
        <v>40844.03</v>
      </c>
      <c r="P129" t="n">
        <v>245.18</v>
      </c>
      <c r="Q129" t="n">
        <v>467.07</v>
      </c>
      <c r="R129" t="n">
        <v>55.34</v>
      </c>
      <c r="S129" t="n">
        <v>39.61</v>
      </c>
      <c r="T129" t="n">
        <v>2926.77</v>
      </c>
      <c r="U129" t="n">
        <v>0.72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388.1718165255183</v>
      </c>
      <c r="AB129" t="n">
        <v>531.1138043021432</v>
      </c>
      <c r="AC129" t="n">
        <v>480.4250482424519</v>
      </c>
      <c r="AD129" t="n">
        <v>388171.8165255183</v>
      </c>
      <c r="AE129" t="n">
        <v>531113.8043021432</v>
      </c>
      <c r="AF129" t="n">
        <v>6.422382494003894e-06</v>
      </c>
      <c r="AG129" t="n">
        <v>22</v>
      </c>
      <c r="AH129" t="n">
        <v>480425.0482424519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5.3467</v>
      </c>
      <c r="E130" t="n">
        <v>18.7</v>
      </c>
      <c r="F130" t="n">
        <v>15.5</v>
      </c>
      <c r="G130" t="n">
        <v>132.82</v>
      </c>
      <c r="H130" t="n">
        <v>1.78</v>
      </c>
      <c r="I130" t="n">
        <v>7</v>
      </c>
      <c r="J130" t="n">
        <v>329.85</v>
      </c>
      <c r="K130" t="n">
        <v>59.89</v>
      </c>
      <c r="L130" t="n">
        <v>33</v>
      </c>
      <c r="M130" t="n">
        <v>5</v>
      </c>
      <c r="N130" t="n">
        <v>101.97</v>
      </c>
      <c r="O130" t="n">
        <v>40916.2</v>
      </c>
      <c r="P130" t="n">
        <v>244.99</v>
      </c>
      <c r="Q130" t="n">
        <v>467.11</v>
      </c>
      <c r="R130" t="n">
        <v>55.18</v>
      </c>
      <c r="S130" t="n">
        <v>39.61</v>
      </c>
      <c r="T130" t="n">
        <v>2843.69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388.048567679635</v>
      </c>
      <c r="AB130" t="n">
        <v>530.9451697938503</v>
      </c>
      <c r="AC130" t="n">
        <v>480.2725079749505</v>
      </c>
      <c r="AD130" t="n">
        <v>388048.567679635</v>
      </c>
      <c r="AE130" t="n">
        <v>530945.1697938503</v>
      </c>
      <c r="AF130" t="n">
        <v>6.423824241079528e-06</v>
      </c>
      <c r="AG130" t="n">
        <v>22</v>
      </c>
      <c r="AH130" t="n">
        <v>480272.5079749505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5.347</v>
      </c>
      <c r="E131" t="n">
        <v>18.7</v>
      </c>
      <c r="F131" t="n">
        <v>15.49</v>
      </c>
      <c r="G131" t="n">
        <v>132.81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244.8</v>
      </c>
      <c r="Q131" t="n">
        <v>467.07</v>
      </c>
      <c r="R131" t="n">
        <v>55.16</v>
      </c>
      <c r="S131" t="n">
        <v>39.61</v>
      </c>
      <c r="T131" t="n">
        <v>2836.76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387.9176659312384</v>
      </c>
      <c r="AB131" t="n">
        <v>530.7660642467166</v>
      </c>
      <c r="AC131" t="n">
        <v>480.110496009859</v>
      </c>
      <c r="AD131" t="n">
        <v>387917.6659312384</v>
      </c>
      <c r="AE131" t="n">
        <v>530766.0642467166</v>
      </c>
      <c r="AF131" t="n">
        <v>6.424184677848438e-06</v>
      </c>
      <c r="AG131" t="n">
        <v>22</v>
      </c>
      <c r="AH131" t="n">
        <v>480110.496009859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5.3447</v>
      </c>
      <c r="E132" t="n">
        <v>18.71</v>
      </c>
      <c r="F132" t="n">
        <v>15.5</v>
      </c>
      <c r="G132" t="n">
        <v>132.88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244.63</v>
      </c>
      <c r="Q132" t="n">
        <v>467.07</v>
      </c>
      <c r="R132" t="n">
        <v>55.34</v>
      </c>
      <c r="S132" t="n">
        <v>39.61</v>
      </c>
      <c r="T132" t="n">
        <v>2924.91</v>
      </c>
      <c r="U132" t="n">
        <v>0.72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387.9477997897517</v>
      </c>
      <c r="AB132" t="n">
        <v>530.8072947213466</v>
      </c>
      <c r="AC132" t="n">
        <v>480.1477915058576</v>
      </c>
      <c r="AD132" t="n">
        <v>387947.7997897518</v>
      </c>
      <c r="AE132" t="n">
        <v>530807.2947213466</v>
      </c>
      <c r="AF132" t="n">
        <v>6.421421329286803e-06</v>
      </c>
      <c r="AG132" t="n">
        <v>22</v>
      </c>
      <c r="AH132" t="n">
        <v>480147.7915058577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5.3447</v>
      </c>
      <c r="E133" t="n">
        <v>18.71</v>
      </c>
      <c r="F133" t="n">
        <v>15.5</v>
      </c>
      <c r="G133" t="n">
        <v>132.88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244.43</v>
      </c>
      <c r="Q133" t="n">
        <v>467.07</v>
      </c>
      <c r="R133" t="n">
        <v>55.47</v>
      </c>
      <c r="S133" t="n">
        <v>39.61</v>
      </c>
      <c r="T133" t="n">
        <v>2988.76</v>
      </c>
      <c r="U133" t="n">
        <v>0.71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387.8572933721051</v>
      </c>
      <c r="AB133" t="n">
        <v>530.6834598478609</v>
      </c>
      <c r="AC133" t="n">
        <v>480.0357752588942</v>
      </c>
      <c r="AD133" t="n">
        <v>387857.2933721051</v>
      </c>
      <c r="AE133" t="n">
        <v>530683.459847861</v>
      </c>
      <c r="AF133" t="n">
        <v>6.421421329286803e-06</v>
      </c>
      <c r="AG133" t="n">
        <v>22</v>
      </c>
      <c r="AH133" t="n">
        <v>480035.7752588942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5.3431</v>
      </c>
      <c r="E134" t="n">
        <v>18.72</v>
      </c>
      <c r="F134" t="n">
        <v>15.51</v>
      </c>
      <c r="G134" t="n">
        <v>132.93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244.35</v>
      </c>
      <c r="Q134" t="n">
        <v>467.07</v>
      </c>
      <c r="R134" t="n">
        <v>55.63</v>
      </c>
      <c r="S134" t="n">
        <v>39.61</v>
      </c>
      <c r="T134" t="n">
        <v>3070.57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387.9064186141977</v>
      </c>
      <c r="AB134" t="n">
        <v>530.7506751713447</v>
      </c>
      <c r="AC134" t="n">
        <v>480.0965756462419</v>
      </c>
      <c r="AD134" t="n">
        <v>387906.4186141976</v>
      </c>
      <c r="AE134" t="n">
        <v>530750.6751713447</v>
      </c>
      <c r="AF134" t="n">
        <v>6.419498999852624e-06</v>
      </c>
      <c r="AG134" t="n">
        <v>22</v>
      </c>
      <c r="AH134" t="n">
        <v>480096.5756462419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5.3455</v>
      </c>
      <c r="E135" t="n">
        <v>18.71</v>
      </c>
      <c r="F135" t="n">
        <v>15.5</v>
      </c>
      <c r="G135" t="n">
        <v>132.86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244.02</v>
      </c>
      <c r="Q135" t="n">
        <v>467.07</v>
      </c>
      <c r="R135" t="n">
        <v>55.38</v>
      </c>
      <c r="S135" t="n">
        <v>39.61</v>
      </c>
      <c r="T135" t="n">
        <v>2947.02</v>
      </c>
      <c r="U135" t="n">
        <v>0.72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387.6469578645327</v>
      </c>
      <c r="AB135" t="n">
        <v>530.3956695270526</v>
      </c>
      <c r="AC135" t="n">
        <v>479.7754512423876</v>
      </c>
      <c r="AD135" t="n">
        <v>387646.9578645327</v>
      </c>
      <c r="AE135" t="n">
        <v>530395.6695270527</v>
      </c>
      <c r="AF135" t="n">
        <v>6.422382494003894e-06</v>
      </c>
      <c r="AG135" t="n">
        <v>22</v>
      </c>
      <c r="AH135" t="n">
        <v>479775.4512423876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5.3449</v>
      </c>
      <c r="E136" t="n">
        <v>18.71</v>
      </c>
      <c r="F136" t="n">
        <v>15.5</v>
      </c>
      <c r="G136" t="n">
        <v>132.88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243.57</v>
      </c>
      <c r="Q136" t="n">
        <v>467.07</v>
      </c>
      <c r="R136" t="n">
        <v>55.49</v>
      </c>
      <c r="S136" t="n">
        <v>39.61</v>
      </c>
      <c r="T136" t="n">
        <v>3000.21</v>
      </c>
      <c r="U136" t="n">
        <v>0.71</v>
      </c>
      <c r="V136" t="n">
        <v>0.75</v>
      </c>
      <c r="W136" t="n">
        <v>2.62</v>
      </c>
      <c r="X136" t="n">
        <v>0.17</v>
      </c>
      <c r="Y136" t="n">
        <v>1</v>
      </c>
      <c r="Z136" t="n">
        <v>10</v>
      </c>
      <c r="AA136" t="n">
        <v>387.4619233624122</v>
      </c>
      <c r="AB136" t="n">
        <v>530.1424971581052</v>
      </c>
      <c r="AC136" t="n">
        <v>479.5464412890028</v>
      </c>
      <c r="AD136" t="n">
        <v>387461.9233624121</v>
      </c>
      <c r="AE136" t="n">
        <v>530142.4971581053</v>
      </c>
      <c r="AF136" t="n">
        <v>6.421661620466076e-06</v>
      </c>
      <c r="AG136" t="n">
        <v>22</v>
      </c>
      <c r="AH136" t="n">
        <v>479546.4412890028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5.3675</v>
      </c>
      <c r="E137" t="n">
        <v>18.63</v>
      </c>
      <c r="F137" t="n">
        <v>15.47</v>
      </c>
      <c r="G137" t="n">
        <v>154.74</v>
      </c>
      <c r="H137" t="n">
        <v>1.85</v>
      </c>
      <c r="I137" t="n">
        <v>6</v>
      </c>
      <c r="J137" t="n">
        <v>333.99</v>
      </c>
      <c r="K137" t="n">
        <v>59.89</v>
      </c>
      <c r="L137" t="n">
        <v>34.75</v>
      </c>
      <c r="M137" t="n">
        <v>4</v>
      </c>
      <c r="N137" t="n">
        <v>104.35</v>
      </c>
      <c r="O137" t="n">
        <v>41426.07</v>
      </c>
      <c r="P137" t="n">
        <v>242.34</v>
      </c>
      <c r="Q137" t="n">
        <v>467.07</v>
      </c>
      <c r="R137" t="n">
        <v>54.46</v>
      </c>
      <c r="S137" t="n">
        <v>39.61</v>
      </c>
      <c r="T137" t="n">
        <v>2492.54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386.1043909408898</v>
      </c>
      <c r="AB137" t="n">
        <v>528.2850614088749</v>
      </c>
      <c r="AC137" t="n">
        <v>477.8662766007515</v>
      </c>
      <c r="AD137" t="n">
        <v>386104.3909408898</v>
      </c>
      <c r="AE137" t="n">
        <v>528285.0614088748</v>
      </c>
      <c r="AF137" t="n">
        <v>6.44881452372386e-06</v>
      </c>
      <c r="AG137" t="n">
        <v>22</v>
      </c>
      <c r="AH137" t="n">
        <v>477866.2766007514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5.3698</v>
      </c>
      <c r="E138" t="n">
        <v>18.62</v>
      </c>
      <c r="F138" t="n">
        <v>15.47</v>
      </c>
      <c r="G138" t="n">
        <v>154.66</v>
      </c>
      <c r="H138" t="n">
        <v>1.86</v>
      </c>
      <c r="I138" t="n">
        <v>6</v>
      </c>
      <c r="J138" t="n">
        <v>334.58</v>
      </c>
      <c r="K138" t="n">
        <v>59.89</v>
      </c>
      <c r="L138" t="n">
        <v>35</v>
      </c>
      <c r="M138" t="n">
        <v>4</v>
      </c>
      <c r="N138" t="n">
        <v>104.7</v>
      </c>
      <c r="O138" t="n">
        <v>41499.57</v>
      </c>
      <c r="P138" t="n">
        <v>242.42</v>
      </c>
      <c r="Q138" t="n">
        <v>467.07</v>
      </c>
      <c r="R138" t="n">
        <v>54.24</v>
      </c>
      <c r="S138" t="n">
        <v>39.61</v>
      </c>
      <c r="T138" t="n">
        <v>2381.31</v>
      </c>
      <c r="U138" t="n">
        <v>0.73</v>
      </c>
      <c r="V138" t="n">
        <v>0.75</v>
      </c>
      <c r="W138" t="n">
        <v>2.62</v>
      </c>
      <c r="X138" t="n">
        <v>0.13</v>
      </c>
      <c r="Y138" t="n">
        <v>1</v>
      </c>
      <c r="Z138" t="n">
        <v>10</v>
      </c>
      <c r="AA138" t="n">
        <v>386.0701258570048</v>
      </c>
      <c r="AB138" t="n">
        <v>528.2381784094346</v>
      </c>
      <c r="AC138" t="n">
        <v>477.8238680489771</v>
      </c>
      <c r="AD138" t="n">
        <v>386070.1258570048</v>
      </c>
      <c r="AE138" t="n">
        <v>528238.1784094346</v>
      </c>
      <c r="AF138" t="n">
        <v>6.451577872285493e-06</v>
      </c>
      <c r="AG138" t="n">
        <v>22</v>
      </c>
      <c r="AH138" t="n">
        <v>477823.8680489772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5.3692</v>
      </c>
      <c r="E139" t="n">
        <v>18.62</v>
      </c>
      <c r="F139" t="n">
        <v>15.47</v>
      </c>
      <c r="G139" t="n">
        <v>154.68</v>
      </c>
      <c r="H139" t="n">
        <v>1.87</v>
      </c>
      <c r="I139" t="n">
        <v>6</v>
      </c>
      <c r="J139" t="n">
        <v>335.18</v>
      </c>
      <c r="K139" t="n">
        <v>59.89</v>
      </c>
      <c r="L139" t="n">
        <v>35.25</v>
      </c>
      <c r="M139" t="n">
        <v>4</v>
      </c>
      <c r="N139" t="n">
        <v>105.04</v>
      </c>
      <c r="O139" t="n">
        <v>41573.23</v>
      </c>
      <c r="P139" t="n">
        <v>242.49</v>
      </c>
      <c r="Q139" t="n">
        <v>467.07</v>
      </c>
      <c r="R139" t="n">
        <v>54.35</v>
      </c>
      <c r="S139" t="n">
        <v>39.61</v>
      </c>
      <c r="T139" t="n">
        <v>2438.07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386.1199954989331</v>
      </c>
      <c r="AB139" t="n">
        <v>528.3064122536143</v>
      </c>
      <c r="AC139" t="n">
        <v>477.8855897508351</v>
      </c>
      <c r="AD139" t="n">
        <v>386119.9954989331</v>
      </c>
      <c r="AE139" t="n">
        <v>528306.4122536143</v>
      </c>
      <c r="AF139" t="n">
        <v>6.450856998747676e-06</v>
      </c>
      <c r="AG139" t="n">
        <v>22</v>
      </c>
      <c r="AH139" t="n">
        <v>477885.5897508351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5.3686</v>
      </c>
      <c r="E140" t="n">
        <v>18.63</v>
      </c>
      <c r="F140" t="n">
        <v>15.47</v>
      </c>
      <c r="G140" t="n">
        <v>154.7</v>
      </c>
      <c r="H140" t="n">
        <v>1.88</v>
      </c>
      <c r="I140" t="n">
        <v>6</v>
      </c>
      <c r="J140" t="n">
        <v>335.78</v>
      </c>
      <c r="K140" t="n">
        <v>59.89</v>
      </c>
      <c r="L140" t="n">
        <v>35.5</v>
      </c>
      <c r="M140" t="n">
        <v>4</v>
      </c>
      <c r="N140" t="n">
        <v>105.39</v>
      </c>
      <c r="O140" t="n">
        <v>41647.07</v>
      </c>
      <c r="P140" t="n">
        <v>243.03</v>
      </c>
      <c r="Q140" t="n">
        <v>467.08</v>
      </c>
      <c r="R140" t="n">
        <v>54.36</v>
      </c>
      <c r="S140" t="n">
        <v>39.61</v>
      </c>
      <c r="T140" t="n">
        <v>2441.71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386.3816195129514</v>
      </c>
      <c r="AB140" t="n">
        <v>528.6643777716309</v>
      </c>
      <c r="AC140" t="n">
        <v>478.2093915422199</v>
      </c>
      <c r="AD140" t="n">
        <v>386381.6195129514</v>
      </c>
      <c r="AE140" t="n">
        <v>528664.3777716309</v>
      </c>
      <c r="AF140" t="n">
        <v>6.450136125209859e-06</v>
      </c>
      <c r="AG140" t="n">
        <v>22</v>
      </c>
      <c r="AH140" t="n">
        <v>478209.3915422199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5.3663</v>
      </c>
      <c r="E141" t="n">
        <v>18.63</v>
      </c>
      <c r="F141" t="n">
        <v>15.48</v>
      </c>
      <c r="G141" t="n">
        <v>154.78</v>
      </c>
      <c r="H141" t="n">
        <v>1.89</v>
      </c>
      <c r="I141" t="n">
        <v>6</v>
      </c>
      <c r="J141" t="n">
        <v>336.38</v>
      </c>
      <c r="K141" t="n">
        <v>59.89</v>
      </c>
      <c r="L141" t="n">
        <v>35.75</v>
      </c>
      <c r="M141" t="n">
        <v>4</v>
      </c>
      <c r="N141" t="n">
        <v>105.74</v>
      </c>
      <c r="O141" t="n">
        <v>41721.08</v>
      </c>
      <c r="P141" t="n">
        <v>243.1</v>
      </c>
      <c r="Q141" t="n">
        <v>467.07</v>
      </c>
      <c r="R141" t="n">
        <v>54.68</v>
      </c>
      <c r="S141" t="n">
        <v>39.61</v>
      </c>
      <c r="T141" t="n">
        <v>2601.26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386.5191442706633</v>
      </c>
      <c r="AB141" t="n">
        <v>528.8525452122965</v>
      </c>
      <c r="AC141" t="n">
        <v>478.3796005464432</v>
      </c>
      <c r="AD141" t="n">
        <v>386519.1442706633</v>
      </c>
      <c r="AE141" t="n">
        <v>528852.5452122965</v>
      </c>
      <c r="AF141" t="n">
        <v>6.447372776648226e-06</v>
      </c>
      <c r="AG141" t="n">
        <v>22</v>
      </c>
      <c r="AH141" t="n">
        <v>478379.6005464431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5.3647</v>
      </c>
      <c r="E142" t="n">
        <v>18.64</v>
      </c>
      <c r="F142" t="n">
        <v>15.48</v>
      </c>
      <c r="G142" t="n">
        <v>154.84</v>
      </c>
      <c r="H142" t="n">
        <v>1.9</v>
      </c>
      <c r="I142" t="n">
        <v>6</v>
      </c>
      <c r="J142" t="n">
        <v>336.98</v>
      </c>
      <c r="K142" t="n">
        <v>59.89</v>
      </c>
      <c r="L142" t="n">
        <v>36</v>
      </c>
      <c r="M142" t="n">
        <v>4</v>
      </c>
      <c r="N142" t="n">
        <v>106.09</v>
      </c>
      <c r="O142" t="n">
        <v>41795.26</v>
      </c>
      <c r="P142" t="n">
        <v>243.37</v>
      </c>
      <c r="Q142" t="n">
        <v>467.07</v>
      </c>
      <c r="R142" t="n">
        <v>54.78</v>
      </c>
      <c r="S142" t="n">
        <v>39.61</v>
      </c>
      <c r="T142" t="n">
        <v>2652.02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386.6899458689455</v>
      </c>
      <c r="AB142" t="n">
        <v>529.0862434943009</v>
      </c>
      <c r="AC142" t="n">
        <v>478.5909949924105</v>
      </c>
      <c r="AD142" t="n">
        <v>386689.9458689454</v>
      </c>
      <c r="AE142" t="n">
        <v>529086.2434943009</v>
      </c>
      <c r="AF142" t="n">
        <v>6.445450447214047e-06</v>
      </c>
      <c r="AG142" t="n">
        <v>22</v>
      </c>
      <c r="AH142" t="n">
        <v>478590.9949924105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5.3653</v>
      </c>
      <c r="E143" t="n">
        <v>18.64</v>
      </c>
      <c r="F143" t="n">
        <v>15.48</v>
      </c>
      <c r="G143" t="n">
        <v>154.82</v>
      </c>
      <c r="H143" t="n">
        <v>1.91</v>
      </c>
      <c r="I143" t="n">
        <v>6</v>
      </c>
      <c r="J143" t="n">
        <v>337.58</v>
      </c>
      <c r="K143" t="n">
        <v>59.89</v>
      </c>
      <c r="L143" t="n">
        <v>36.25</v>
      </c>
      <c r="M143" t="n">
        <v>4</v>
      </c>
      <c r="N143" t="n">
        <v>106.45</v>
      </c>
      <c r="O143" t="n">
        <v>41869.62</v>
      </c>
      <c r="P143" t="n">
        <v>243.34</v>
      </c>
      <c r="Q143" t="n">
        <v>467.08</v>
      </c>
      <c r="R143" t="n">
        <v>54.73</v>
      </c>
      <c r="S143" t="n">
        <v>39.61</v>
      </c>
      <c r="T143" t="n">
        <v>2626.11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386.6580024467008</v>
      </c>
      <c r="AB143" t="n">
        <v>529.0425370947413</v>
      </c>
      <c r="AC143" t="n">
        <v>478.5514598702827</v>
      </c>
      <c r="AD143" t="n">
        <v>386658.0024467008</v>
      </c>
      <c r="AE143" t="n">
        <v>529042.5370947414</v>
      </c>
      <c r="AF143" t="n">
        <v>6.446171320751864e-06</v>
      </c>
      <c r="AG143" t="n">
        <v>22</v>
      </c>
      <c r="AH143" t="n">
        <v>478551.4598702827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5.3662</v>
      </c>
      <c r="E144" t="n">
        <v>18.64</v>
      </c>
      <c r="F144" t="n">
        <v>15.48</v>
      </c>
      <c r="G144" t="n">
        <v>154.79</v>
      </c>
      <c r="H144" t="n">
        <v>1.92</v>
      </c>
      <c r="I144" t="n">
        <v>6</v>
      </c>
      <c r="J144" t="n">
        <v>338.19</v>
      </c>
      <c r="K144" t="n">
        <v>59.89</v>
      </c>
      <c r="L144" t="n">
        <v>36.5</v>
      </c>
      <c r="M144" t="n">
        <v>4</v>
      </c>
      <c r="N144" t="n">
        <v>106.8</v>
      </c>
      <c r="O144" t="n">
        <v>41944.15</v>
      </c>
      <c r="P144" t="n">
        <v>243.17</v>
      </c>
      <c r="Q144" t="n">
        <v>467.07</v>
      </c>
      <c r="R144" t="n">
        <v>54.74</v>
      </c>
      <c r="S144" t="n">
        <v>39.61</v>
      </c>
      <c r="T144" t="n">
        <v>2631.17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386.5537608329943</v>
      </c>
      <c r="AB144" t="n">
        <v>528.8999091200526</v>
      </c>
      <c r="AC144" t="n">
        <v>478.4224441093187</v>
      </c>
      <c r="AD144" t="n">
        <v>386553.7608329942</v>
      </c>
      <c r="AE144" t="n">
        <v>528899.9091200526</v>
      </c>
      <c r="AF144" t="n">
        <v>6.44725263105859e-06</v>
      </c>
      <c r="AG144" t="n">
        <v>22</v>
      </c>
      <c r="AH144" t="n">
        <v>478422.4441093187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5.3695</v>
      </c>
      <c r="E145" t="n">
        <v>18.62</v>
      </c>
      <c r="F145" t="n">
        <v>15.47</v>
      </c>
      <c r="G145" t="n">
        <v>154.67</v>
      </c>
      <c r="H145" t="n">
        <v>1.93</v>
      </c>
      <c r="I145" t="n">
        <v>6</v>
      </c>
      <c r="J145" t="n">
        <v>338.79</v>
      </c>
      <c r="K145" t="n">
        <v>59.89</v>
      </c>
      <c r="L145" t="n">
        <v>36.75</v>
      </c>
      <c r="M145" t="n">
        <v>4</v>
      </c>
      <c r="N145" t="n">
        <v>107.16</v>
      </c>
      <c r="O145" t="n">
        <v>42018.86</v>
      </c>
      <c r="P145" t="n">
        <v>243.24</v>
      </c>
      <c r="Q145" t="n">
        <v>467.07</v>
      </c>
      <c r="R145" t="n">
        <v>54.38</v>
      </c>
      <c r="S145" t="n">
        <v>39.61</v>
      </c>
      <c r="T145" t="n">
        <v>2449.06</v>
      </c>
      <c r="U145" t="n">
        <v>0.73</v>
      </c>
      <c r="V145" t="n">
        <v>0.75</v>
      </c>
      <c r="W145" t="n">
        <v>2.62</v>
      </c>
      <c r="X145" t="n">
        <v>0.13</v>
      </c>
      <c r="Y145" t="n">
        <v>1</v>
      </c>
      <c r="Z145" t="n">
        <v>10</v>
      </c>
      <c r="AA145" t="n">
        <v>386.4486562450347</v>
      </c>
      <c r="AB145" t="n">
        <v>528.7561003859192</v>
      </c>
      <c r="AC145" t="n">
        <v>478.2923602789341</v>
      </c>
      <c r="AD145" t="n">
        <v>386448.6562450347</v>
      </c>
      <c r="AE145" t="n">
        <v>528756.1003859192</v>
      </c>
      <c r="AF145" t="n">
        <v>6.451217435516585e-06</v>
      </c>
      <c r="AG145" t="n">
        <v>22</v>
      </c>
      <c r="AH145" t="n">
        <v>478292.3602789341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5.3706</v>
      </c>
      <c r="E146" t="n">
        <v>18.62</v>
      </c>
      <c r="F146" t="n">
        <v>15.46</v>
      </c>
      <c r="G146" t="n">
        <v>154.63</v>
      </c>
      <c r="H146" t="n">
        <v>1.94</v>
      </c>
      <c r="I146" t="n">
        <v>6</v>
      </c>
      <c r="J146" t="n">
        <v>339.4</v>
      </c>
      <c r="K146" t="n">
        <v>59.89</v>
      </c>
      <c r="L146" t="n">
        <v>37</v>
      </c>
      <c r="M146" t="n">
        <v>4</v>
      </c>
      <c r="N146" t="n">
        <v>107.51</v>
      </c>
      <c r="O146" t="n">
        <v>42093.75</v>
      </c>
      <c r="P146" t="n">
        <v>243.23</v>
      </c>
      <c r="Q146" t="n">
        <v>467.07</v>
      </c>
      <c r="R146" t="n">
        <v>54.13</v>
      </c>
      <c r="S146" t="n">
        <v>39.61</v>
      </c>
      <c r="T146" t="n">
        <v>2327.06</v>
      </c>
      <c r="U146" t="n">
        <v>0.73</v>
      </c>
      <c r="V146" t="n">
        <v>0.75</v>
      </c>
      <c r="W146" t="n">
        <v>2.62</v>
      </c>
      <c r="X146" t="n">
        <v>0.13</v>
      </c>
      <c r="Y146" t="n">
        <v>1</v>
      </c>
      <c r="Z146" t="n">
        <v>10</v>
      </c>
      <c r="AA146" t="n">
        <v>386.3749827723123</v>
      </c>
      <c r="AB146" t="n">
        <v>528.655297090296</v>
      </c>
      <c r="AC146" t="n">
        <v>478.201177508367</v>
      </c>
      <c r="AD146" t="n">
        <v>386374.9827723122</v>
      </c>
      <c r="AE146" t="n">
        <v>528655.2970902961</v>
      </c>
      <c r="AF146" t="n">
        <v>6.452539037002583e-06</v>
      </c>
      <c r="AG146" t="n">
        <v>22</v>
      </c>
      <c r="AH146" t="n">
        <v>478201.177508367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5.3712</v>
      </c>
      <c r="E147" t="n">
        <v>18.62</v>
      </c>
      <c r="F147" t="n">
        <v>15.46</v>
      </c>
      <c r="G147" t="n">
        <v>154.61</v>
      </c>
      <c r="H147" t="n">
        <v>1.95</v>
      </c>
      <c r="I147" t="n">
        <v>6</v>
      </c>
      <c r="J147" t="n">
        <v>340.01</v>
      </c>
      <c r="K147" t="n">
        <v>59.89</v>
      </c>
      <c r="L147" t="n">
        <v>37.25</v>
      </c>
      <c r="M147" t="n">
        <v>4</v>
      </c>
      <c r="N147" t="n">
        <v>107.87</v>
      </c>
      <c r="O147" t="n">
        <v>42168.82</v>
      </c>
      <c r="P147" t="n">
        <v>243.24</v>
      </c>
      <c r="Q147" t="n">
        <v>467.1</v>
      </c>
      <c r="R147" t="n">
        <v>54.12</v>
      </c>
      <c r="S147" t="n">
        <v>39.61</v>
      </c>
      <c r="T147" t="n">
        <v>2322.8</v>
      </c>
      <c r="U147" t="n">
        <v>0.73</v>
      </c>
      <c r="V147" t="n">
        <v>0.75</v>
      </c>
      <c r="W147" t="n">
        <v>2.62</v>
      </c>
      <c r="X147" t="n">
        <v>0.13</v>
      </c>
      <c r="Y147" t="n">
        <v>1</v>
      </c>
      <c r="Z147" t="n">
        <v>10</v>
      </c>
      <c r="AA147" t="n">
        <v>386.361121598751</v>
      </c>
      <c r="AB147" t="n">
        <v>528.6363316211176</v>
      </c>
      <c r="AC147" t="n">
        <v>478.1840220769488</v>
      </c>
      <c r="AD147" t="n">
        <v>386361.121598751</v>
      </c>
      <c r="AE147" t="n">
        <v>528636.3316211177</v>
      </c>
      <c r="AF147" t="n">
        <v>6.453259910540401e-06</v>
      </c>
      <c r="AG147" t="n">
        <v>22</v>
      </c>
      <c r="AH147" t="n">
        <v>478184.0220769488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5.3686</v>
      </c>
      <c r="E148" t="n">
        <v>18.63</v>
      </c>
      <c r="F148" t="n">
        <v>15.47</v>
      </c>
      <c r="G148" t="n">
        <v>154.7</v>
      </c>
      <c r="H148" t="n">
        <v>1.96</v>
      </c>
      <c r="I148" t="n">
        <v>6</v>
      </c>
      <c r="J148" t="n">
        <v>340.62</v>
      </c>
      <c r="K148" t="n">
        <v>59.89</v>
      </c>
      <c r="L148" t="n">
        <v>37.5</v>
      </c>
      <c r="M148" t="n">
        <v>4</v>
      </c>
      <c r="N148" t="n">
        <v>108.23</v>
      </c>
      <c r="O148" t="n">
        <v>42244.08</v>
      </c>
      <c r="P148" t="n">
        <v>243.24</v>
      </c>
      <c r="Q148" t="n">
        <v>467.07</v>
      </c>
      <c r="R148" t="n">
        <v>54.4</v>
      </c>
      <c r="S148" t="n">
        <v>39.61</v>
      </c>
      <c r="T148" t="n">
        <v>2463.4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386.4762281880093</v>
      </c>
      <c r="AB148" t="n">
        <v>528.7938255346853</v>
      </c>
      <c r="AC148" t="n">
        <v>478.3264849924496</v>
      </c>
      <c r="AD148" t="n">
        <v>386476.2281880093</v>
      </c>
      <c r="AE148" t="n">
        <v>528793.8255346853</v>
      </c>
      <c r="AF148" t="n">
        <v>6.450136125209859e-06</v>
      </c>
      <c r="AG148" t="n">
        <v>22</v>
      </c>
      <c r="AH148" t="n">
        <v>478326.4849924496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5.3666</v>
      </c>
      <c r="E149" t="n">
        <v>18.63</v>
      </c>
      <c r="F149" t="n">
        <v>15.48</v>
      </c>
      <c r="G149" t="n">
        <v>154.77</v>
      </c>
      <c r="H149" t="n">
        <v>1.97</v>
      </c>
      <c r="I149" t="n">
        <v>6</v>
      </c>
      <c r="J149" t="n">
        <v>341.23</v>
      </c>
      <c r="K149" t="n">
        <v>59.89</v>
      </c>
      <c r="L149" t="n">
        <v>37.75</v>
      </c>
      <c r="M149" t="n">
        <v>4</v>
      </c>
      <c r="N149" t="n">
        <v>108.59</v>
      </c>
      <c r="O149" t="n">
        <v>42319.51</v>
      </c>
      <c r="P149" t="n">
        <v>243.13</v>
      </c>
      <c r="Q149" t="n">
        <v>467.07</v>
      </c>
      <c r="R149" t="n">
        <v>54.66</v>
      </c>
      <c r="S149" t="n">
        <v>39.61</v>
      </c>
      <c r="T149" t="n">
        <v>2591.78</v>
      </c>
      <c r="U149" t="n">
        <v>0.72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386.5234668194155</v>
      </c>
      <c r="AB149" t="n">
        <v>528.8584595141967</v>
      </c>
      <c r="AC149" t="n">
        <v>478.3849503956708</v>
      </c>
      <c r="AD149" t="n">
        <v>386523.4668194156</v>
      </c>
      <c r="AE149" t="n">
        <v>528858.4595141967</v>
      </c>
      <c r="AF149" t="n">
        <v>6.447733213417135e-06</v>
      </c>
      <c r="AG149" t="n">
        <v>22</v>
      </c>
      <c r="AH149" t="n">
        <v>478384.9503956708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5.3684</v>
      </c>
      <c r="E150" t="n">
        <v>18.63</v>
      </c>
      <c r="F150" t="n">
        <v>15.47</v>
      </c>
      <c r="G150" t="n">
        <v>154.71</v>
      </c>
      <c r="H150" t="n">
        <v>1.98</v>
      </c>
      <c r="I150" t="n">
        <v>6</v>
      </c>
      <c r="J150" t="n">
        <v>341.84</v>
      </c>
      <c r="K150" t="n">
        <v>59.89</v>
      </c>
      <c r="L150" t="n">
        <v>38</v>
      </c>
      <c r="M150" t="n">
        <v>4</v>
      </c>
      <c r="N150" t="n">
        <v>108.96</v>
      </c>
      <c r="O150" t="n">
        <v>42395.13</v>
      </c>
      <c r="P150" t="n">
        <v>242.99</v>
      </c>
      <c r="Q150" t="n">
        <v>467.08</v>
      </c>
      <c r="R150" t="n">
        <v>54.41</v>
      </c>
      <c r="S150" t="n">
        <v>39.61</v>
      </c>
      <c r="T150" t="n">
        <v>2466.28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386.3697229708258</v>
      </c>
      <c r="AB150" t="n">
        <v>528.6481003978562</v>
      </c>
      <c r="AC150" t="n">
        <v>478.1946676581529</v>
      </c>
      <c r="AD150" t="n">
        <v>386369.7229708257</v>
      </c>
      <c r="AE150" t="n">
        <v>528648.1003978562</v>
      </c>
      <c r="AF150" t="n">
        <v>6.449895834030587e-06</v>
      </c>
      <c r="AG150" t="n">
        <v>22</v>
      </c>
      <c r="AH150" t="n">
        <v>478194.6676581529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5.3688</v>
      </c>
      <c r="E151" t="n">
        <v>18.63</v>
      </c>
      <c r="F151" t="n">
        <v>15.47</v>
      </c>
      <c r="G151" t="n">
        <v>154.7</v>
      </c>
      <c r="H151" t="n">
        <v>1.99</v>
      </c>
      <c r="I151" t="n">
        <v>6</v>
      </c>
      <c r="J151" t="n">
        <v>342.46</v>
      </c>
      <c r="K151" t="n">
        <v>59.89</v>
      </c>
      <c r="L151" t="n">
        <v>38.25</v>
      </c>
      <c r="M151" t="n">
        <v>4</v>
      </c>
      <c r="N151" t="n">
        <v>109.32</v>
      </c>
      <c r="O151" t="n">
        <v>42470.94</v>
      </c>
      <c r="P151" t="n">
        <v>242.62</v>
      </c>
      <c r="Q151" t="n">
        <v>467.07</v>
      </c>
      <c r="R151" t="n">
        <v>54.46</v>
      </c>
      <c r="S151" t="n">
        <v>39.61</v>
      </c>
      <c r="T151" t="n">
        <v>2492.23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386.1907898458666</v>
      </c>
      <c r="AB151" t="n">
        <v>528.4032762023147</v>
      </c>
      <c r="AC151" t="n">
        <v>477.973209140221</v>
      </c>
      <c r="AD151" t="n">
        <v>386190.7898458666</v>
      </c>
      <c r="AE151" t="n">
        <v>528403.2762023148</v>
      </c>
      <c r="AF151" t="n">
        <v>6.450376416389132e-06</v>
      </c>
      <c r="AG151" t="n">
        <v>22</v>
      </c>
      <c r="AH151" t="n">
        <v>477973.209140221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5.3678</v>
      </c>
      <c r="E152" t="n">
        <v>18.63</v>
      </c>
      <c r="F152" t="n">
        <v>15.47</v>
      </c>
      <c r="G152" t="n">
        <v>154.73</v>
      </c>
      <c r="H152" t="n">
        <v>2</v>
      </c>
      <c r="I152" t="n">
        <v>6</v>
      </c>
      <c r="J152" t="n">
        <v>343.08</v>
      </c>
      <c r="K152" t="n">
        <v>59.89</v>
      </c>
      <c r="L152" t="n">
        <v>38.5</v>
      </c>
      <c r="M152" t="n">
        <v>4</v>
      </c>
      <c r="N152" t="n">
        <v>109.69</v>
      </c>
      <c r="O152" t="n">
        <v>42546.93</v>
      </c>
      <c r="P152" t="n">
        <v>242.31</v>
      </c>
      <c r="Q152" t="n">
        <v>467.07</v>
      </c>
      <c r="R152" t="n">
        <v>54.59</v>
      </c>
      <c r="S152" t="n">
        <v>39.61</v>
      </c>
      <c r="T152" t="n">
        <v>2556.01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386.081700624748</v>
      </c>
      <c r="AB152" t="n">
        <v>528.2540155173035</v>
      </c>
      <c r="AC152" t="n">
        <v>477.8381936854985</v>
      </c>
      <c r="AD152" t="n">
        <v>386081.700624748</v>
      </c>
      <c r="AE152" t="n">
        <v>528254.0155173035</v>
      </c>
      <c r="AF152" t="n">
        <v>6.449174960492769e-06</v>
      </c>
      <c r="AG152" t="n">
        <v>22</v>
      </c>
      <c r="AH152" t="n">
        <v>477838.1936854986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5.3677</v>
      </c>
      <c r="E153" t="n">
        <v>18.63</v>
      </c>
      <c r="F153" t="n">
        <v>15.47</v>
      </c>
      <c r="G153" t="n">
        <v>154.74</v>
      </c>
      <c r="H153" t="n">
        <v>2.01</v>
      </c>
      <c r="I153" t="n">
        <v>6</v>
      </c>
      <c r="J153" t="n">
        <v>343.69</v>
      </c>
      <c r="K153" t="n">
        <v>59.89</v>
      </c>
      <c r="L153" t="n">
        <v>38.75</v>
      </c>
      <c r="M153" t="n">
        <v>4</v>
      </c>
      <c r="N153" t="n">
        <v>110.06</v>
      </c>
      <c r="O153" t="n">
        <v>42623.24</v>
      </c>
      <c r="P153" t="n">
        <v>242.15</v>
      </c>
      <c r="Q153" t="n">
        <v>467.07</v>
      </c>
      <c r="R153" t="n">
        <v>54.58</v>
      </c>
      <c r="S153" t="n">
        <v>39.61</v>
      </c>
      <c r="T153" t="n">
        <v>2549.49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386.0126629651284</v>
      </c>
      <c r="AB153" t="n">
        <v>528.1595551456854</v>
      </c>
      <c r="AC153" t="n">
        <v>477.7527484791718</v>
      </c>
      <c r="AD153" t="n">
        <v>386012.6629651284</v>
      </c>
      <c r="AE153" t="n">
        <v>528159.5551456854</v>
      </c>
      <c r="AF153" t="n">
        <v>6.449054814903133e-06</v>
      </c>
      <c r="AG153" t="n">
        <v>22</v>
      </c>
      <c r="AH153" t="n">
        <v>477752.7484791718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5.3668</v>
      </c>
      <c r="E154" t="n">
        <v>18.63</v>
      </c>
      <c r="F154" t="n">
        <v>15.48</v>
      </c>
      <c r="G154" t="n">
        <v>154.77</v>
      </c>
      <c r="H154" t="n">
        <v>2.02</v>
      </c>
      <c r="I154" t="n">
        <v>6</v>
      </c>
      <c r="J154" t="n">
        <v>344.31</v>
      </c>
      <c r="K154" t="n">
        <v>59.89</v>
      </c>
      <c r="L154" t="n">
        <v>39</v>
      </c>
      <c r="M154" t="n">
        <v>4</v>
      </c>
      <c r="N154" t="n">
        <v>110.43</v>
      </c>
      <c r="O154" t="n">
        <v>42699.62</v>
      </c>
      <c r="P154" t="n">
        <v>242.65</v>
      </c>
      <c r="Q154" t="n">
        <v>467.07</v>
      </c>
      <c r="R154" t="n">
        <v>54.64</v>
      </c>
      <c r="S154" t="n">
        <v>39.61</v>
      </c>
      <c r="T154" t="n">
        <v>2580.77</v>
      </c>
      <c r="U154" t="n">
        <v>0.72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386.3010139492239</v>
      </c>
      <c r="AB154" t="n">
        <v>528.5540896832725</v>
      </c>
      <c r="AC154" t="n">
        <v>478.1096291942242</v>
      </c>
      <c r="AD154" t="n">
        <v>386301.0139492239</v>
      </c>
      <c r="AE154" t="n">
        <v>528554.0896832725</v>
      </c>
      <c r="AF154" t="n">
        <v>6.447973504596406e-06</v>
      </c>
      <c r="AG154" t="n">
        <v>22</v>
      </c>
      <c r="AH154" t="n">
        <v>478109.6291942243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5.3664</v>
      </c>
      <c r="E155" t="n">
        <v>18.63</v>
      </c>
      <c r="F155" t="n">
        <v>15.48</v>
      </c>
      <c r="G155" t="n">
        <v>154.78</v>
      </c>
      <c r="H155" t="n">
        <v>2.03</v>
      </c>
      <c r="I155" t="n">
        <v>6</v>
      </c>
      <c r="J155" t="n">
        <v>344.93</v>
      </c>
      <c r="K155" t="n">
        <v>59.89</v>
      </c>
      <c r="L155" t="n">
        <v>39.25</v>
      </c>
      <c r="M155" t="n">
        <v>4</v>
      </c>
      <c r="N155" t="n">
        <v>110.8</v>
      </c>
      <c r="O155" t="n">
        <v>42776.18</v>
      </c>
      <c r="P155" t="n">
        <v>242.41</v>
      </c>
      <c r="Q155" t="n">
        <v>467.07</v>
      </c>
      <c r="R155" t="n">
        <v>54.63</v>
      </c>
      <c r="S155" t="n">
        <v>39.61</v>
      </c>
      <c r="T155" t="n">
        <v>2576.54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386.2050936383941</v>
      </c>
      <c r="AB155" t="n">
        <v>528.4228472822898</v>
      </c>
      <c r="AC155" t="n">
        <v>477.9909123837914</v>
      </c>
      <c r="AD155" t="n">
        <v>386205.0936383941</v>
      </c>
      <c r="AE155" t="n">
        <v>528422.8472822898</v>
      </c>
      <c r="AF155" t="n">
        <v>6.447492922237862e-06</v>
      </c>
      <c r="AG155" t="n">
        <v>22</v>
      </c>
      <c r="AH155" t="n">
        <v>477990.9123837914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5.3678</v>
      </c>
      <c r="E156" t="n">
        <v>18.63</v>
      </c>
      <c r="F156" t="n">
        <v>15.47</v>
      </c>
      <c r="G156" t="n">
        <v>154.73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241.55</v>
      </c>
      <c r="Q156" t="n">
        <v>467.07</v>
      </c>
      <c r="R156" t="n">
        <v>54.6</v>
      </c>
      <c r="S156" t="n">
        <v>39.61</v>
      </c>
      <c r="T156" t="n">
        <v>2561.49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385.7392562953195</v>
      </c>
      <c r="AB156" t="n">
        <v>527.7854680782019</v>
      </c>
      <c r="AC156" t="n">
        <v>477.4143637563743</v>
      </c>
      <c r="AD156" t="n">
        <v>385739.2562953195</v>
      </c>
      <c r="AE156" t="n">
        <v>527785.4680782019</v>
      </c>
      <c r="AF156" t="n">
        <v>6.449174960492769e-06</v>
      </c>
      <c r="AG156" t="n">
        <v>22</v>
      </c>
      <c r="AH156" t="n">
        <v>477414.3637563743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5.3656</v>
      </c>
      <c r="E157" t="n">
        <v>18.64</v>
      </c>
      <c r="F157" t="n">
        <v>15.48</v>
      </c>
      <c r="G157" t="n">
        <v>154.81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241.85</v>
      </c>
      <c r="Q157" t="n">
        <v>467.07</v>
      </c>
      <c r="R157" t="n">
        <v>54.7</v>
      </c>
      <c r="S157" t="n">
        <v>39.61</v>
      </c>
      <c r="T157" t="n">
        <v>2611.72</v>
      </c>
      <c r="U157" t="n">
        <v>0.72</v>
      </c>
      <c r="V157" t="n">
        <v>0.75</v>
      </c>
      <c r="W157" t="n">
        <v>2.62</v>
      </c>
      <c r="X157" t="n">
        <v>0.15</v>
      </c>
      <c r="Y157" t="n">
        <v>1</v>
      </c>
      <c r="Z157" t="n">
        <v>10</v>
      </c>
      <c r="AA157" t="n">
        <v>385.9771485607736</v>
      </c>
      <c r="AB157" t="n">
        <v>528.1109627708622</v>
      </c>
      <c r="AC157" t="n">
        <v>477.7087936924019</v>
      </c>
      <c r="AD157" t="n">
        <v>385977.1485607736</v>
      </c>
      <c r="AE157" t="n">
        <v>528110.9627708623</v>
      </c>
      <c r="AF157" t="n">
        <v>6.446531757520772e-06</v>
      </c>
      <c r="AG157" t="n">
        <v>22</v>
      </c>
      <c r="AH157" t="n">
        <v>477708.7936924019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5.3646</v>
      </c>
      <c r="E158" t="n">
        <v>18.64</v>
      </c>
      <c r="F158" t="n">
        <v>15.48</v>
      </c>
      <c r="G158" t="n">
        <v>154.84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241.87</v>
      </c>
      <c r="Q158" t="n">
        <v>467.12</v>
      </c>
      <c r="R158" t="n">
        <v>54.88</v>
      </c>
      <c r="S158" t="n">
        <v>39.61</v>
      </c>
      <c r="T158" t="n">
        <v>2700.55</v>
      </c>
      <c r="U158" t="n">
        <v>0.72</v>
      </c>
      <c r="V158" t="n">
        <v>0.75</v>
      </c>
      <c r="W158" t="n">
        <v>2.62</v>
      </c>
      <c r="X158" t="n">
        <v>0.15</v>
      </c>
      <c r="Y158" t="n">
        <v>1</v>
      </c>
      <c r="Z158" t="n">
        <v>10</v>
      </c>
      <c r="AA158" t="n">
        <v>386.0167360716315</v>
      </c>
      <c r="AB158" t="n">
        <v>528.1651281496956</v>
      </c>
      <c r="AC158" t="n">
        <v>477.7577896035011</v>
      </c>
      <c r="AD158" t="n">
        <v>386016.7360716315</v>
      </c>
      <c r="AE158" t="n">
        <v>528165.1281496957</v>
      </c>
      <c r="AF158" t="n">
        <v>6.445330301624411e-06</v>
      </c>
      <c r="AG158" t="n">
        <v>22</v>
      </c>
      <c r="AH158" t="n">
        <v>477757.7896035011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20.86</v>
      </c>
      <c r="G2" t="n">
        <v>6.73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255.9</v>
      </c>
      <c r="Q2" t="n">
        <v>467.23</v>
      </c>
      <c r="R2" t="n">
        <v>229.97</v>
      </c>
      <c r="S2" t="n">
        <v>39.61</v>
      </c>
      <c r="T2" t="n">
        <v>89344.48</v>
      </c>
      <c r="U2" t="n">
        <v>0.17</v>
      </c>
      <c r="V2" t="n">
        <v>0.5600000000000001</v>
      </c>
      <c r="W2" t="n">
        <v>2.93</v>
      </c>
      <c r="X2" t="n">
        <v>5.53</v>
      </c>
      <c r="Y2" t="n">
        <v>1</v>
      </c>
      <c r="Z2" t="n">
        <v>10</v>
      </c>
      <c r="AA2" t="n">
        <v>607.9714460695324</v>
      </c>
      <c r="AB2" t="n">
        <v>831.8533543195473</v>
      </c>
      <c r="AC2" t="n">
        <v>752.4624376968045</v>
      </c>
      <c r="AD2" t="n">
        <v>607971.4460695323</v>
      </c>
      <c r="AE2" t="n">
        <v>831853.3543195473</v>
      </c>
      <c r="AF2" t="n">
        <v>5.084631263044031e-06</v>
      </c>
      <c r="AG2" t="n">
        <v>34</v>
      </c>
      <c r="AH2" t="n">
        <v>752462.4376968045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3.8254</v>
      </c>
      <c r="E3" t="n">
        <v>26.14</v>
      </c>
      <c r="F3" t="n">
        <v>19.37</v>
      </c>
      <c r="G3" t="n">
        <v>8.42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237.06</v>
      </c>
      <c r="Q3" t="n">
        <v>467.17</v>
      </c>
      <c r="R3" t="n">
        <v>181.58</v>
      </c>
      <c r="S3" t="n">
        <v>39.61</v>
      </c>
      <c r="T3" t="n">
        <v>65393.19</v>
      </c>
      <c r="U3" t="n">
        <v>0.22</v>
      </c>
      <c r="V3" t="n">
        <v>0.6</v>
      </c>
      <c r="W3" t="n">
        <v>2.84</v>
      </c>
      <c r="X3" t="n">
        <v>4.03</v>
      </c>
      <c r="Y3" t="n">
        <v>1</v>
      </c>
      <c r="Z3" t="n">
        <v>10</v>
      </c>
      <c r="AA3" t="n">
        <v>532.0990061358973</v>
      </c>
      <c r="AB3" t="n">
        <v>728.0413347465354</v>
      </c>
      <c r="AC3" t="n">
        <v>658.5580915707563</v>
      </c>
      <c r="AD3" t="n">
        <v>532099.0061358972</v>
      </c>
      <c r="AE3" t="n">
        <v>728041.3347465354</v>
      </c>
      <c r="AF3" t="n">
        <v>5.676067594738133e-06</v>
      </c>
      <c r="AG3" t="n">
        <v>31</v>
      </c>
      <c r="AH3" t="n">
        <v>658558.0915707564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4.1007</v>
      </c>
      <c r="E4" t="n">
        <v>24.39</v>
      </c>
      <c r="F4" t="n">
        <v>18.52</v>
      </c>
      <c r="G4" t="n">
        <v>10.1</v>
      </c>
      <c r="H4" t="n">
        <v>0.17</v>
      </c>
      <c r="I4" t="n">
        <v>110</v>
      </c>
      <c r="J4" t="n">
        <v>159.83</v>
      </c>
      <c r="K4" t="n">
        <v>50.28</v>
      </c>
      <c r="L4" t="n">
        <v>1.5</v>
      </c>
      <c r="M4" t="n">
        <v>108</v>
      </c>
      <c r="N4" t="n">
        <v>28.05</v>
      </c>
      <c r="O4" t="n">
        <v>19946.71</v>
      </c>
      <c r="P4" t="n">
        <v>226.03</v>
      </c>
      <c r="Q4" t="n">
        <v>467.08</v>
      </c>
      <c r="R4" t="n">
        <v>154.18</v>
      </c>
      <c r="S4" t="n">
        <v>39.61</v>
      </c>
      <c r="T4" t="n">
        <v>51828.7</v>
      </c>
      <c r="U4" t="n">
        <v>0.26</v>
      </c>
      <c r="V4" t="n">
        <v>0.63</v>
      </c>
      <c r="W4" t="n">
        <v>2.77</v>
      </c>
      <c r="X4" t="n">
        <v>3.18</v>
      </c>
      <c r="Y4" t="n">
        <v>1</v>
      </c>
      <c r="Z4" t="n">
        <v>10</v>
      </c>
      <c r="AA4" t="n">
        <v>487.5248896197911</v>
      </c>
      <c r="AB4" t="n">
        <v>667.053062057965</v>
      </c>
      <c r="AC4" t="n">
        <v>603.3904540300047</v>
      </c>
      <c r="AD4" t="n">
        <v>487524.8896197911</v>
      </c>
      <c r="AE4" t="n">
        <v>667053.062057965</v>
      </c>
      <c r="AF4" t="n">
        <v>6.084553350170612e-06</v>
      </c>
      <c r="AG4" t="n">
        <v>29</v>
      </c>
      <c r="AH4" t="n">
        <v>603390.4540300047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4.3053</v>
      </c>
      <c r="E5" t="n">
        <v>23.23</v>
      </c>
      <c r="F5" t="n">
        <v>17.97</v>
      </c>
      <c r="G5" t="n">
        <v>11.85</v>
      </c>
      <c r="H5" t="n">
        <v>0.19</v>
      </c>
      <c r="I5" t="n">
        <v>91</v>
      </c>
      <c r="J5" t="n">
        <v>160.19</v>
      </c>
      <c r="K5" t="n">
        <v>50.28</v>
      </c>
      <c r="L5" t="n">
        <v>1.75</v>
      </c>
      <c r="M5" t="n">
        <v>89</v>
      </c>
      <c r="N5" t="n">
        <v>28.16</v>
      </c>
      <c r="O5" t="n">
        <v>19990.53</v>
      </c>
      <c r="P5" t="n">
        <v>218.82</v>
      </c>
      <c r="Q5" t="n">
        <v>467.21</v>
      </c>
      <c r="R5" t="n">
        <v>135.69</v>
      </c>
      <c r="S5" t="n">
        <v>39.61</v>
      </c>
      <c r="T5" t="n">
        <v>42682.07</v>
      </c>
      <c r="U5" t="n">
        <v>0.29</v>
      </c>
      <c r="V5" t="n">
        <v>0.65</v>
      </c>
      <c r="W5" t="n">
        <v>2.76</v>
      </c>
      <c r="X5" t="n">
        <v>2.63</v>
      </c>
      <c r="Y5" t="n">
        <v>1</v>
      </c>
      <c r="Z5" t="n">
        <v>10</v>
      </c>
      <c r="AA5" t="n">
        <v>452.2937276111242</v>
      </c>
      <c r="AB5" t="n">
        <v>618.8482319085354</v>
      </c>
      <c r="AC5" t="n">
        <v>559.7862252141326</v>
      </c>
      <c r="AD5" t="n">
        <v>452293.7276111242</v>
      </c>
      <c r="AE5" t="n">
        <v>618848.2319085354</v>
      </c>
      <c r="AF5" t="n">
        <v>6.388135571607174e-06</v>
      </c>
      <c r="AG5" t="n">
        <v>27</v>
      </c>
      <c r="AH5" t="n">
        <v>559786.2252141326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4.4619</v>
      </c>
      <c r="E6" t="n">
        <v>22.41</v>
      </c>
      <c r="F6" t="n">
        <v>17.57</v>
      </c>
      <c r="G6" t="n">
        <v>13.52</v>
      </c>
      <c r="H6" t="n">
        <v>0.22</v>
      </c>
      <c r="I6" t="n">
        <v>78</v>
      </c>
      <c r="J6" t="n">
        <v>160.54</v>
      </c>
      <c r="K6" t="n">
        <v>50.28</v>
      </c>
      <c r="L6" t="n">
        <v>2</v>
      </c>
      <c r="M6" t="n">
        <v>76</v>
      </c>
      <c r="N6" t="n">
        <v>28.26</v>
      </c>
      <c r="O6" t="n">
        <v>20034.4</v>
      </c>
      <c r="P6" t="n">
        <v>213.61</v>
      </c>
      <c r="Q6" t="n">
        <v>467.16</v>
      </c>
      <c r="R6" t="n">
        <v>123.04</v>
      </c>
      <c r="S6" t="n">
        <v>39.61</v>
      </c>
      <c r="T6" t="n">
        <v>36422.95</v>
      </c>
      <c r="U6" t="n">
        <v>0.32</v>
      </c>
      <c r="V6" t="n">
        <v>0.66</v>
      </c>
      <c r="W6" t="n">
        <v>2.73</v>
      </c>
      <c r="X6" t="n">
        <v>2.24</v>
      </c>
      <c r="Y6" t="n">
        <v>1</v>
      </c>
      <c r="Z6" t="n">
        <v>10</v>
      </c>
      <c r="AA6" t="n">
        <v>431.730235370383</v>
      </c>
      <c r="AB6" t="n">
        <v>590.7123546275024</v>
      </c>
      <c r="AC6" t="n">
        <v>534.3355965718496</v>
      </c>
      <c r="AD6" t="n">
        <v>431730.235370383</v>
      </c>
      <c r="AE6" t="n">
        <v>590712.3546275024</v>
      </c>
      <c r="AF6" t="n">
        <v>6.620496157516096e-06</v>
      </c>
      <c r="AG6" t="n">
        <v>26</v>
      </c>
      <c r="AH6" t="n">
        <v>534335.5965718495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4.5911</v>
      </c>
      <c r="E7" t="n">
        <v>21.78</v>
      </c>
      <c r="F7" t="n">
        <v>17.27</v>
      </c>
      <c r="G7" t="n">
        <v>15.23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209.29</v>
      </c>
      <c r="Q7" t="n">
        <v>467.2</v>
      </c>
      <c r="R7" t="n">
        <v>112.72</v>
      </c>
      <c r="S7" t="n">
        <v>39.61</v>
      </c>
      <c r="T7" t="n">
        <v>31308.97</v>
      </c>
      <c r="U7" t="n">
        <v>0.35</v>
      </c>
      <c r="V7" t="n">
        <v>0.68</v>
      </c>
      <c r="W7" t="n">
        <v>2.72</v>
      </c>
      <c r="X7" t="n">
        <v>1.93</v>
      </c>
      <c r="Y7" t="n">
        <v>1</v>
      </c>
      <c r="Z7" t="n">
        <v>10</v>
      </c>
      <c r="AA7" t="n">
        <v>423.4776332658677</v>
      </c>
      <c r="AB7" t="n">
        <v>579.4207803489952</v>
      </c>
      <c r="AC7" t="n">
        <v>524.1216742946591</v>
      </c>
      <c r="AD7" t="n">
        <v>423477.6332658677</v>
      </c>
      <c r="AE7" t="n">
        <v>579420.7803489952</v>
      </c>
      <c r="AF7" t="n">
        <v>6.812201059811325e-06</v>
      </c>
      <c r="AG7" t="n">
        <v>26</v>
      </c>
      <c r="AH7" t="n">
        <v>524121.6742946591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4.6836</v>
      </c>
      <c r="E8" t="n">
        <v>21.35</v>
      </c>
      <c r="F8" t="n">
        <v>17.06</v>
      </c>
      <c r="G8" t="n">
        <v>16.78</v>
      </c>
      <c r="H8" t="n">
        <v>0.27</v>
      </c>
      <c r="I8" t="n">
        <v>61</v>
      </c>
      <c r="J8" t="n">
        <v>161.26</v>
      </c>
      <c r="K8" t="n">
        <v>50.28</v>
      </c>
      <c r="L8" t="n">
        <v>2.5</v>
      </c>
      <c r="M8" t="n">
        <v>59</v>
      </c>
      <c r="N8" t="n">
        <v>28.48</v>
      </c>
      <c r="O8" t="n">
        <v>20122.23</v>
      </c>
      <c r="P8" t="n">
        <v>206.31</v>
      </c>
      <c r="Q8" t="n">
        <v>467.09</v>
      </c>
      <c r="R8" t="n">
        <v>106.25</v>
      </c>
      <c r="S8" t="n">
        <v>39.61</v>
      </c>
      <c r="T8" t="n">
        <v>28110.79</v>
      </c>
      <c r="U8" t="n">
        <v>0.37</v>
      </c>
      <c r="V8" t="n">
        <v>0.68</v>
      </c>
      <c r="W8" t="n">
        <v>2.71</v>
      </c>
      <c r="X8" t="n">
        <v>1.73</v>
      </c>
      <c r="Y8" t="n">
        <v>1</v>
      </c>
      <c r="Z8" t="n">
        <v>10</v>
      </c>
      <c r="AA8" t="n">
        <v>408.141934117837</v>
      </c>
      <c r="AB8" t="n">
        <v>558.4378002113625</v>
      </c>
      <c r="AC8" t="n">
        <v>505.1412803315645</v>
      </c>
      <c r="AD8" t="n">
        <v>408141.934117837</v>
      </c>
      <c r="AE8" t="n">
        <v>558437.8002113625</v>
      </c>
      <c r="AF8" t="n">
        <v>6.94945108660938e-06</v>
      </c>
      <c r="AG8" t="n">
        <v>25</v>
      </c>
      <c r="AH8" t="n">
        <v>505141.2803315645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4.7631</v>
      </c>
      <c r="E9" t="n">
        <v>20.99</v>
      </c>
      <c r="F9" t="n">
        <v>16.9</v>
      </c>
      <c r="G9" t="n">
        <v>18.43</v>
      </c>
      <c r="H9" t="n">
        <v>0.3</v>
      </c>
      <c r="I9" t="n">
        <v>55</v>
      </c>
      <c r="J9" t="n">
        <v>161.61</v>
      </c>
      <c r="K9" t="n">
        <v>50.28</v>
      </c>
      <c r="L9" t="n">
        <v>2.75</v>
      </c>
      <c r="M9" t="n">
        <v>53</v>
      </c>
      <c r="N9" t="n">
        <v>28.58</v>
      </c>
      <c r="O9" t="n">
        <v>20166.2</v>
      </c>
      <c r="P9" t="n">
        <v>203.86</v>
      </c>
      <c r="Q9" t="n">
        <v>467.09</v>
      </c>
      <c r="R9" t="n">
        <v>101.06</v>
      </c>
      <c r="S9" t="n">
        <v>39.61</v>
      </c>
      <c r="T9" t="n">
        <v>25544.73</v>
      </c>
      <c r="U9" t="n">
        <v>0.39</v>
      </c>
      <c r="V9" t="n">
        <v>0.6899999999999999</v>
      </c>
      <c r="W9" t="n">
        <v>2.69</v>
      </c>
      <c r="X9" t="n">
        <v>1.56</v>
      </c>
      <c r="Y9" t="n">
        <v>1</v>
      </c>
      <c r="Z9" t="n">
        <v>10</v>
      </c>
      <c r="AA9" t="n">
        <v>403.6631391507966</v>
      </c>
      <c r="AB9" t="n">
        <v>552.3097153469691</v>
      </c>
      <c r="AC9" t="n">
        <v>499.5980512858077</v>
      </c>
      <c r="AD9" t="n">
        <v>403663.1391507966</v>
      </c>
      <c r="AE9" t="n">
        <v>552309.7153469692</v>
      </c>
      <c r="AF9" t="n">
        <v>7.067411920452031e-06</v>
      </c>
      <c r="AG9" t="n">
        <v>25</v>
      </c>
      <c r="AH9" t="n">
        <v>499598.0512858077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4.8325</v>
      </c>
      <c r="E10" t="n">
        <v>20.69</v>
      </c>
      <c r="F10" t="n">
        <v>16.76</v>
      </c>
      <c r="G10" t="n">
        <v>20.11</v>
      </c>
      <c r="H10" t="n">
        <v>0.33</v>
      </c>
      <c r="I10" t="n">
        <v>50</v>
      </c>
      <c r="J10" t="n">
        <v>161.97</v>
      </c>
      <c r="K10" t="n">
        <v>50.28</v>
      </c>
      <c r="L10" t="n">
        <v>3</v>
      </c>
      <c r="M10" t="n">
        <v>48</v>
      </c>
      <c r="N10" t="n">
        <v>28.69</v>
      </c>
      <c r="O10" t="n">
        <v>20210.21</v>
      </c>
      <c r="P10" t="n">
        <v>201.63</v>
      </c>
      <c r="Q10" t="n">
        <v>467.1</v>
      </c>
      <c r="R10" t="n">
        <v>96.48</v>
      </c>
      <c r="S10" t="n">
        <v>39.61</v>
      </c>
      <c r="T10" t="n">
        <v>23280.32</v>
      </c>
      <c r="U10" t="n">
        <v>0.41</v>
      </c>
      <c r="V10" t="n">
        <v>0.7</v>
      </c>
      <c r="W10" t="n">
        <v>2.69</v>
      </c>
      <c r="X10" t="n">
        <v>1.42</v>
      </c>
      <c r="Y10" t="n">
        <v>1</v>
      </c>
      <c r="Z10" t="n">
        <v>10</v>
      </c>
      <c r="AA10" t="n">
        <v>390.0460757611081</v>
      </c>
      <c r="AB10" t="n">
        <v>533.6782484747588</v>
      </c>
      <c r="AC10" t="n">
        <v>482.7447454624532</v>
      </c>
      <c r="AD10" t="n">
        <v>390046.0757611081</v>
      </c>
      <c r="AE10" t="n">
        <v>533678.2484747588</v>
      </c>
      <c r="AF10" t="n">
        <v>7.170386535152409e-06</v>
      </c>
      <c r="AG10" t="n">
        <v>24</v>
      </c>
      <c r="AH10" t="n">
        <v>482744.7454624532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4.9084</v>
      </c>
      <c r="E11" t="n">
        <v>20.37</v>
      </c>
      <c r="F11" t="n">
        <v>16.6</v>
      </c>
      <c r="G11" t="n">
        <v>22.13</v>
      </c>
      <c r="H11" t="n">
        <v>0.35</v>
      </c>
      <c r="I11" t="n">
        <v>45</v>
      </c>
      <c r="J11" t="n">
        <v>162.33</v>
      </c>
      <c r="K11" t="n">
        <v>50.28</v>
      </c>
      <c r="L11" t="n">
        <v>3.25</v>
      </c>
      <c r="M11" t="n">
        <v>43</v>
      </c>
      <c r="N11" t="n">
        <v>28.8</v>
      </c>
      <c r="O11" t="n">
        <v>20254.26</v>
      </c>
      <c r="P11" t="n">
        <v>199.35</v>
      </c>
      <c r="Q11" t="n">
        <v>467.15</v>
      </c>
      <c r="R11" t="n">
        <v>91.26000000000001</v>
      </c>
      <c r="S11" t="n">
        <v>39.61</v>
      </c>
      <c r="T11" t="n">
        <v>20696.18</v>
      </c>
      <c r="U11" t="n">
        <v>0.43</v>
      </c>
      <c r="V11" t="n">
        <v>0.7</v>
      </c>
      <c r="W11" t="n">
        <v>2.68</v>
      </c>
      <c r="X11" t="n">
        <v>1.26</v>
      </c>
      <c r="Y11" t="n">
        <v>1</v>
      </c>
      <c r="Z11" t="n">
        <v>10</v>
      </c>
      <c r="AA11" t="n">
        <v>386.0315710732406</v>
      </c>
      <c r="AB11" t="n">
        <v>528.1854260533713</v>
      </c>
      <c r="AC11" t="n">
        <v>477.7761503037382</v>
      </c>
      <c r="AD11" t="n">
        <v>386031.5710732406</v>
      </c>
      <c r="AE11" t="n">
        <v>528185.4260533713</v>
      </c>
      <c r="AF11" t="n">
        <v>7.283005746330489e-06</v>
      </c>
      <c r="AG11" t="n">
        <v>24</v>
      </c>
      <c r="AH11" t="n">
        <v>477776.1503037382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16.49</v>
      </c>
      <c r="G12" t="n">
        <v>23.56</v>
      </c>
      <c r="H12" t="n">
        <v>0.38</v>
      </c>
      <c r="I12" t="n">
        <v>42</v>
      </c>
      <c r="J12" t="n">
        <v>162.68</v>
      </c>
      <c r="K12" t="n">
        <v>50.28</v>
      </c>
      <c r="L12" t="n">
        <v>3.5</v>
      </c>
      <c r="M12" t="n">
        <v>40</v>
      </c>
      <c r="N12" t="n">
        <v>28.9</v>
      </c>
      <c r="O12" t="n">
        <v>20298.34</v>
      </c>
      <c r="P12" t="n">
        <v>197.59</v>
      </c>
      <c r="Q12" t="n">
        <v>467.1</v>
      </c>
      <c r="R12" t="n">
        <v>87.81999999999999</v>
      </c>
      <c r="S12" t="n">
        <v>39.61</v>
      </c>
      <c r="T12" t="n">
        <v>18990.53</v>
      </c>
      <c r="U12" t="n">
        <v>0.45</v>
      </c>
      <c r="V12" t="n">
        <v>0.71</v>
      </c>
      <c r="W12" t="n">
        <v>2.67</v>
      </c>
      <c r="X12" t="n">
        <v>1.16</v>
      </c>
      <c r="Y12" t="n">
        <v>1</v>
      </c>
      <c r="Z12" t="n">
        <v>10</v>
      </c>
      <c r="AA12" t="n">
        <v>383.3437428105842</v>
      </c>
      <c r="AB12" t="n">
        <v>524.5078208457907</v>
      </c>
      <c r="AC12" t="n">
        <v>474.4495305756177</v>
      </c>
      <c r="AD12" t="n">
        <v>383343.7428105841</v>
      </c>
      <c r="AE12" t="n">
        <v>524507.8208457907</v>
      </c>
      <c r="AF12" t="n">
        <v>7.35571116593162e-06</v>
      </c>
      <c r="AG12" t="n">
        <v>24</v>
      </c>
      <c r="AH12" t="n">
        <v>474449.5305756177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4.9909</v>
      </c>
      <c r="E13" t="n">
        <v>20.04</v>
      </c>
      <c r="F13" t="n">
        <v>16.46</v>
      </c>
      <c r="G13" t="n">
        <v>25.32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37</v>
      </c>
      <c r="N13" t="n">
        <v>29.01</v>
      </c>
      <c r="O13" t="n">
        <v>20342.46</v>
      </c>
      <c r="P13" t="n">
        <v>196.62</v>
      </c>
      <c r="Q13" t="n">
        <v>467.07</v>
      </c>
      <c r="R13" t="n">
        <v>86.2</v>
      </c>
      <c r="S13" t="n">
        <v>39.61</v>
      </c>
      <c r="T13" t="n">
        <v>18194.27</v>
      </c>
      <c r="U13" t="n">
        <v>0.46</v>
      </c>
      <c r="V13" t="n">
        <v>0.71</v>
      </c>
      <c r="W13" t="n">
        <v>2.68</v>
      </c>
      <c r="X13" t="n">
        <v>1.12</v>
      </c>
      <c r="Y13" t="n">
        <v>1</v>
      </c>
      <c r="Z13" t="n">
        <v>10</v>
      </c>
      <c r="AA13" t="n">
        <v>381.7893253201822</v>
      </c>
      <c r="AB13" t="n">
        <v>522.3809982593629</v>
      </c>
      <c r="AC13" t="n">
        <v>472.5256889518243</v>
      </c>
      <c r="AD13" t="n">
        <v>381789.3253201823</v>
      </c>
      <c r="AE13" t="n">
        <v>522380.9982593629</v>
      </c>
      <c r="AF13" t="n">
        <v>7.405417932393618e-06</v>
      </c>
      <c r="AG13" t="n">
        <v>24</v>
      </c>
      <c r="AH13" t="n">
        <v>472525.6889518243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5.0415</v>
      </c>
      <c r="E14" t="n">
        <v>19.84</v>
      </c>
      <c r="F14" t="n">
        <v>16.35</v>
      </c>
      <c r="G14" t="n">
        <v>27.25</v>
      </c>
      <c r="H14" t="n">
        <v>0.43</v>
      </c>
      <c r="I14" t="n">
        <v>36</v>
      </c>
      <c r="J14" t="n">
        <v>163.4</v>
      </c>
      <c r="K14" t="n">
        <v>50.28</v>
      </c>
      <c r="L14" t="n">
        <v>4</v>
      </c>
      <c r="M14" t="n">
        <v>34</v>
      </c>
      <c r="N14" t="n">
        <v>29.12</v>
      </c>
      <c r="O14" t="n">
        <v>20386.62</v>
      </c>
      <c r="P14" t="n">
        <v>194.7</v>
      </c>
      <c r="Q14" t="n">
        <v>467.1</v>
      </c>
      <c r="R14" t="n">
        <v>82.66</v>
      </c>
      <c r="S14" t="n">
        <v>39.61</v>
      </c>
      <c r="T14" t="n">
        <v>16442.72</v>
      </c>
      <c r="U14" t="n">
        <v>0.48</v>
      </c>
      <c r="V14" t="n">
        <v>0.71</v>
      </c>
      <c r="W14" t="n">
        <v>2.68</v>
      </c>
      <c r="X14" t="n">
        <v>1.02</v>
      </c>
      <c r="Y14" t="n">
        <v>1</v>
      </c>
      <c r="Z14" t="n">
        <v>10</v>
      </c>
      <c r="AA14" t="n">
        <v>369.2833920588737</v>
      </c>
      <c r="AB14" t="n">
        <v>505.2698286484038</v>
      </c>
      <c r="AC14" t="n">
        <v>457.0475853528578</v>
      </c>
      <c r="AD14" t="n">
        <v>369283.3920588737</v>
      </c>
      <c r="AE14" t="n">
        <v>505269.8286484038</v>
      </c>
      <c r="AF14" t="n">
        <v>7.480497406512338e-06</v>
      </c>
      <c r="AG14" t="n">
        <v>23</v>
      </c>
      <c r="AH14" t="n">
        <v>457047.5853528578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5.0763</v>
      </c>
      <c r="E15" t="n">
        <v>19.7</v>
      </c>
      <c r="F15" t="n">
        <v>16.28</v>
      </c>
      <c r="G15" t="n">
        <v>28.73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193.46</v>
      </c>
      <c r="Q15" t="n">
        <v>467.07</v>
      </c>
      <c r="R15" t="n">
        <v>80.72</v>
      </c>
      <c r="S15" t="n">
        <v>39.61</v>
      </c>
      <c r="T15" t="n">
        <v>15483.22</v>
      </c>
      <c r="U15" t="n">
        <v>0.49</v>
      </c>
      <c r="V15" t="n">
        <v>0.72</v>
      </c>
      <c r="W15" t="n">
        <v>2.66</v>
      </c>
      <c r="X15" t="n">
        <v>0.95</v>
      </c>
      <c r="Y15" t="n">
        <v>1</v>
      </c>
      <c r="Z15" t="n">
        <v>10</v>
      </c>
      <c r="AA15" t="n">
        <v>367.4963949192984</v>
      </c>
      <c r="AB15" t="n">
        <v>502.8247803252871</v>
      </c>
      <c r="AC15" t="n">
        <v>454.8358890100524</v>
      </c>
      <c r="AD15" t="n">
        <v>367496.3949192984</v>
      </c>
      <c r="AE15" t="n">
        <v>502824.7803252871</v>
      </c>
      <c r="AF15" t="n">
        <v>7.532133092269876e-06</v>
      </c>
      <c r="AG15" t="n">
        <v>23</v>
      </c>
      <c r="AH15" t="n">
        <v>454835.8890100524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5.108</v>
      </c>
      <c r="E16" t="n">
        <v>19.58</v>
      </c>
      <c r="F16" t="n">
        <v>16.22</v>
      </c>
      <c r="G16" t="n">
        <v>30.42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</v>
      </c>
      <c r="Q16" t="n">
        <v>467.1</v>
      </c>
      <c r="R16" t="n">
        <v>78.62</v>
      </c>
      <c r="S16" t="n">
        <v>39.61</v>
      </c>
      <c r="T16" t="n">
        <v>14442.62</v>
      </c>
      <c r="U16" t="n">
        <v>0.5</v>
      </c>
      <c r="V16" t="n">
        <v>0.72</v>
      </c>
      <c r="W16" t="n">
        <v>2.67</v>
      </c>
      <c r="X16" t="n">
        <v>0.89</v>
      </c>
      <c r="Y16" t="n">
        <v>1</v>
      </c>
      <c r="Z16" t="n">
        <v>10</v>
      </c>
      <c r="AA16" t="n">
        <v>365.9340756272102</v>
      </c>
      <c r="AB16" t="n">
        <v>500.6871461451894</v>
      </c>
      <c r="AC16" t="n">
        <v>452.9022676359148</v>
      </c>
      <c r="AD16" t="n">
        <v>365934.0756272103</v>
      </c>
      <c r="AE16" t="n">
        <v>500687.1461451894</v>
      </c>
      <c r="AF16" t="n">
        <v>7.579169047399587e-06</v>
      </c>
      <c r="AG16" t="n">
        <v>23</v>
      </c>
      <c r="AH16" t="n">
        <v>452902.2676359148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5.1365</v>
      </c>
      <c r="E17" t="n">
        <v>19.47</v>
      </c>
      <c r="F17" t="n">
        <v>16.18</v>
      </c>
      <c r="G17" t="n">
        <v>32.35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191.29</v>
      </c>
      <c r="Q17" t="n">
        <v>467.08</v>
      </c>
      <c r="R17" t="n">
        <v>77.47</v>
      </c>
      <c r="S17" t="n">
        <v>39.61</v>
      </c>
      <c r="T17" t="n">
        <v>13876.71</v>
      </c>
      <c r="U17" t="n">
        <v>0.51</v>
      </c>
      <c r="V17" t="n">
        <v>0.72</v>
      </c>
      <c r="W17" t="n">
        <v>2.66</v>
      </c>
      <c r="X17" t="n">
        <v>0.84</v>
      </c>
      <c r="Y17" t="n">
        <v>1</v>
      </c>
      <c r="Z17" t="n">
        <v>10</v>
      </c>
      <c r="AA17" t="n">
        <v>364.5138873062076</v>
      </c>
      <c r="AB17" t="n">
        <v>498.7439818301067</v>
      </c>
      <c r="AC17" t="n">
        <v>451.1445561958154</v>
      </c>
      <c r="AD17" t="n">
        <v>364513.8873062076</v>
      </c>
      <c r="AE17" t="n">
        <v>498743.9818301067</v>
      </c>
      <c r="AF17" t="n">
        <v>7.621456893494123e-06</v>
      </c>
      <c r="AG17" t="n">
        <v>23</v>
      </c>
      <c r="AH17" t="n">
        <v>451144.5561958154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5.1529</v>
      </c>
      <c r="E18" t="n">
        <v>19.41</v>
      </c>
      <c r="F18" t="n">
        <v>16.15</v>
      </c>
      <c r="G18" t="n">
        <v>33.41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27</v>
      </c>
      <c r="N18" t="n">
        <v>29.55</v>
      </c>
      <c r="O18" t="n">
        <v>20563.61</v>
      </c>
      <c r="P18" t="n">
        <v>190.46</v>
      </c>
      <c r="Q18" t="n">
        <v>467.1</v>
      </c>
      <c r="R18" t="n">
        <v>76.47</v>
      </c>
      <c r="S18" t="n">
        <v>39.61</v>
      </c>
      <c r="T18" t="n">
        <v>13381.99</v>
      </c>
      <c r="U18" t="n">
        <v>0.52</v>
      </c>
      <c r="V18" t="n">
        <v>0.72</v>
      </c>
      <c r="W18" t="n">
        <v>2.66</v>
      </c>
      <c r="X18" t="n">
        <v>0.8100000000000001</v>
      </c>
      <c r="Y18" t="n">
        <v>1</v>
      </c>
      <c r="Z18" t="n">
        <v>10</v>
      </c>
      <c r="AA18" t="n">
        <v>363.5930932942436</v>
      </c>
      <c r="AB18" t="n">
        <v>497.4841108403729</v>
      </c>
      <c r="AC18" t="n">
        <v>450.0049255251017</v>
      </c>
      <c r="AD18" t="n">
        <v>363593.0932942436</v>
      </c>
      <c r="AE18" t="n">
        <v>497484.1108403729</v>
      </c>
      <c r="AF18" t="n">
        <v>7.6457909522994e-06</v>
      </c>
      <c r="AG18" t="n">
        <v>23</v>
      </c>
      <c r="AH18" t="n">
        <v>450004.9255251017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5.1834</v>
      </c>
      <c r="E19" t="n">
        <v>19.29</v>
      </c>
      <c r="F19" t="n">
        <v>16.1</v>
      </c>
      <c r="G19" t="n">
        <v>35.77</v>
      </c>
      <c r="H19" t="n">
        <v>0.5600000000000001</v>
      </c>
      <c r="I19" t="n">
        <v>27</v>
      </c>
      <c r="J19" t="n">
        <v>165.19</v>
      </c>
      <c r="K19" t="n">
        <v>50.28</v>
      </c>
      <c r="L19" t="n">
        <v>5.25</v>
      </c>
      <c r="M19" t="n">
        <v>25</v>
      </c>
      <c r="N19" t="n">
        <v>29.66</v>
      </c>
      <c r="O19" t="n">
        <v>20607.95</v>
      </c>
      <c r="P19" t="n">
        <v>189.49</v>
      </c>
      <c r="Q19" t="n">
        <v>467.11</v>
      </c>
      <c r="R19" t="n">
        <v>74.73</v>
      </c>
      <c r="S19" t="n">
        <v>39.61</v>
      </c>
      <c r="T19" t="n">
        <v>12520.29</v>
      </c>
      <c r="U19" t="n">
        <v>0.53</v>
      </c>
      <c r="V19" t="n">
        <v>0.72</v>
      </c>
      <c r="W19" t="n">
        <v>2.66</v>
      </c>
      <c r="X19" t="n">
        <v>0.76</v>
      </c>
      <c r="Y19" t="n">
        <v>1</v>
      </c>
      <c r="Z19" t="n">
        <v>10</v>
      </c>
      <c r="AA19" t="n">
        <v>362.1810287955346</v>
      </c>
      <c r="AB19" t="n">
        <v>495.5520618973501</v>
      </c>
      <c r="AC19" t="n">
        <v>448.2572686215534</v>
      </c>
      <c r="AD19" t="n">
        <v>362181.0287955346</v>
      </c>
      <c r="AE19" t="n">
        <v>495552.0618973501</v>
      </c>
      <c r="AF19" t="n">
        <v>7.69104636654092e-06</v>
      </c>
      <c r="AG19" t="n">
        <v>23</v>
      </c>
      <c r="AH19" t="n">
        <v>448257.2686215534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5.2042</v>
      </c>
      <c r="E20" t="n">
        <v>19.22</v>
      </c>
      <c r="F20" t="n">
        <v>16.05</v>
      </c>
      <c r="G20" t="n">
        <v>37.05</v>
      </c>
      <c r="H20" t="n">
        <v>0.59</v>
      </c>
      <c r="I20" t="n">
        <v>26</v>
      </c>
      <c r="J20" t="n">
        <v>165.55</v>
      </c>
      <c r="K20" t="n">
        <v>50.28</v>
      </c>
      <c r="L20" t="n">
        <v>5.5</v>
      </c>
      <c r="M20" t="n">
        <v>24</v>
      </c>
      <c r="N20" t="n">
        <v>29.77</v>
      </c>
      <c r="O20" t="n">
        <v>20652.33</v>
      </c>
      <c r="P20" t="n">
        <v>188.49</v>
      </c>
      <c r="Q20" t="n">
        <v>467.08</v>
      </c>
      <c r="R20" t="n">
        <v>73.15000000000001</v>
      </c>
      <c r="S20" t="n">
        <v>39.61</v>
      </c>
      <c r="T20" t="n">
        <v>11738.04</v>
      </c>
      <c r="U20" t="n">
        <v>0.54</v>
      </c>
      <c r="V20" t="n">
        <v>0.73</v>
      </c>
      <c r="W20" t="n">
        <v>2.66</v>
      </c>
      <c r="X20" t="n">
        <v>0.72</v>
      </c>
      <c r="Y20" t="n">
        <v>1</v>
      </c>
      <c r="Z20" t="n">
        <v>10</v>
      </c>
      <c r="AA20" t="n">
        <v>361.0230766215242</v>
      </c>
      <c r="AB20" t="n">
        <v>493.9677006476246</v>
      </c>
      <c r="AC20" t="n">
        <v>446.8241165858366</v>
      </c>
      <c r="AD20" t="n">
        <v>361023.0766215242</v>
      </c>
      <c r="AE20" t="n">
        <v>493967.7006476246</v>
      </c>
      <c r="AF20" t="n">
        <v>7.721909075269565e-06</v>
      </c>
      <c r="AG20" t="n">
        <v>23</v>
      </c>
      <c r="AH20" t="n">
        <v>446824.1165858366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5.2205</v>
      </c>
      <c r="E21" t="n">
        <v>19.16</v>
      </c>
      <c r="F21" t="n">
        <v>16.03</v>
      </c>
      <c r="G21" t="n">
        <v>38.46</v>
      </c>
      <c r="H21" t="n">
        <v>0.61</v>
      </c>
      <c r="I21" t="n">
        <v>25</v>
      </c>
      <c r="J21" t="n">
        <v>165.91</v>
      </c>
      <c r="K21" t="n">
        <v>50.28</v>
      </c>
      <c r="L21" t="n">
        <v>5.75</v>
      </c>
      <c r="M21" t="n">
        <v>23</v>
      </c>
      <c r="N21" t="n">
        <v>29.88</v>
      </c>
      <c r="O21" t="n">
        <v>20696.74</v>
      </c>
      <c r="P21" t="n">
        <v>187.48</v>
      </c>
      <c r="Q21" t="n">
        <v>467.07</v>
      </c>
      <c r="R21" t="n">
        <v>72.56999999999999</v>
      </c>
      <c r="S21" t="n">
        <v>39.61</v>
      </c>
      <c r="T21" t="n">
        <v>11453.02</v>
      </c>
      <c r="U21" t="n">
        <v>0.55</v>
      </c>
      <c r="V21" t="n">
        <v>0.73</v>
      </c>
      <c r="W21" t="n">
        <v>2.65</v>
      </c>
      <c r="X21" t="n">
        <v>0.6899999999999999</v>
      </c>
      <c r="Y21" t="n">
        <v>1</v>
      </c>
      <c r="Z21" t="n">
        <v>10</v>
      </c>
      <c r="AA21" t="n">
        <v>360.0739260248183</v>
      </c>
      <c r="AB21" t="n">
        <v>492.6690309276425</v>
      </c>
      <c r="AC21" t="n">
        <v>445.6493900812352</v>
      </c>
      <c r="AD21" t="n">
        <v>360073.9260248183</v>
      </c>
      <c r="AE21" t="n">
        <v>492669.0309276425</v>
      </c>
      <c r="AF21" t="n">
        <v>7.746094755667492e-06</v>
      </c>
      <c r="AG21" t="n">
        <v>23</v>
      </c>
      <c r="AH21" t="n">
        <v>445649.3900812352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5.2388</v>
      </c>
      <c r="E22" t="n">
        <v>19.09</v>
      </c>
      <c r="F22" t="n">
        <v>15.99</v>
      </c>
      <c r="G22" t="n">
        <v>39.98</v>
      </c>
      <c r="H22" t="n">
        <v>0.64</v>
      </c>
      <c r="I22" t="n">
        <v>24</v>
      </c>
      <c r="J22" t="n">
        <v>166.27</v>
      </c>
      <c r="K22" t="n">
        <v>50.28</v>
      </c>
      <c r="L22" t="n">
        <v>6</v>
      </c>
      <c r="M22" t="n">
        <v>22</v>
      </c>
      <c r="N22" t="n">
        <v>29.99</v>
      </c>
      <c r="O22" t="n">
        <v>20741.2</v>
      </c>
      <c r="P22" t="n">
        <v>186.52</v>
      </c>
      <c r="Q22" t="n">
        <v>467.12</v>
      </c>
      <c r="R22" t="n">
        <v>71.47</v>
      </c>
      <c r="S22" t="n">
        <v>39.61</v>
      </c>
      <c r="T22" t="n">
        <v>10905.07</v>
      </c>
      <c r="U22" t="n">
        <v>0.55</v>
      </c>
      <c r="V22" t="n">
        <v>0.73</v>
      </c>
      <c r="W22" t="n">
        <v>2.64</v>
      </c>
      <c r="X22" t="n">
        <v>0.66</v>
      </c>
      <c r="Y22" t="n">
        <v>1</v>
      </c>
      <c r="Z22" t="n">
        <v>10</v>
      </c>
      <c r="AA22" t="n">
        <v>359.043970204892</v>
      </c>
      <c r="AB22" t="n">
        <v>491.2597999363756</v>
      </c>
      <c r="AC22" t="n">
        <v>444.3746541179067</v>
      </c>
      <c r="AD22" t="n">
        <v>359043.970204892</v>
      </c>
      <c r="AE22" t="n">
        <v>491259.7999363756</v>
      </c>
      <c r="AF22" t="n">
        <v>7.773248004212405e-06</v>
      </c>
      <c r="AG22" t="n">
        <v>23</v>
      </c>
      <c r="AH22" t="n">
        <v>444374.6541179067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5.254</v>
      </c>
      <c r="E23" t="n">
        <v>19.03</v>
      </c>
      <c r="F23" t="n">
        <v>15.97</v>
      </c>
      <c r="G23" t="n">
        <v>41.65</v>
      </c>
      <c r="H23" t="n">
        <v>0.66</v>
      </c>
      <c r="I23" t="n">
        <v>23</v>
      </c>
      <c r="J23" t="n">
        <v>166.64</v>
      </c>
      <c r="K23" t="n">
        <v>50.28</v>
      </c>
      <c r="L23" t="n">
        <v>6.25</v>
      </c>
      <c r="M23" t="n">
        <v>21</v>
      </c>
      <c r="N23" t="n">
        <v>30.11</v>
      </c>
      <c r="O23" t="n">
        <v>20785.69</v>
      </c>
      <c r="P23" t="n">
        <v>185.69</v>
      </c>
      <c r="Q23" t="n">
        <v>467.07</v>
      </c>
      <c r="R23" t="n">
        <v>70.61</v>
      </c>
      <c r="S23" t="n">
        <v>39.61</v>
      </c>
      <c r="T23" t="n">
        <v>10479.68</v>
      </c>
      <c r="U23" t="n">
        <v>0.5600000000000001</v>
      </c>
      <c r="V23" t="n">
        <v>0.73</v>
      </c>
      <c r="W23" t="n">
        <v>2.65</v>
      </c>
      <c r="X23" t="n">
        <v>0.63</v>
      </c>
      <c r="Y23" t="n">
        <v>1</v>
      </c>
      <c r="Z23" t="n">
        <v>10</v>
      </c>
      <c r="AA23" t="n">
        <v>358.2177629429375</v>
      </c>
      <c r="AB23" t="n">
        <v>490.1293467108774</v>
      </c>
      <c r="AC23" t="n">
        <v>443.352089761649</v>
      </c>
      <c r="AD23" t="n">
        <v>358217.7629429375</v>
      </c>
      <c r="AE23" t="n">
        <v>490129.3467108774</v>
      </c>
      <c r="AF23" t="n">
        <v>7.79580152212949e-06</v>
      </c>
      <c r="AG23" t="n">
        <v>23</v>
      </c>
      <c r="AH23" t="n">
        <v>443352.089761649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5.2696</v>
      </c>
      <c r="E24" t="n">
        <v>18.98</v>
      </c>
      <c r="F24" t="n">
        <v>15.94</v>
      </c>
      <c r="G24" t="n">
        <v>43.48</v>
      </c>
      <c r="H24" t="n">
        <v>0.6899999999999999</v>
      </c>
      <c r="I24" t="n">
        <v>22</v>
      </c>
      <c r="J24" t="n">
        <v>167</v>
      </c>
      <c r="K24" t="n">
        <v>50.28</v>
      </c>
      <c r="L24" t="n">
        <v>6.5</v>
      </c>
      <c r="M24" t="n">
        <v>20</v>
      </c>
      <c r="N24" t="n">
        <v>30.22</v>
      </c>
      <c r="O24" t="n">
        <v>20830.22</v>
      </c>
      <c r="P24" t="n">
        <v>184.95</v>
      </c>
      <c r="Q24" t="n">
        <v>467.07</v>
      </c>
      <c r="R24" t="n">
        <v>69.73</v>
      </c>
      <c r="S24" t="n">
        <v>39.61</v>
      </c>
      <c r="T24" t="n">
        <v>10047.3</v>
      </c>
      <c r="U24" t="n">
        <v>0.57</v>
      </c>
      <c r="V24" t="n">
        <v>0.73</v>
      </c>
      <c r="W24" t="n">
        <v>2.65</v>
      </c>
      <c r="X24" t="n">
        <v>0.61</v>
      </c>
      <c r="Y24" t="n">
        <v>1</v>
      </c>
      <c r="Z24" t="n">
        <v>10</v>
      </c>
      <c r="AA24" t="n">
        <v>347.6173382754305</v>
      </c>
      <c r="AB24" t="n">
        <v>475.6253780230636</v>
      </c>
      <c r="AC24" t="n">
        <v>430.2323594889523</v>
      </c>
      <c r="AD24" t="n">
        <v>347617.3382754305</v>
      </c>
      <c r="AE24" t="n">
        <v>475625.3780230636</v>
      </c>
      <c r="AF24" t="n">
        <v>7.818948553675973e-06</v>
      </c>
      <c r="AG24" t="n">
        <v>22</v>
      </c>
      <c r="AH24" t="n">
        <v>430232.3594889523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5.2891</v>
      </c>
      <c r="E25" t="n">
        <v>18.91</v>
      </c>
      <c r="F25" t="n">
        <v>15.91</v>
      </c>
      <c r="G25" t="n">
        <v>45.45</v>
      </c>
      <c r="H25" t="n">
        <v>0.71</v>
      </c>
      <c r="I25" t="n">
        <v>21</v>
      </c>
      <c r="J25" t="n">
        <v>167.36</v>
      </c>
      <c r="K25" t="n">
        <v>50.28</v>
      </c>
      <c r="L25" t="n">
        <v>6.75</v>
      </c>
      <c r="M25" t="n">
        <v>19</v>
      </c>
      <c r="N25" t="n">
        <v>30.33</v>
      </c>
      <c r="O25" t="n">
        <v>20874.78</v>
      </c>
      <c r="P25" t="n">
        <v>183.96</v>
      </c>
      <c r="Q25" t="n">
        <v>467.15</v>
      </c>
      <c r="R25" t="n">
        <v>68.5</v>
      </c>
      <c r="S25" t="n">
        <v>39.61</v>
      </c>
      <c r="T25" t="n">
        <v>9434.58</v>
      </c>
      <c r="U25" t="n">
        <v>0.58</v>
      </c>
      <c r="V25" t="n">
        <v>0.73</v>
      </c>
      <c r="W25" t="n">
        <v>2.64</v>
      </c>
      <c r="X25" t="n">
        <v>0.57</v>
      </c>
      <c r="Y25" t="n">
        <v>1</v>
      </c>
      <c r="Z25" t="n">
        <v>10</v>
      </c>
      <c r="AA25" t="n">
        <v>346.5920409824492</v>
      </c>
      <c r="AB25" t="n">
        <v>474.2225210338824</v>
      </c>
      <c r="AC25" t="n">
        <v>428.9633892018964</v>
      </c>
      <c r="AD25" t="n">
        <v>346592.0409824492</v>
      </c>
      <c r="AE25" t="n">
        <v>474222.5210338824</v>
      </c>
      <c r="AF25" t="n">
        <v>7.847882343109077e-06</v>
      </c>
      <c r="AG25" t="n">
        <v>22</v>
      </c>
      <c r="AH25" t="n">
        <v>428963.3892018964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5.3027</v>
      </c>
      <c r="E26" t="n">
        <v>18.86</v>
      </c>
      <c r="F26" t="n">
        <v>15.89</v>
      </c>
      <c r="G26" t="n">
        <v>47.67</v>
      </c>
      <c r="H26" t="n">
        <v>0.74</v>
      </c>
      <c r="I26" t="n">
        <v>20</v>
      </c>
      <c r="J26" t="n">
        <v>167.72</v>
      </c>
      <c r="K26" t="n">
        <v>50.28</v>
      </c>
      <c r="L26" t="n">
        <v>7</v>
      </c>
      <c r="M26" t="n">
        <v>18</v>
      </c>
      <c r="N26" t="n">
        <v>30.44</v>
      </c>
      <c r="O26" t="n">
        <v>20919.39</v>
      </c>
      <c r="P26" t="n">
        <v>183.54</v>
      </c>
      <c r="Q26" t="n">
        <v>467.07</v>
      </c>
      <c r="R26" t="n">
        <v>68.06</v>
      </c>
      <c r="S26" t="n">
        <v>39.61</v>
      </c>
      <c r="T26" t="n">
        <v>9220.219999999999</v>
      </c>
      <c r="U26" t="n">
        <v>0.58</v>
      </c>
      <c r="V26" t="n">
        <v>0.73</v>
      </c>
      <c r="W26" t="n">
        <v>2.64</v>
      </c>
      <c r="X26" t="n">
        <v>0.5600000000000001</v>
      </c>
      <c r="Y26" t="n">
        <v>1</v>
      </c>
      <c r="Z26" t="n">
        <v>10</v>
      </c>
      <c r="AA26" t="n">
        <v>346.0074735063877</v>
      </c>
      <c r="AB26" t="n">
        <v>473.4226900238382</v>
      </c>
      <c r="AC26" t="n">
        <v>428.239892940881</v>
      </c>
      <c r="AD26" t="n">
        <v>346007.4735063877</v>
      </c>
      <c r="AE26" t="n">
        <v>473422.6900238382</v>
      </c>
      <c r="AF26" t="n">
        <v>7.868061806508574e-06</v>
      </c>
      <c r="AG26" t="n">
        <v>22</v>
      </c>
      <c r="AH26" t="n">
        <v>428239.892940881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5.325</v>
      </c>
      <c r="E27" t="n">
        <v>18.78</v>
      </c>
      <c r="F27" t="n">
        <v>15.84</v>
      </c>
      <c r="G27" t="n">
        <v>50.03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17</v>
      </c>
      <c r="N27" t="n">
        <v>30.55</v>
      </c>
      <c r="O27" t="n">
        <v>20964.03</v>
      </c>
      <c r="P27" t="n">
        <v>182.15</v>
      </c>
      <c r="Q27" t="n">
        <v>467.08</v>
      </c>
      <c r="R27" t="n">
        <v>66.62</v>
      </c>
      <c r="S27" t="n">
        <v>39.61</v>
      </c>
      <c r="T27" t="n">
        <v>8506.219999999999</v>
      </c>
      <c r="U27" t="n">
        <v>0.59</v>
      </c>
      <c r="V27" t="n">
        <v>0.74</v>
      </c>
      <c r="W27" t="n">
        <v>2.64</v>
      </c>
      <c r="X27" t="n">
        <v>0.51</v>
      </c>
      <c r="Y27" t="n">
        <v>1</v>
      </c>
      <c r="Z27" t="n">
        <v>10</v>
      </c>
      <c r="AA27" t="n">
        <v>344.6870123819524</v>
      </c>
      <c r="AB27" t="n">
        <v>471.6159768587523</v>
      </c>
      <c r="AC27" t="n">
        <v>426.605609944533</v>
      </c>
      <c r="AD27" t="n">
        <v>344687.0123819524</v>
      </c>
      <c r="AE27" t="n">
        <v>471615.9768587523</v>
      </c>
      <c r="AF27" t="n">
        <v>7.901150191347456e-06</v>
      </c>
      <c r="AG27" t="n">
        <v>22</v>
      </c>
      <c r="AH27" t="n">
        <v>426605.609944533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5.3222</v>
      </c>
      <c r="E28" t="n">
        <v>18.79</v>
      </c>
      <c r="F28" t="n">
        <v>15.85</v>
      </c>
      <c r="G28" t="n">
        <v>50.06</v>
      </c>
      <c r="H28" t="n">
        <v>0.79</v>
      </c>
      <c r="I28" t="n">
        <v>19</v>
      </c>
      <c r="J28" t="n">
        <v>168.44</v>
      </c>
      <c r="K28" t="n">
        <v>50.28</v>
      </c>
      <c r="L28" t="n">
        <v>7.5</v>
      </c>
      <c r="M28" t="n">
        <v>17</v>
      </c>
      <c r="N28" t="n">
        <v>30.66</v>
      </c>
      <c r="O28" t="n">
        <v>21008.71</v>
      </c>
      <c r="P28" t="n">
        <v>182.18</v>
      </c>
      <c r="Q28" t="n">
        <v>467.08</v>
      </c>
      <c r="R28" t="n">
        <v>66.81</v>
      </c>
      <c r="S28" t="n">
        <v>39.61</v>
      </c>
      <c r="T28" t="n">
        <v>8599.07</v>
      </c>
      <c r="U28" t="n">
        <v>0.59</v>
      </c>
      <c r="V28" t="n">
        <v>0.74</v>
      </c>
      <c r="W28" t="n">
        <v>2.64</v>
      </c>
      <c r="X28" t="n">
        <v>0.52</v>
      </c>
      <c r="Y28" t="n">
        <v>1</v>
      </c>
      <c r="Z28" t="n">
        <v>10</v>
      </c>
      <c r="AA28" t="n">
        <v>344.797313309441</v>
      </c>
      <c r="AB28" t="n">
        <v>471.7668954538757</v>
      </c>
      <c r="AC28" t="n">
        <v>426.7421250807535</v>
      </c>
      <c r="AD28" t="n">
        <v>344797.313309441</v>
      </c>
      <c r="AE28" t="n">
        <v>471766.8954538758</v>
      </c>
      <c r="AF28" t="n">
        <v>7.896995595941675e-06</v>
      </c>
      <c r="AG28" t="n">
        <v>22</v>
      </c>
      <c r="AH28" t="n">
        <v>426742.1250807535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5.3388</v>
      </c>
      <c r="E29" t="n">
        <v>18.73</v>
      </c>
      <c r="F29" t="n">
        <v>15.83</v>
      </c>
      <c r="G29" t="n">
        <v>52.75</v>
      </c>
      <c r="H29" t="n">
        <v>0.8100000000000001</v>
      </c>
      <c r="I29" t="n">
        <v>18</v>
      </c>
      <c r="J29" t="n">
        <v>168.81</v>
      </c>
      <c r="K29" t="n">
        <v>50.28</v>
      </c>
      <c r="L29" t="n">
        <v>7.75</v>
      </c>
      <c r="M29" t="n">
        <v>16</v>
      </c>
      <c r="N29" t="n">
        <v>30.78</v>
      </c>
      <c r="O29" t="n">
        <v>21053.43</v>
      </c>
      <c r="P29" t="n">
        <v>181.55</v>
      </c>
      <c r="Q29" t="n">
        <v>467.07</v>
      </c>
      <c r="R29" t="n">
        <v>65.95999999999999</v>
      </c>
      <c r="S29" t="n">
        <v>39.61</v>
      </c>
      <c r="T29" t="n">
        <v>8181.64</v>
      </c>
      <c r="U29" t="n">
        <v>0.6</v>
      </c>
      <c r="V29" t="n">
        <v>0.74</v>
      </c>
      <c r="W29" t="n">
        <v>2.64</v>
      </c>
      <c r="X29" t="n">
        <v>0.49</v>
      </c>
      <c r="Y29" t="n">
        <v>1</v>
      </c>
      <c r="Z29" t="n">
        <v>10</v>
      </c>
      <c r="AA29" t="n">
        <v>344.0537888150212</v>
      </c>
      <c r="AB29" t="n">
        <v>470.7495724386249</v>
      </c>
      <c r="AC29" t="n">
        <v>425.8218939462563</v>
      </c>
      <c r="AD29" t="n">
        <v>344053.7888150212</v>
      </c>
      <c r="AE29" t="n">
        <v>470749.5724386249</v>
      </c>
      <c r="AF29" t="n">
        <v>7.921626411561652e-06</v>
      </c>
      <c r="AG29" t="n">
        <v>22</v>
      </c>
      <c r="AH29" t="n">
        <v>425821.8939462563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5.3405</v>
      </c>
      <c r="E30" t="n">
        <v>18.72</v>
      </c>
      <c r="F30" t="n">
        <v>15.82</v>
      </c>
      <c r="G30" t="n">
        <v>52.73</v>
      </c>
      <c r="H30" t="n">
        <v>0.84</v>
      </c>
      <c r="I30" t="n">
        <v>18</v>
      </c>
      <c r="J30" t="n">
        <v>169.17</v>
      </c>
      <c r="K30" t="n">
        <v>50.28</v>
      </c>
      <c r="L30" t="n">
        <v>8</v>
      </c>
      <c r="M30" t="n">
        <v>16</v>
      </c>
      <c r="N30" t="n">
        <v>30.89</v>
      </c>
      <c r="O30" t="n">
        <v>21098.19</v>
      </c>
      <c r="P30" t="n">
        <v>180.38</v>
      </c>
      <c r="Q30" t="n">
        <v>467.1</v>
      </c>
      <c r="R30" t="n">
        <v>65.64</v>
      </c>
      <c r="S30" t="n">
        <v>39.61</v>
      </c>
      <c r="T30" t="n">
        <v>8021.91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343.4542704112101</v>
      </c>
      <c r="AB30" t="n">
        <v>469.9292849096453</v>
      </c>
      <c r="AC30" t="n">
        <v>425.0798935077618</v>
      </c>
      <c r="AD30" t="n">
        <v>343454.2704112101</v>
      </c>
      <c r="AE30" t="n">
        <v>469929.2849096453</v>
      </c>
      <c r="AF30" t="n">
        <v>7.924148844486589e-06</v>
      </c>
      <c r="AG30" t="n">
        <v>22</v>
      </c>
      <c r="AH30" t="n">
        <v>425079.8935077618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5.3579</v>
      </c>
      <c r="E31" t="n">
        <v>18.66</v>
      </c>
      <c r="F31" t="n">
        <v>15.79</v>
      </c>
      <c r="G31" t="n">
        <v>55.74</v>
      </c>
      <c r="H31" t="n">
        <v>0.86</v>
      </c>
      <c r="I31" t="n">
        <v>17</v>
      </c>
      <c r="J31" t="n">
        <v>169.53</v>
      </c>
      <c r="K31" t="n">
        <v>50.28</v>
      </c>
      <c r="L31" t="n">
        <v>8.25</v>
      </c>
      <c r="M31" t="n">
        <v>15</v>
      </c>
      <c r="N31" t="n">
        <v>31</v>
      </c>
      <c r="O31" t="n">
        <v>21142.98</v>
      </c>
      <c r="P31" t="n">
        <v>179.7</v>
      </c>
      <c r="Q31" t="n">
        <v>467.13</v>
      </c>
      <c r="R31" t="n">
        <v>64.75</v>
      </c>
      <c r="S31" t="n">
        <v>39.61</v>
      </c>
      <c r="T31" t="n">
        <v>7582.13</v>
      </c>
      <c r="U31" t="n">
        <v>0.61</v>
      </c>
      <c r="V31" t="n">
        <v>0.74</v>
      </c>
      <c r="W31" t="n">
        <v>2.64</v>
      </c>
      <c r="X31" t="n">
        <v>0.46</v>
      </c>
      <c r="Y31" t="n">
        <v>1</v>
      </c>
      <c r="Z31" t="n">
        <v>10</v>
      </c>
      <c r="AA31" t="n">
        <v>342.6471640494502</v>
      </c>
      <c r="AB31" t="n">
        <v>468.8249663784659</v>
      </c>
      <c r="AC31" t="n">
        <v>424.0809695872772</v>
      </c>
      <c r="AD31" t="n">
        <v>342647.1640494502</v>
      </c>
      <c r="AE31" t="n">
        <v>468824.9663784659</v>
      </c>
      <c r="AF31" t="n">
        <v>7.949966687365358e-06</v>
      </c>
      <c r="AG31" t="n">
        <v>22</v>
      </c>
      <c r="AH31" t="n">
        <v>424080.9695872772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5.3544</v>
      </c>
      <c r="E32" t="n">
        <v>18.68</v>
      </c>
      <c r="F32" t="n">
        <v>15.8</v>
      </c>
      <c r="G32" t="n">
        <v>55.78</v>
      </c>
      <c r="H32" t="n">
        <v>0.89</v>
      </c>
      <c r="I32" t="n">
        <v>17</v>
      </c>
      <c r="J32" t="n">
        <v>169.9</v>
      </c>
      <c r="K32" t="n">
        <v>50.28</v>
      </c>
      <c r="L32" t="n">
        <v>8.5</v>
      </c>
      <c r="M32" t="n">
        <v>15</v>
      </c>
      <c r="N32" t="n">
        <v>31.12</v>
      </c>
      <c r="O32" t="n">
        <v>21187.82</v>
      </c>
      <c r="P32" t="n">
        <v>179.51</v>
      </c>
      <c r="Q32" t="n">
        <v>467.07</v>
      </c>
      <c r="R32" t="n">
        <v>65.11</v>
      </c>
      <c r="S32" t="n">
        <v>39.61</v>
      </c>
      <c r="T32" t="n">
        <v>7761.69</v>
      </c>
      <c r="U32" t="n">
        <v>0.61</v>
      </c>
      <c r="V32" t="n">
        <v>0.74</v>
      </c>
      <c r="W32" t="n">
        <v>2.64</v>
      </c>
      <c r="X32" t="n">
        <v>0.47</v>
      </c>
      <c r="Y32" t="n">
        <v>1</v>
      </c>
      <c r="Z32" t="n">
        <v>10</v>
      </c>
      <c r="AA32" t="n">
        <v>342.6729084371405</v>
      </c>
      <c r="AB32" t="n">
        <v>468.8601909854659</v>
      </c>
      <c r="AC32" t="n">
        <v>424.1128324072233</v>
      </c>
      <c r="AD32" t="n">
        <v>342672.9084371405</v>
      </c>
      <c r="AE32" t="n">
        <v>468860.1909854659</v>
      </c>
      <c r="AF32" t="n">
        <v>7.944773443108136e-06</v>
      </c>
      <c r="AG32" t="n">
        <v>22</v>
      </c>
      <c r="AH32" t="n">
        <v>424112.8324072233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5.3779</v>
      </c>
      <c r="E33" t="n">
        <v>18.59</v>
      </c>
      <c r="F33" t="n">
        <v>15.75</v>
      </c>
      <c r="G33" t="n">
        <v>59.08</v>
      </c>
      <c r="H33" t="n">
        <v>0.91</v>
      </c>
      <c r="I33" t="n">
        <v>16</v>
      </c>
      <c r="J33" t="n">
        <v>170.26</v>
      </c>
      <c r="K33" t="n">
        <v>50.28</v>
      </c>
      <c r="L33" t="n">
        <v>8.75</v>
      </c>
      <c r="M33" t="n">
        <v>14</v>
      </c>
      <c r="N33" t="n">
        <v>31.23</v>
      </c>
      <c r="O33" t="n">
        <v>21232.69</v>
      </c>
      <c r="P33" t="n">
        <v>178.77</v>
      </c>
      <c r="Q33" t="n">
        <v>467.08</v>
      </c>
      <c r="R33" t="n">
        <v>63.78</v>
      </c>
      <c r="S33" t="n">
        <v>39.61</v>
      </c>
      <c r="T33" t="n">
        <v>7102.89</v>
      </c>
      <c r="U33" t="n">
        <v>0.62</v>
      </c>
      <c r="V33" t="n">
        <v>0.74</v>
      </c>
      <c r="W33" t="n">
        <v>2.63</v>
      </c>
      <c r="X33" t="n">
        <v>0.42</v>
      </c>
      <c r="Y33" t="n">
        <v>1</v>
      </c>
      <c r="Z33" t="n">
        <v>10</v>
      </c>
      <c r="AA33" t="n">
        <v>341.6433396559224</v>
      </c>
      <c r="AB33" t="n">
        <v>467.4514895576343</v>
      </c>
      <c r="AC33" t="n">
        <v>422.8385754665391</v>
      </c>
      <c r="AD33" t="n">
        <v>341643.3396559224</v>
      </c>
      <c r="AE33" t="n">
        <v>467451.4895576343</v>
      </c>
      <c r="AF33" t="n">
        <v>7.979642368835209e-06</v>
      </c>
      <c r="AG33" t="n">
        <v>22</v>
      </c>
      <c r="AH33" t="n">
        <v>422838.5754665391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5.3697</v>
      </c>
      <c r="E34" t="n">
        <v>18.62</v>
      </c>
      <c r="F34" t="n">
        <v>15.78</v>
      </c>
      <c r="G34" t="n">
        <v>59.19</v>
      </c>
      <c r="H34" t="n">
        <v>0.9399999999999999</v>
      </c>
      <c r="I34" t="n">
        <v>16</v>
      </c>
      <c r="J34" t="n">
        <v>170.62</v>
      </c>
      <c r="K34" t="n">
        <v>50.28</v>
      </c>
      <c r="L34" t="n">
        <v>9</v>
      </c>
      <c r="M34" t="n">
        <v>14</v>
      </c>
      <c r="N34" t="n">
        <v>31.34</v>
      </c>
      <c r="O34" t="n">
        <v>21277.6</v>
      </c>
      <c r="P34" t="n">
        <v>178.32</v>
      </c>
      <c r="Q34" t="n">
        <v>467.11</v>
      </c>
      <c r="R34" t="n">
        <v>64.45999999999999</v>
      </c>
      <c r="S34" t="n">
        <v>39.61</v>
      </c>
      <c r="T34" t="n">
        <v>7439.64</v>
      </c>
      <c r="U34" t="n">
        <v>0.61</v>
      </c>
      <c r="V34" t="n">
        <v>0.74</v>
      </c>
      <c r="W34" t="n">
        <v>2.64</v>
      </c>
      <c r="X34" t="n">
        <v>0.45</v>
      </c>
      <c r="Y34" t="n">
        <v>1</v>
      </c>
      <c r="Z34" t="n">
        <v>10</v>
      </c>
      <c r="AA34" t="n">
        <v>341.7186465988317</v>
      </c>
      <c r="AB34" t="n">
        <v>467.5545278392307</v>
      </c>
      <c r="AC34" t="n">
        <v>422.931779919155</v>
      </c>
      <c r="AD34" t="n">
        <v>341718.6465988317</v>
      </c>
      <c r="AE34" t="n">
        <v>467554.5278392307</v>
      </c>
      <c r="AF34" t="n">
        <v>7.96747533943257e-06</v>
      </c>
      <c r="AG34" t="n">
        <v>22</v>
      </c>
      <c r="AH34" t="n">
        <v>422931.779919155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15.74</v>
      </c>
      <c r="G35" t="n">
        <v>62.95</v>
      </c>
      <c r="H35" t="n">
        <v>0.96</v>
      </c>
      <c r="I35" t="n">
        <v>15</v>
      </c>
      <c r="J35" t="n">
        <v>170.99</v>
      </c>
      <c r="K35" t="n">
        <v>50.28</v>
      </c>
      <c r="L35" t="n">
        <v>9.25</v>
      </c>
      <c r="M35" t="n">
        <v>13</v>
      </c>
      <c r="N35" t="n">
        <v>31.46</v>
      </c>
      <c r="O35" t="n">
        <v>21322.55</v>
      </c>
      <c r="P35" t="n">
        <v>177.13</v>
      </c>
      <c r="Q35" t="n">
        <v>467.08</v>
      </c>
      <c r="R35" t="n">
        <v>63.07</v>
      </c>
      <c r="S35" t="n">
        <v>39.61</v>
      </c>
      <c r="T35" t="n">
        <v>6751.86</v>
      </c>
      <c r="U35" t="n">
        <v>0.63</v>
      </c>
      <c r="V35" t="n">
        <v>0.74</v>
      </c>
      <c r="W35" t="n">
        <v>2.63</v>
      </c>
      <c r="X35" t="n">
        <v>0.4</v>
      </c>
      <c r="Y35" t="n">
        <v>1</v>
      </c>
      <c r="Z35" t="n">
        <v>10</v>
      </c>
      <c r="AA35" t="n">
        <v>340.5414260099699</v>
      </c>
      <c r="AB35" t="n">
        <v>465.943802694243</v>
      </c>
      <c r="AC35" t="n">
        <v>421.474780121338</v>
      </c>
      <c r="AD35" t="n">
        <v>340541.4260099699</v>
      </c>
      <c r="AE35" t="n">
        <v>465943.802694243</v>
      </c>
      <c r="AF35" t="n">
        <v>8.00115723790085e-06</v>
      </c>
      <c r="AG35" t="n">
        <v>22</v>
      </c>
      <c r="AH35" t="n">
        <v>421474.780121338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5.3947</v>
      </c>
      <c r="E36" t="n">
        <v>18.54</v>
      </c>
      <c r="F36" t="n">
        <v>15.73</v>
      </c>
      <c r="G36" t="n">
        <v>62.92</v>
      </c>
      <c r="H36" t="n">
        <v>0.98</v>
      </c>
      <c r="I36" t="n">
        <v>15</v>
      </c>
      <c r="J36" t="n">
        <v>171.35</v>
      </c>
      <c r="K36" t="n">
        <v>50.28</v>
      </c>
      <c r="L36" t="n">
        <v>9.5</v>
      </c>
      <c r="M36" t="n">
        <v>13</v>
      </c>
      <c r="N36" t="n">
        <v>31.57</v>
      </c>
      <c r="O36" t="n">
        <v>21367.54</v>
      </c>
      <c r="P36" t="n">
        <v>176.52</v>
      </c>
      <c r="Q36" t="n">
        <v>467.07</v>
      </c>
      <c r="R36" t="n">
        <v>62.8</v>
      </c>
      <c r="S36" t="n">
        <v>39.61</v>
      </c>
      <c r="T36" t="n">
        <v>6614.48</v>
      </c>
      <c r="U36" t="n">
        <v>0.63</v>
      </c>
      <c r="V36" t="n">
        <v>0.74</v>
      </c>
      <c r="W36" t="n">
        <v>2.63</v>
      </c>
      <c r="X36" t="n">
        <v>0.4</v>
      </c>
      <c r="Y36" t="n">
        <v>1</v>
      </c>
      <c r="Z36" t="n">
        <v>10</v>
      </c>
      <c r="AA36" t="n">
        <v>340.1862612332294</v>
      </c>
      <c r="AB36" t="n">
        <v>465.4578505779426</v>
      </c>
      <c r="AC36" t="n">
        <v>421.0352065929793</v>
      </c>
      <c r="AD36" t="n">
        <v>340186.2612332294</v>
      </c>
      <c r="AE36" t="n">
        <v>465457.8505779426</v>
      </c>
      <c r="AF36" t="n">
        <v>8.004569941269882e-06</v>
      </c>
      <c r="AG36" t="n">
        <v>22</v>
      </c>
      <c r="AH36" t="n">
        <v>421035.2065929793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5.4091</v>
      </c>
      <c r="E37" t="n">
        <v>18.49</v>
      </c>
      <c r="F37" t="n">
        <v>15.71</v>
      </c>
      <c r="G37" t="n">
        <v>67.34</v>
      </c>
      <c r="H37" t="n">
        <v>1.01</v>
      </c>
      <c r="I37" t="n">
        <v>14</v>
      </c>
      <c r="J37" t="n">
        <v>171.72</v>
      </c>
      <c r="K37" t="n">
        <v>50.28</v>
      </c>
      <c r="L37" t="n">
        <v>9.75</v>
      </c>
      <c r="M37" t="n">
        <v>12</v>
      </c>
      <c r="N37" t="n">
        <v>31.69</v>
      </c>
      <c r="O37" t="n">
        <v>21412.57</v>
      </c>
      <c r="P37" t="n">
        <v>176.12</v>
      </c>
      <c r="Q37" t="n">
        <v>467.07</v>
      </c>
      <c r="R37" t="n">
        <v>62.27</v>
      </c>
      <c r="S37" t="n">
        <v>39.61</v>
      </c>
      <c r="T37" t="n">
        <v>6353.74</v>
      </c>
      <c r="U37" t="n">
        <v>0.64</v>
      </c>
      <c r="V37" t="n">
        <v>0.74</v>
      </c>
      <c r="W37" t="n">
        <v>2.63</v>
      </c>
      <c r="X37" t="n">
        <v>0.38</v>
      </c>
      <c r="Y37" t="n">
        <v>1</v>
      </c>
      <c r="Z37" t="n">
        <v>10</v>
      </c>
      <c r="AA37" t="n">
        <v>339.6198820786436</v>
      </c>
      <c r="AB37" t="n">
        <v>464.6829056317534</v>
      </c>
      <c r="AC37" t="n">
        <v>420.3342213048123</v>
      </c>
      <c r="AD37" t="n">
        <v>339619.8820786437</v>
      </c>
      <c r="AE37" t="n">
        <v>464682.9056317534</v>
      </c>
      <c r="AF37" t="n">
        <v>8.025936431928172e-06</v>
      </c>
      <c r="AG37" t="n">
        <v>22</v>
      </c>
      <c r="AH37" t="n">
        <v>420334.2213048124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5.4059</v>
      </c>
      <c r="E38" t="n">
        <v>18.5</v>
      </c>
      <c r="F38" t="n">
        <v>15.72</v>
      </c>
      <c r="G38" t="n">
        <v>67.38</v>
      </c>
      <c r="H38" t="n">
        <v>1.03</v>
      </c>
      <c r="I38" t="n">
        <v>14</v>
      </c>
      <c r="J38" t="n">
        <v>172.08</v>
      </c>
      <c r="K38" t="n">
        <v>50.28</v>
      </c>
      <c r="L38" t="n">
        <v>10</v>
      </c>
      <c r="M38" t="n">
        <v>12</v>
      </c>
      <c r="N38" t="n">
        <v>31.8</v>
      </c>
      <c r="O38" t="n">
        <v>21457.64</v>
      </c>
      <c r="P38" t="n">
        <v>175.57</v>
      </c>
      <c r="Q38" t="n">
        <v>467.11</v>
      </c>
      <c r="R38" t="n">
        <v>62.55</v>
      </c>
      <c r="S38" t="n">
        <v>39.61</v>
      </c>
      <c r="T38" t="n">
        <v>6495.89</v>
      </c>
      <c r="U38" t="n">
        <v>0.63</v>
      </c>
      <c r="V38" t="n">
        <v>0.74</v>
      </c>
      <c r="W38" t="n">
        <v>2.64</v>
      </c>
      <c r="X38" t="n">
        <v>0.39</v>
      </c>
      <c r="Y38" t="n">
        <v>1</v>
      </c>
      <c r="Z38" t="n">
        <v>10</v>
      </c>
      <c r="AA38" t="n">
        <v>339.4754966189262</v>
      </c>
      <c r="AB38" t="n">
        <v>464.4853510759311</v>
      </c>
      <c r="AC38" t="n">
        <v>420.1555210785281</v>
      </c>
      <c r="AD38" t="n">
        <v>339475.4966189262</v>
      </c>
      <c r="AE38" t="n">
        <v>464485.3510759312</v>
      </c>
      <c r="AF38" t="n">
        <v>8.021188322892997e-06</v>
      </c>
      <c r="AG38" t="n">
        <v>22</v>
      </c>
      <c r="AH38" t="n">
        <v>420155.5210785281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5.4124</v>
      </c>
      <c r="E39" t="n">
        <v>18.48</v>
      </c>
      <c r="F39" t="n">
        <v>15.7</v>
      </c>
      <c r="G39" t="n">
        <v>67.29000000000001</v>
      </c>
      <c r="H39" t="n">
        <v>1.05</v>
      </c>
      <c r="I39" t="n">
        <v>14</v>
      </c>
      <c r="J39" t="n">
        <v>172.45</v>
      </c>
      <c r="K39" t="n">
        <v>50.28</v>
      </c>
      <c r="L39" t="n">
        <v>10.25</v>
      </c>
      <c r="M39" t="n">
        <v>12</v>
      </c>
      <c r="N39" t="n">
        <v>31.92</v>
      </c>
      <c r="O39" t="n">
        <v>21502.75</v>
      </c>
      <c r="P39" t="n">
        <v>174.29</v>
      </c>
      <c r="Q39" t="n">
        <v>467.07</v>
      </c>
      <c r="R39" t="n">
        <v>61.89</v>
      </c>
      <c r="S39" t="n">
        <v>39.61</v>
      </c>
      <c r="T39" t="n">
        <v>6168.23</v>
      </c>
      <c r="U39" t="n">
        <v>0.64</v>
      </c>
      <c r="V39" t="n">
        <v>0.74</v>
      </c>
      <c r="W39" t="n">
        <v>2.63</v>
      </c>
      <c r="X39" t="n">
        <v>0.37</v>
      </c>
      <c r="Y39" t="n">
        <v>1</v>
      </c>
      <c r="Z39" t="n">
        <v>10</v>
      </c>
      <c r="AA39" t="n">
        <v>338.698256509111</v>
      </c>
      <c r="AB39" t="n">
        <v>463.4218968682685</v>
      </c>
      <c r="AC39" t="n">
        <v>419.1935614478774</v>
      </c>
      <c r="AD39" t="n">
        <v>338698.256509111</v>
      </c>
      <c r="AE39" t="n">
        <v>463421.8968682685</v>
      </c>
      <c r="AF39" t="n">
        <v>8.0308329193707e-06</v>
      </c>
      <c r="AG39" t="n">
        <v>22</v>
      </c>
      <c r="AH39" t="n">
        <v>419193.5614478774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5.4269</v>
      </c>
      <c r="E40" t="n">
        <v>18.43</v>
      </c>
      <c r="F40" t="n">
        <v>15.68</v>
      </c>
      <c r="G40" t="n">
        <v>72.38</v>
      </c>
      <c r="H40" t="n">
        <v>1.08</v>
      </c>
      <c r="I40" t="n">
        <v>13</v>
      </c>
      <c r="J40" t="n">
        <v>172.82</v>
      </c>
      <c r="K40" t="n">
        <v>50.28</v>
      </c>
      <c r="L40" t="n">
        <v>10.5</v>
      </c>
      <c r="M40" t="n">
        <v>11</v>
      </c>
      <c r="N40" t="n">
        <v>32.04</v>
      </c>
      <c r="O40" t="n">
        <v>21547.89</v>
      </c>
      <c r="P40" t="n">
        <v>174.04</v>
      </c>
      <c r="Q40" t="n">
        <v>467.17</v>
      </c>
      <c r="R40" t="n">
        <v>61.21</v>
      </c>
      <c r="S40" t="n">
        <v>39.61</v>
      </c>
      <c r="T40" t="n">
        <v>5829.14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338.2022750894799</v>
      </c>
      <c r="AB40" t="n">
        <v>462.7432732087731</v>
      </c>
      <c r="AC40" t="n">
        <v>418.57970467799</v>
      </c>
      <c r="AD40" t="n">
        <v>338202.2750894799</v>
      </c>
      <c r="AE40" t="n">
        <v>462743.2732087731</v>
      </c>
      <c r="AF40" t="n">
        <v>8.052347788436341e-06</v>
      </c>
      <c r="AG40" t="n">
        <v>22</v>
      </c>
      <c r="AH40" t="n">
        <v>418579.70467799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5.4306</v>
      </c>
      <c r="E41" t="n">
        <v>18.41</v>
      </c>
      <c r="F41" t="n">
        <v>15.67</v>
      </c>
      <c r="G41" t="n">
        <v>72.33</v>
      </c>
      <c r="H41" t="n">
        <v>1.1</v>
      </c>
      <c r="I41" t="n">
        <v>13</v>
      </c>
      <c r="J41" t="n">
        <v>173.18</v>
      </c>
      <c r="K41" t="n">
        <v>50.28</v>
      </c>
      <c r="L41" t="n">
        <v>10.75</v>
      </c>
      <c r="M41" t="n">
        <v>11</v>
      </c>
      <c r="N41" t="n">
        <v>32.15</v>
      </c>
      <c r="O41" t="n">
        <v>21593.08</v>
      </c>
      <c r="P41" t="n">
        <v>174.2</v>
      </c>
      <c r="Q41" t="n">
        <v>467.07</v>
      </c>
      <c r="R41" t="n">
        <v>61.02</v>
      </c>
      <c r="S41" t="n">
        <v>39.61</v>
      </c>
      <c r="T41" t="n">
        <v>5737.97</v>
      </c>
      <c r="U41" t="n">
        <v>0.65</v>
      </c>
      <c r="V41" t="n">
        <v>0.74</v>
      </c>
      <c r="W41" t="n">
        <v>2.63</v>
      </c>
      <c r="X41" t="n">
        <v>0.34</v>
      </c>
      <c r="Y41" t="n">
        <v>1</v>
      </c>
      <c r="Z41" t="n">
        <v>10</v>
      </c>
      <c r="AA41" t="n">
        <v>338.1618968507462</v>
      </c>
      <c r="AB41" t="n">
        <v>462.6880259211755</v>
      </c>
      <c r="AC41" t="n">
        <v>418.5297301139807</v>
      </c>
      <c r="AD41" t="n">
        <v>338161.8968507462</v>
      </c>
      <c r="AE41" t="n">
        <v>462688.0259211755</v>
      </c>
      <c r="AF41" t="n">
        <v>8.057837789508262e-06</v>
      </c>
      <c r="AG41" t="n">
        <v>22</v>
      </c>
      <c r="AH41" t="n">
        <v>418529.7301139807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5.4252</v>
      </c>
      <c r="E42" t="n">
        <v>18.43</v>
      </c>
      <c r="F42" t="n">
        <v>15.69</v>
      </c>
      <c r="G42" t="n">
        <v>72.41</v>
      </c>
      <c r="H42" t="n">
        <v>1.12</v>
      </c>
      <c r="I42" t="n">
        <v>13</v>
      </c>
      <c r="J42" t="n">
        <v>173.55</v>
      </c>
      <c r="K42" t="n">
        <v>50.28</v>
      </c>
      <c r="L42" t="n">
        <v>11</v>
      </c>
      <c r="M42" t="n">
        <v>11</v>
      </c>
      <c r="N42" t="n">
        <v>32.27</v>
      </c>
      <c r="O42" t="n">
        <v>21638.31</v>
      </c>
      <c r="P42" t="n">
        <v>173.5</v>
      </c>
      <c r="Q42" t="n">
        <v>467.07</v>
      </c>
      <c r="R42" t="n">
        <v>61.53</v>
      </c>
      <c r="S42" t="n">
        <v>39.61</v>
      </c>
      <c r="T42" t="n">
        <v>5989.32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338.0282523716687</v>
      </c>
      <c r="AB42" t="n">
        <v>462.5051676489234</v>
      </c>
      <c r="AC42" t="n">
        <v>418.3643235785891</v>
      </c>
      <c r="AD42" t="n">
        <v>338028.2523716687</v>
      </c>
      <c r="AE42" t="n">
        <v>462505.1676489234</v>
      </c>
      <c r="AF42" t="n">
        <v>8.049825355511402e-06</v>
      </c>
      <c r="AG42" t="n">
        <v>22</v>
      </c>
      <c r="AH42" t="n">
        <v>418364.3235785891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5.4516</v>
      </c>
      <c r="E43" t="n">
        <v>18.34</v>
      </c>
      <c r="F43" t="n">
        <v>15.63</v>
      </c>
      <c r="G43" t="n">
        <v>78.16</v>
      </c>
      <c r="H43" t="n">
        <v>1.15</v>
      </c>
      <c r="I43" t="n">
        <v>12</v>
      </c>
      <c r="J43" t="n">
        <v>173.92</v>
      </c>
      <c r="K43" t="n">
        <v>50.28</v>
      </c>
      <c r="L43" t="n">
        <v>11.25</v>
      </c>
      <c r="M43" t="n">
        <v>10</v>
      </c>
      <c r="N43" t="n">
        <v>32.39</v>
      </c>
      <c r="O43" t="n">
        <v>21683.57</v>
      </c>
      <c r="P43" t="n">
        <v>171.57</v>
      </c>
      <c r="Q43" t="n">
        <v>467.08</v>
      </c>
      <c r="R43" t="n">
        <v>59.8</v>
      </c>
      <c r="S43" t="n">
        <v>39.61</v>
      </c>
      <c r="T43" t="n">
        <v>5131.26</v>
      </c>
      <c r="U43" t="n">
        <v>0.66</v>
      </c>
      <c r="V43" t="n">
        <v>0.75</v>
      </c>
      <c r="W43" t="n">
        <v>2.62</v>
      </c>
      <c r="X43" t="n">
        <v>0.3</v>
      </c>
      <c r="Y43" t="n">
        <v>1</v>
      </c>
      <c r="Z43" t="n">
        <v>10</v>
      </c>
      <c r="AA43" t="n">
        <v>336.4114798355213</v>
      </c>
      <c r="AB43" t="n">
        <v>460.2930281379962</v>
      </c>
      <c r="AC43" t="n">
        <v>416.3633075578275</v>
      </c>
      <c r="AD43" t="n">
        <v>336411.4798355213</v>
      </c>
      <c r="AE43" t="n">
        <v>460293.0281379962</v>
      </c>
      <c r="AF43" t="n">
        <v>8.088997255051604e-06</v>
      </c>
      <c r="AG43" t="n">
        <v>22</v>
      </c>
      <c r="AH43" t="n">
        <v>416363.3075578274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5.4489</v>
      </c>
      <c r="E44" t="n">
        <v>18.35</v>
      </c>
      <c r="F44" t="n">
        <v>15.64</v>
      </c>
      <c r="G44" t="n">
        <v>78.20999999999999</v>
      </c>
      <c r="H44" t="n">
        <v>1.17</v>
      </c>
      <c r="I44" t="n">
        <v>12</v>
      </c>
      <c r="J44" t="n">
        <v>174.28</v>
      </c>
      <c r="K44" t="n">
        <v>50.28</v>
      </c>
      <c r="L44" t="n">
        <v>11.5</v>
      </c>
      <c r="M44" t="n">
        <v>10</v>
      </c>
      <c r="N44" t="n">
        <v>32.5</v>
      </c>
      <c r="O44" t="n">
        <v>21728.87</v>
      </c>
      <c r="P44" t="n">
        <v>171.74</v>
      </c>
      <c r="Q44" t="n">
        <v>467.1</v>
      </c>
      <c r="R44" t="n">
        <v>60.13</v>
      </c>
      <c r="S44" t="n">
        <v>39.61</v>
      </c>
      <c r="T44" t="n">
        <v>5295.34</v>
      </c>
      <c r="U44" t="n">
        <v>0.66</v>
      </c>
      <c r="V44" t="n">
        <v>0.75</v>
      </c>
      <c r="W44" t="n">
        <v>2.62</v>
      </c>
      <c r="X44" t="n">
        <v>0.31</v>
      </c>
      <c r="Y44" t="n">
        <v>1</v>
      </c>
      <c r="Z44" t="n">
        <v>10</v>
      </c>
      <c r="AA44" t="n">
        <v>336.5748975805971</v>
      </c>
      <c r="AB44" t="n">
        <v>460.516623506291</v>
      </c>
      <c r="AC44" t="n">
        <v>416.5655632979903</v>
      </c>
      <c r="AD44" t="n">
        <v>336574.8975805971</v>
      </c>
      <c r="AE44" t="n">
        <v>460516.623506291</v>
      </c>
      <c r="AF44" t="n">
        <v>8.084991038053174e-06</v>
      </c>
      <c r="AG44" t="n">
        <v>22</v>
      </c>
      <c r="AH44" t="n">
        <v>416565.5632979903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5.448</v>
      </c>
      <c r="E45" t="n">
        <v>18.36</v>
      </c>
      <c r="F45" t="n">
        <v>15.64</v>
      </c>
      <c r="G45" t="n">
        <v>78.22</v>
      </c>
      <c r="H45" t="n">
        <v>1.19</v>
      </c>
      <c r="I45" t="n">
        <v>12</v>
      </c>
      <c r="J45" t="n">
        <v>174.65</v>
      </c>
      <c r="K45" t="n">
        <v>50.28</v>
      </c>
      <c r="L45" t="n">
        <v>11.75</v>
      </c>
      <c r="M45" t="n">
        <v>10</v>
      </c>
      <c r="N45" t="n">
        <v>32.62</v>
      </c>
      <c r="O45" t="n">
        <v>21774.22</v>
      </c>
      <c r="P45" t="n">
        <v>171.13</v>
      </c>
      <c r="Q45" t="n">
        <v>467.07</v>
      </c>
      <c r="R45" t="n">
        <v>59.97</v>
      </c>
      <c r="S45" t="n">
        <v>39.61</v>
      </c>
      <c r="T45" t="n">
        <v>5217.09</v>
      </c>
      <c r="U45" t="n">
        <v>0.66</v>
      </c>
      <c r="V45" t="n">
        <v>0.75</v>
      </c>
      <c r="W45" t="n">
        <v>2.63</v>
      </c>
      <c r="X45" t="n">
        <v>0.31</v>
      </c>
      <c r="Y45" t="n">
        <v>1</v>
      </c>
      <c r="Z45" t="n">
        <v>10</v>
      </c>
      <c r="AA45" t="n">
        <v>336.3239972182284</v>
      </c>
      <c r="AB45" t="n">
        <v>460.1733305615554</v>
      </c>
      <c r="AC45" t="n">
        <v>416.2550337500856</v>
      </c>
      <c r="AD45" t="n">
        <v>336323.9972182284</v>
      </c>
      <c r="AE45" t="n">
        <v>460173.3305615554</v>
      </c>
      <c r="AF45" t="n">
        <v>8.083655632387032e-06</v>
      </c>
      <c r="AG45" t="n">
        <v>22</v>
      </c>
      <c r="AH45" t="n">
        <v>416255.0337500856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5.4503</v>
      </c>
      <c r="E46" t="n">
        <v>18.35</v>
      </c>
      <c r="F46" t="n">
        <v>15.64</v>
      </c>
      <c r="G46" t="n">
        <v>78.18000000000001</v>
      </c>
      <c r="H46" t="n">
        <v>1.22</v>
      </c>
      <c r="I46" t="n">
        <v>12</v>
      </c>
      <c r="J46" t="n">
        <v>175.02</v>
      </c>
      <c r="K46" t="n">
        <v>50.28</v>
      </c>
      <c r="L46" t="n">
        <v>12</v>
      </c>
      <c r="M46" t="n">
        <v>10</v>
      </c>
      <c r="N46" t="n">
        <v>32.74</v>
      </c>
      <c r="O46" t="n">
        <v>21819.6</v>
      </c>
      <c r="P46" t="n">
        <v>170.23</v>
      </c>
      <c r="Q46" t="n">
        <v>467.08</v>
      </c>
      <c r="R46" t="n">
        <v>59.82</v>
      </c>
      <c r="S46" t="n">
        <v>39.61</v>
      </c>
      <c r="T46" t="n">
        <v>5139.05</v>
      </c>
      <c r="U46" t="n">
        <v>0.66</v>
      </c>
      <c r="V46" t="n">
        <v>0.75</v>
      </c>
      <c r="W46" t="n">
        <v>2.63</v>
      </c>
      <c r="X46" t="n">
        <v>0.3</v>
      </c>
      <c r="Y46" t="n">
        <v>1</v>
      </c>
      <c r="Z46" t="n">
        <v>10</v>
      </c>
      <c r="AA46" t="n">
        <v>335.873855367268</v>
      </c>
      <c r="AB46" t="n">
        <v>459.5574266222144</v>
      </c>
      <c r="AC46" t="n">
        <v>415.6979108182887</v>
      </c>
      <c r="AD46" t="n">
        <v>335873.855367268</v>
      </c>
      <c r="AE46" t="n">
        <v>459557.4266222144</v>
      </c>
      <c r="AF46" t="n">
        <v>8.087068335756064e-06</v>
      </c>
      <c r="AG46" t="n">
        <v>22</v>
      </c>
      <c r="AH46" t="n">
        <v>415697.9108182887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5.4684</v>
      </c>
      <c r="E47" t="n">
        <v>18.29</v>
      </c>
      <c r="F47" t="n">
        <v>15.61</v>
      </c>
      <c r="G47" t="n">
        <v>85.13</v>
      </c>
      <c r="H47" t="n">
        <v>1.24</v>
      </c>
      <c r="I47" t="n">
        <v>11</v>
      </c>
      <c r="J47" t="n">
        <v>175.39</v>
      </c>
      <c r="K47" t="n">
        <v>50.28</v>
      </c>
      <c r="L47" t="n">
        <v>12.25</v>
      </c>
      <c r="M47" t="n">
        <v>9</v>
      </c>
      <c r="N47" t="n">
        <v>32.86</v>
      </c>
      <c r="O47" t="n">
        <v>21865.03</v>
      </c>
      <c r="P47" t="n">
        <v>169.23</v>
      </c>
      <c r="Q47" t="n">
        <v>467.07</v>
      </c>
      <c r="R47" t="n">
        <v>58.84</v>
      </c>
      <c r="S47" t="n">
        <v>39.61</v>
      </c>
      <c r="T47" t="n">
        <v>4657.13</v>
      </c>
      <c r="U47" t="n">
        <v>0.67</v>
      </c>
      <c r="V47" t="n">
        <v>0.75</v>
      </c>
      <c r="W47" t="n">
        <v>2.63</v>
      </c>
      <c r="X47" t="n">
        <v>0.28</v>
      </c>
      <c r="Y47" t="n">
        <v>1</v>
      </c>
      <c r="Z47" t="n">
        <v>10</v>
      </c>
      <c r="AA47" t="n">
        <v>334.9503058057141</v>
      </c>
      <c r="AB47" t="n">
        <v>458.2937853679654</v>
      </c>
      <c r="AC47" t="n">
        <v>414.5548697118135</v>
      </c>
      <c r="AD47" t="n">
        <v>334950.3058057141</v>
      </c>
      <c r="AE47" t="n">
        <v>458293.7853679653</v>
      </c>
      <c r="AF47" t="n">
        <v>8.113924827486277e-06</v>
      </c>
      <c r="AG47" t="n">
        <v>22</v>
      </c>
      <c r="AH47" t="n">
        <v>414554.8697118135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5.4641</v>
      </c>
      <c r="E48" t="n">
        <v>18.3</v>
      </c>
      <c r="F48" t="n">
        <v>15.62</v>
      </c>
      <c r="G48" t="n">
        <v>85.20999999999999</v>
      </c>
      <c r="H48" t="n">
        <v>1.26</v>
      </c>
      <c r="I48" t="n">
        <v>11</v>
      </c>
      <c r="J48" t="n">
        <v>175.76</v>
      </c>
      <c r="K48" t="n">
        <v>50.28</v>
      </c>
      <c r="L48" t="n">
        <v>12.5</v>
      </c>
      <c r="M48" t="n">
        <v>9</v>
      </c>
      <c r="N48" t="n">
        <v>32.98</v>
      </c>
      <c r="O48" t="n">
        <v>21910.49</v>
      </c>
      <c r="P48" t="n">
        <v>169.21</v>
      </c>
      <c r="Q48" t="n">
        <v>467.07</v>
      </c>
      <c r="R48" t="n">
        <v>59.28</v>
      </c>
      <c r="S48" t="n">
        <v>39.61</v>
      </c>
      <c r="T48" t="n">
        <v>4877.06</v>
      </c>
      <c r="U48" t="n">
        <v>0.67</v>
      </c>
      <c r="V48" t="n">
        <v>0.75</v>
      </c>
      <c r="W48" t="n">
        <v>2.63</v>
      </c>
      <c r="X48" t="n">
        <v>0.29</v>
      </c>
      <c r="Y48" t="n">
        <v>1</v>
      </c>
      <c r="Z48" t="n">
        <v>10</v>
      </c>
      <c r="AA48" t="n">
        <v>335.0632604155271</v>
      </c>
      <c r="AB48" t="n">
        <v>458.4483348483171</v>
      </c>
      <c r="AC48" t="n">
        <v>414.6946692066721</v>
      </c>
      <c r="AD48" t="n">
        <v>335063.260415527</v>
      </c>
      <c r="AE48" t="n">
        <v>458448.3348483171</v>
      </c>
      <c r="AF48" t="n">
        <v>8.10754455597026e-06</v>
      </c>
      <c r="AG48" t="n">
        <v>22</v>
      </c>
      <c r="AH48" t="n">
        <v>414694.6692066721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5.4635</v>
      </c>
      <c r="E49" t="n">
        <v>18.3</v>
      </c>
      <c r="F49" t="n">
        <v>15.62</v>
      </c>
      <c r="G49" t="n">
        <v>85.22</v>
      </c>
      <c r="H49" t="n">
        <v>1.28</v>
      </c>
      <c r="I49" t="n">
        <v>11</v>
      </c>
      <c r="J49" t="n">
        <v>176.12</v>
      </c>
      <c r="K49" t="n">
        <v>50.28</v>
      </c>
      <c r="L49" t="n">
        <v>12.75</v>
      </c>
      <c r="M49" t="n">
        <v>9</v>
      </c>
      <c r="N49" t="n">
        <v>33.09</v>
      </c>
      <c r="O49" t="n">
        <v>21956</v>
      </c>
      <c r="P49" t="n">
        <v>168.98</v>
      </c>
      <c r="Q49" t="n">
        <v>467.07</v>
      </c>
      <c r="R49" t="n">
        <v>59.44</v>
      </c>
      <c r="S49" t="n">
        <v>39.61</v>
      </c>
      <c r="T49" t="n">
        <v>4958.04</v>
      </c>
      <c r="U49" t="n">
        <v>0.67</v>
      </c>
      <c r="V49" t="n">
        <v>0.75</v>
      </c>
      <c r="W49" t="n">
        <v>2.63</v>
      </c>
      <c r="X49" t="n">
        <v>0.29</v>
      </c>
      <c r="Y49" t="n">
        <v>1</v>
      </c>
      <c r="Z49" t="n">
        <v>10</v>
      </c>
      <c r="AA49" t="n">
        <v>334.9745109739776</v>
      </c>
      <c r="AB49" t="n">
        <v>458.3269039470401</v>
      </c>
      <c r="AC49" t="n">
        <v>414.5848275001837</v>
      </c>
      <c r="AD49" t="n">
        <v>334974.5109739776</v>
      </c>
      <c r="AE49" t="n">
        <v>458326.9039470401</v>
      </c>
      <c r="AF49" t="n">
        <v>8.106654285526164e-06</v>
      </c>
      <c r="AG49" t="n">
        <v>22</v>
      </c>
      <c r="AH49" t="n">
        <v>414584.8275001837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5.4647</v>
      </c>
      <c r="E50" t="n">
        <v>18.3</v>
      </c>
      <c r="F50" t="n">
        <v>15.62</v>
      </c>
      <c r="G50" t="n">
        <v>85.2</v>
      </c>
      <c r="H50" t="n">
        <v>1.31</v>
      </c>
      <c r="I50" t="n">
        <v>11</v>
      </c>
      <c r="J50" t="n">
        <v>176.49</v>
      </c>
      <c r="K50" t="n">
        <v>50.28</v>
      </c>
      <c r="L50" t="n">
        <v>13</v>
      </c>
      <c r="M50" t="n">
        <v>9</v>
      </c>
      <c r="N50" t="n">
        <v>33.21</v>
      </c>
      <c r="O50" t="n">
        <v>22001.54</v>
      </c>
      <c r="P50" t="n">
        <v>168.23</v>
      </c>
      <c r="Q50" t="n">
        <v>467.08</v>
      </c>
      <c r="R50" t="n">
        <v>59.29</v>
      </c>
      <c r="S50" t="n">
        <v>39.61</v>
      </c>
      <c r="T50" t="n">
        <v>4880.68</v>
      </c>
      <c r="U50" t="n">
        <v>0.67</v>
      </c>
      <c r="V50" t="n">
        <v>0.75</v>
      </c>
      <c r="W50" t="n">
        <v>2.63</v>
      </c>
      <c r="X50" t="n">
        <v>0.29</v>
      </c>
      <c r="Y50" t="n">
        <v>1</v>
      </c>
      <c r="Z50" t="n">
        <v>10</v>
      </c>
      <c r="AA50" t="n">
        <v>334.6164505611906</v>
      </c>
      <c r="AB50" t="n">
        <v>457.8369898937544</v>
      </c>
      <c r="AC50" t="n">
        <v>414.1416701565448</v>
      </c>
      <c r="AD50" t="n">
        <v>334616.4505611906</v>
      </c>
      <c r="AE50" t="n">
        <v>457836.9898937544</v>
      </c>
      <c r="AF50" t="n">
        <v>8.108434826414354e-06</v>
      </c>
      <c r="AG50" t="n">
        <v>22</v>
      </c>
      <c r="AH50" t="n">
        <v>414141.6701565448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5.4844</v>
      </c>
      <c r="E51" t="n">
        <v>18.23</v>
      </c>
      <c r="F51" t="n">
        <v>15.59</v>
      </c>
      <c r="G51" t="n">
        <v>93.52</v>
      </c>
      <c r="H51" t="n">
        <v>1.33</v>
      </c>
      <c r="I51" t="n">
        <v>10</v>
      </c>
      <c r="J51" t="n">
        <v>176.86</v>
      </c>
      <c r="K51" t="n">
        <v>50.28</v>
      </c>
      <c r="L51" t="n">
        <v>13.25</v>
      </c>
      <c r="M51" t="n">
        <v>8</v>
      </c>
      <c r="N51" t="n">
        <v>33.33</v>
      </c>
      <c r="O51" t="n">
        <v>22047.13</v>
      </c>
      <c r="P51" t="n">
        <v>166.67</v>
      </c>
      <c r="Q51" t="n">
        <v>467.08</v>
      </c>
      <c r="R51" t="n">
        <v>58.19</v>
      </c>
      <c r="S51" t="n">
        <v>39.61</v>
      </c>
      <c r="T51" t="n">
        <v>4338.08</v>
      </c>
      <c r="U51" t="n">
        <v>0.68</v>
      </c>
      <c r="V51" t="n">
        <v>0.75</v>
      </c>
      <c r="W51" t="n">
        <v>2.63</v>
      </c>
      <c r="X51" t="n">
        <v>0.25</v>
      </c>
      <c r="Y51" t="n">
        <v>1</v>
      </c>
      <c r="Z51" t="n">
        <v>10</v>
      </c>
      <c r="AA51" t="n">
        <v>333.4181927903821</v>
      </c>
      <c r="AB51" t="n">
        <v>456.1974807483323</v>
      </c>
      <c r="AC51" t="n">
        <v>412.6586334628963</v>
      </c>
      <c r="AD51" t="n">
        <v>333418.1927903821</v>
      </c>
      <c r="AE51" t="n">
        <v>456197.4807483323</v>
      </c>
      <c r="AF51" t="n">
        <v>8.137665372662156e-06</v>
      </c>
      <c r="AG51" t="n">
        <v>22</v>
      </c>
      <c r="AH51" t="n">
        <v>412658.6334628963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5.4841</v>
      </c>
      <c r="E52" t="n">
        <v>18.23</v>
      </c>
      <c r="F52" t="n">
        <v>15.59</v>
      </c>
      <c r="G52" t="n">
        <v>93.53</v>
      </c>
      <c r="H52" t="n">
        <v>1.35</v>
      </c>
      <c r="I52" t="n">
        <v>10</v>
      </c>
      <c r="J52" t="n">
        <v>177.23</v>
      </c>
      <c r="K52" t="n">
        <v>50.28</v>
      </c>
      <c r="L52" t="n">
        <v>13.5</v>
      </c>
      <c r="M52" t="n">
        <v>8</v>
      </c>
      <c r="N52" t="n">
        <v>33.45</v>
      </c>
      <c r="O52" t="n">
        <v>22092.76</v>
      </c>
      <c r="P52" t="n">
        <v>166.58</v>
      </c>
      <c r="Q52" t="n">
        <v>467.07</v>
      </c>
      <c r="R52" t="n">
        <v>58.29</v>
      </c>
      <c r="S52" t="n">
        <v>39.61</v>
      </c>
      <c r="T52" t="n">
        <v>4387.07</v>
      </c>
      <c r="U52" t="n">
        <v>0.68</v>
      </c>
      <c r="V52" t="n">
        <v>0.75</v>
      </c>
      <c r="W52" t="n">
        <v>2.62</v>
      </c>
      <c r="X52" t="n">
        <v>0.25</v>
      </c>
      <c r="Y52" t="n">
        <v>1</v>
      </c>
      <c r="Z52" t="n">
        <v>10</v>
      </c>
      <c r="AA52" t="n">
        <v>333.3849204939359</v>
      </c>
      <c r="AB52" t="n">
        <v>456.1519561244645</v>
      </c>
      <c r="AC52" t="n">
        <v>412.6174536452362</v>
      </c>
      <c r="AD52" t="n">
        <v>333384.9204939359</v>
      </c>
      <c r="AE52" t="n">
        <v>456151.9561244645</v>
      </c>
      <c r="AF52" t="n">
        <v>8.13722023744011e-06</v>
      </c>
      <c r="AG52" t="n">
        <v>22</v>
      </c>
      <c r="AH52" t="n">
        <v>412617.4536452362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5.481</v>
      </c>
      <c r="E53" t="n">
        <v>18.24</v>
      </c>
      <c r="F53" t="n">
        <v>15.6</v>
      </c>
      <c r="G53" t="n">
        <v>93.59</v>
      </c>
      <c r="H53" t="n">
        <v>1.37</v>
      </c>
      <c r="I53" t="n">
        <v>10</v>
      </c>
      <c r="J53" t="n">
        <v>177.6</v>
      </c>
      <c r="K53" t="n">
        <v>50.28</v>
      </c>
      <c r="L53" t="n">
        <v>13.75</v>
      </c>
      <c r="M53" t="n">
        <v>8</v>
      </c>
      <c r="N53" t="n">
        <v>33.57</v>
      </c>
      <c r="O53" t="n">
        <v>22138.42</v>
      </c>
      <c r="P53" t="n">
        <v>166.44</v>
      </c>
      <c r="Q53" t="n">
        <v>467.07</v>
      </c>
      <c r="R53" t="n">
        <v>58.59</v>
      </c>
      <c r="S53" t="n">
        <v>39.61</v>
      </c>
      <c r="T53" t="n">
        <v>4537.05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333.4176567275075</v>
      </c>
      <c r="AB53" t="n">
        <v>456.1967472834578</v>
      </c>
      <c r="AC53" t="n">
        <v>412.6579699988799</v>
      </c>
      <c r="AD53" t="n">
        <v>333417.6567275075</v>
      </c>
      <c r="AE53" t="n">
        <v>456196.7472834578</v>
      </c>
      <c r="AF53" t="n">
        <v>8.132620506812283e-06</v>
      </c>
      <c r="AG53" t="n">
        <v>22</v>
      </c>
      <c r="AH53" t="n">
        <v>412657.9699988799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5.4815</v>
      </c>
      <c r="E54" t="n">
        <v>18.24</v>
      </c>
      <c r="F54" t="n">
        <v>15.6</v>
      </c>
      <c r="G54" t="n">
        <v>93.58</v>
      </c>
      <c r="H54" t="n">
        <v>1.4</v>
      </c>
      <c r="I54" t="n">
        <v>10</v>
      </c>
      <c r="J54" t="n">
        <v>177.97</v>
      </c>
      <c r="K54" t="n">
        <v>50.28</v>
      </c>
      <c r="L54" t="n">
        <v>14</v>
      </c>
      <c r="M54" t="n">
        <v>8</v>
      </c>
      <c r="N54" t="n">
        <v>33.69</v>
      </c>
      <c r="O54" t="n">
        <v>22184.13</v>
      </c>
      <c r="P54" t="n">
        <v>165.79</v>
      </c>
      <c r="Q54" t="n">
        <v>467.07</v>
      </c>
      <c r="R54" t="n">
        <v>58.46</v>
      </c>
      <c r="S54" t="n">
        <v>39.61</v>
      </c>
      <c r="T54" t="n">
        <v>4471.63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333.1201461923159</v>
      </c>
      <c r="AB54" t="n">
        <v>455.7896802439702</v>
      </c>
      <c r="AC54" t="n">
        <v>412.2897528663188</v>
      </c>
      <c r="AD54" t="n">
        <v>333120.1461923158</v>
      </c>
      <c r="AE54" t="n">
        <v>455789.6802439702</v>
      </c>
      <c r="AF54" t="n">
        <v>8.13336239884903e-06</v>
      </c>
      <c r="AG54" t="n">
        <v>22</v>
      </c>
      <c r="AH54" t="n">
        <v>412289.7528663189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5.4852</v>
      </c>
      <c r="E55" t="n">
        <v>18.23</v>
      </c>
      <c r="F55" t="n">
        <v>15.58</v>
      </c>
      <c r="G55" t="n">
        <v>93.51000000000001</v>
      </c>
      <c r="H55" t="n">
        <v>1.42</v>
      </c>
      <c r="I55" t="n">
        <v>10</v>
      </c>
      <c r="J55" t="n">
        <v>178.34</v>
      </c>
      <c r="K55" t="n">
        <v>50.28</v>
      </c>
      <c r="L55" t="n">
        <v>14.25</v>
      </c>
      <c r="M55" t="n">
        <v>8</v>
      </c>
      <c r="N55" t="n">
        <v>33.82</v>
      </c>
      <c r="O55" t="n">
        <v>22229.88</v>
      </c>
      <c r="P55" t="n">
        <v>164.14</v>
      </c>
      <c r="Q55" t="n">
        <v>467.07</v>
      </c>
      <c r="R55" t="n">
        <v>58.23</v>
      </c>
      <c r="S55" t="n">
        <v>39.61</v>
      </c>
      <c r="T55" t="n">
        <v>4356.79</v>
      </c>
      <c r="U55" t="n">
        <v>0.68</v>
      </c>
      <c r="V55" t="n">
        <v>0.75</v>
      </c>
      <c r="W55" t="n">
        <v>2.62</v>
      </c>
      <c r="X55" t="n">
        <v>0.25</v>
      </c>
      <c r="Y55" t="n">
        <v>1</v>
      </c>
      <c r="Z55" t="n">
        <v>10</v>
      </c>
      <c r="AA55" t="n">
        <v>332.2573636647726</v>
      </c>
      <c r="AB55" t="n">
        <v>454.6091831265069</v>
      </c>
      <c r="AC55" t="n">
        <v>411.2219207369081</v>
      </c>
      <c r="AD55" t="n">
        <v>332257.3636647727</v>
      </c>
      <c r="AE55" t="n">
        <v>454609.1831265069</v>
      </c>
      <c r="AF55" t="n">
        <v>8.138852399920951e-06</v>
      </c>
      <c r="AG55" t="n">
        <v>22</v>
      </c>
      <c r="AH55" t="n">
        <v>411221.9207369082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5.4844</v>
      </c>
      <c r="E56" t="n">
        <v>18.23</v>
      </c>
      <c r="F56" t="n">
        <v>15.59</v>
      </c>
      <c r="G56" t="n">
        <v>93.52</v>
      </c>
      <c r="H56" t="n">
        <v>1.44</v>
      </c>
      <c r="I56" t="n">
        <v>10</v>
      </c>
      <c r="J56" t="n">
        <v>178.72</v>
      </c>
      <c r="K56" t="n">
        <v>50.28</v>
      </c>
      <c r="L56" t="n">
        <v>14.5</v>
      </c>
      <c r="M56" t="n">
        <v>8</v>
      </c>
      <c r="N56" t="n">
        <v>33.94</v>
      </c>
      <c r="O56" t="n">
        <v>22275.67</v>
      </c>
      <c r="P56" t="n">
        <v>162.67</v>
      </c>
      <c r="Q56" t="n">
        <v>467.07</v>
      </c>
      <c r="R56" t="n">
        <v>58.31</v>
      </c>
      <c r="S56" t="n">
        <v>39.61</v>
      </c>
      <c r="T56" t="n">
        <v>4394.02</v>
      </c>
      <c r="U56" t="n">
        <v>0.68</v>
      </c>
      <c r="V56" t="n">
        <v>0.75</v>
      </c>
      <c r="W56" t="n">
        <v>2.62</v>
      </c>
      <c r="X56" t="n">
        <v>0.25</v>
      </c>
      <c r="Y56" t="n">
        <v>1</v>
      </c>
      <c r="Z56" t="n">
        <v>10</v>
      </c>
      <c r="AA56" t="n">
        <v>331.6541724767787</v>
      </c>
      <c r="AB56" t="n">
        <v>453.7838703321764</v>
      </c>
      <c r="AC56" t="n">
        <v>410.4753746373348</v>
      </c>
      <c r="AD56" t="n">
        <v>331654.1724767787</v>
      </c>
      <c r="AE56" t="n">
        <v>453783.8703321764</v>
      </c>
      <c r="AF56" t="n">
        <v>8.137665372662156e-06</v>
      </c>
      <c r="AG56" t="n">
        <v>22</v>
      </c>
      <c r="AH56" t="n">
        <v>410475.3746373348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5.5028</v>
      </c>
      <c r="E57" t="n">
        <v>18.17</v>
      </c>
      <c r="F57" t="n">
        <v>15.56</v>
      </c>
      <c r="G57" t="n">
        <v>103.72</v>
      </c>
      <c r="H57" t="n">
        <v>1.46</v>
      </c>
      <c r="I57" t="n">
        <v>9</v>
      </c>
      <c r="J57" t="n">
        <v>179.09</v>
      </c>
      <c r="K57" t="n">
        <v>50.28</v>
      </c>
      <c r="L57" t="n">
        <v>14.75</v>
      </c>
      <c r="M57" t="n">
        <v>7</v>
      </c>
      <c r="N57" t="n">
        <v>34.06</v>
      </c>
      <c r="O57" t="n">
        <v>22321.5</v>
      </c>
      <c r="P57" t="n">
        <v>162.43</v>
      </c>
      <c r="Q57" t="n">
        <v>467.07</v>
      </c>
      <c r="R57" t="n">
        <v>57.3</v>
      </c>
      <c r="S57" t="n">
        <v>39.61</v>
      </c>
      <c r="T57" t="n">
        <v>3895.63</v>
      </c>
      <c r="U57" t="n">
        <v>0.6899999999999999</v>
      </c>
      <c r="V57" t="n">
        <v>0.75</v>
      </c>
      <c r="W57" t="n">
        <v>2.62</v>
      </c>
      <c r="X57" t="n">
        <v>0.22</v>
      </c>
      <c r="Y57" t="n">
        <v>1</v>
      </c>
      <c r="Z57" t="n">
        <v>10</v>
      </c>
      <c r="AA57" t="n">
        <v>331.0780166967721</v>
      </c>
      <c r="AB57" t="n">
        <v>452.9955485757722</v>
      </c>
      <c r="AC57" t="n">
        <v>409.7622892029453</v>
      </c>
      <c r="AD57" t="n">
        <v>331078.0166967721</v>
      </c>
      <c r="AE57" t="n">
        <v>452995.5485757722</v>
      </c>
      <c r="AF57" t="n">
        <v>8.164966999614419e-06</v>
      </c>
      <c r="AG57" t="n">
        <v>22</v>
      </c>
      <c r="AH57" t="n">
        <v>409762.2892029453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5.502</v>
      </c>
      <c r="E58" t="n">
        <v>18.18</v>
      </c>
      <c r="F58" t="n">
        <v>15.56</v>
      </c>
      <c r="G58" t="n">
        <v>103.74</v>
      </c>
      <c r="H58" t="n">
        <v>1.48</v>
      </c>
      <c r="I58" t="n">
        <v>9</v>
      </c>
      <c r="J58" t="n">
        <v>179.46</v>
      </c>
      <c r="K58" t="n">
        <v>50.28</v>
      </c>
      <c r="L58" t="n">
        <v>15</v>
      </c>
      <c r="M58" t="n">
        <v>7</v>
      </c>
      <c r="N58" t="n">
        <v>34.18</v>
      </c>
      <c r="O58" t="n">
        <v>22367.38</v>
      </c>
      <c r="P58" t="n">
        <v>162.88</v>
      </c>
      <c r="Q58" t="n">
        <v>467.1</v>
      </c>
      <c r="R58" t="n">
        <v>57.29</v>
      </c>
      <c r="S58" t="n">
        <v>39.61</v>
      </c>
      <c r="T58" t="n">
        <v>3890.97</v>
      </c>
      <c r="U58" t="n">
        <v>0.6899999999999999</v>
      </c>
      <c r="V58" t="n">
        <v>0.75</v>
      </c>
      <c r="W58" t="n">
        <v>2.62</v>
      </c>
      <c r="X58" t="n">
        <v>0.23</v>
      </c>
      <c r="Y58" t="n">
        <v>1</v>
      </c>
      <c r="Z58" t="n">
        <v>10</v>
      </c>
      <c r="AA58" t="n">
        <v>331.2925590844767</v>
      </c>
      <c r="AB58" t="n">
        <v>453.2890949355718</v>
      </c>
      <c r="AC58" t="n">
        <v>410.0278199101605</v>
      </c>
      <c r="AD58" t="n">
        <v>331292.5590844767</v>
      </c>
      <c r="AE58" t="n">
        <v>453289.0949355718</v>
      </c>
      <c r="AF58" t="n">
        <v>8.163779972355625e-06</v>
      </c>
      <c r="AG58" t="n">
        <v>22</v>
      </c>
      <c r="AH58" t="n">
        <v>410027.8199101605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5.5022</v>
      </c>
      <c r="E59" t="n">
        <v>18.17</v>
      </c>
      <c r="F59" t="n">
        <v>15.56</v>
      </c>
      <c r="G59" t="n">
        <v>103.73</v>
      </c>
      <c r="H59" t="n">
        <v>1.5</v>
      </c>
      <c r="I59" t="n">
        <v>9</v>
      </c>
      <c r="J59" t="n">
        <v>179.83</v>
      </c>
      <c r="K59" t="n">
        <v>50.28</v>
      </c>
      <c r="L59" t="n">
        <v>15.25</v>
      </c>
      <c r="M59" t="n">
        <v>7</v>
      </c>
      <c r="N59" t="n">
        <v>34.3</v>
      </c>
      <c r="O59" t="n">
        <v>22413.29</v>
      </c>
      <c r="P59" t="n">
        <v>162.86</v>
      </c>
      <c r="Q59" t="n">
        <v>467.07</v>
      </c>
      <c r="R59" t="n">
        <v>57.32</v>
      </c>
      <c r="S59" t="n">
        <v>39.61</v>
      </c>
      <c r="T59" t="n">
        <v>3904.53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331.2795786403894</v>
      </c>
      <c r="AB59" t="n">
        <v>453.2713345193148</v>
      </c>
      <c r="AC59" t="n">
        <v>410.0117545231042</v>
      </c>
      <c r="AD59" t="n">
        <v>331279.5786403894</v>
      </c>
      <c r="AE59" t="n">
        <v>453271.3345193148</v>
      </c>
      <c r="AF59" t="n">
        <v>8.164076729170325e-06</v>
      </c>
      <c r="AG59" t="n">
        <v>22</v>
      </c>
      <c r="AH59" t="n">
        <v>410011.7545231042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5.4995</v>
      </c>
      <c r="E60" t="n">
        <v>18.18</v>
      </c>
      <c r="F60" t="n">
        <v>15.57</v>
      </c>
      <c r="G60" t="n">
        <v>103.79</v>
      </c>
      <c r="H60" t="n">
        <v>1.53</v>
      </c>
      <c r="I60" t="n">
        <v>9</v>
      </c>
      <c r="J60" t="n">
        <v>180.2</v>
      </c>
      <c r="K60" t="n">
        <v>50.28</v>
      </c>
      <c r="L60" t="n">
        <v>15.5</v>
      </c>
      <c r="M60" t="n">
        <v>7</v>
      </c>
      <c r="N60" t="n">
        <v>34.43</v>
      </c>
      <c r="O60" t="n">
        <v>22459.24</v>
      </c>
      <c r="P60" t="n">
        <v>161.91</v>
      </c>
      <c r="Q60" t="n">
        <v>467.07</v>
      </c>
      <c r="R60" t="n">
        <v>57.54</v>
      </c>
      <c r="S60" t="n">
        <v>39.61</v>
      </c>
      <c r="T60" t="n">
        <v>4015.84</v>
      </c>
      <c r="U60" t="n">
        <v>0.6899999999999999</v>
      </c>
      <c r="V60" t="n">
        <v>0.75</v>
      </c>
      <c r="W60" t="n">
        <v>2.63</v>
      </c>
      <c r="X60" t="n">
        <v>0.24</v>
      </c>
      <c r="Y60" t="n">
        <v>1</v>
      </c>
      <c r="Z60" t="n">
        <v>10</v>
      </c>
      <c r="AA60" t="n">
        <v>330.9464037655275</v>
      </c>
      <c r="AB60" t="n">
        <v>452.8154699568908</v>
      </c>
      <c r="AC60" t="n">
        <v>409.5993970347079</v>
      </c>
      <c r="AD60" t="n">
        <v>330946.4037655275</v>
      </c>
      <c r="AE60" t="n">
        <v>452815.4699568908</v>
      </c>
      <c r="AF60" t="n">
        <v>8.160070512171895e-06</v>
      </c>
      <c r="AG60" t="n">
        <v>22</v>
      </c>
      <c r="AH60" t="n">
        <v>409599.3970347079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5.5004</v>
      </c>
      <c r="E61" t="n">
        <v>18.18</v>
      </c>
      <c r="F61" t="n">
        <v>15.57</v>
      </c>
      <c r="G61" t="n">
        <v>103.77</v>
      </c>
      <c r="H61" t="n">
        <v>1.55</v>
      </c>
      <c r="I61" t="n">
        <v>9</v>
      </c>
      <c r="J61" t="n">
        <v>180.58</v>
      </c>
      <c r="K61" t="n">
        <v>50.28</v>
      </c>
      <c r="L61" t="n">
        <v>15.75</v>
      </c>
      <c r="M61" t="n">
        <v>7</v>
      </c>
      <c r="N61" t="n">
        <v>34.55</v>
      </c>
      <c r="O61" t="n">
        <v>22505.24</v>
      </c>
      <c r="P61" t="n">
        <v>161.33</v>
      </c>
      <c r="Q61" t="n">
        <v>467.07</v>
      </c>
      <c r="R61" t="n">
        <v>57.65</v>
      </c>
      <c r="S61" t="n">
        <v>39.61</v>
      </c>
      <c r="T61" t="n">
        <v>4070.85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330.6725653899113</v>
      </c>
      <c r="AB61" t="n">
        <v>452.440792210476</v>
      </c>
      <c r="AC61" t="n">
        <v>409.2604780065475</v>
      </c>
      <c r="AD61" t="n">
        <v>330672.5653899113</v>
      </c>
      <c r="AE61" t="n">
        <v>452440.792210476</v>
      </c>
      <c r="AF61" t="n">
        <v>8.161405917838037e-06</v>
      </c>
      <c r="AG61" t="n">
        <v>22</v>
      </c>
      <c r="AH61" t="n">
        <v>409260.4780065475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5.5005</v>
      </c>
      <c r="E62" t="n">
        <v>18.18</v>
      </c>
      <c r="F62" t="n">
        <v>15.57</v>
      </c>
      <c r="G62" t="n">
        <v>103.77</v>
      </c>
      <c r="H62" t="n">
        <v>1.57</v>
      </c>
      <c r="I62" t="n">
        <v>9</v>
      </c>
      <c r="J62" t="n">
        <v>180.95</v>
      </c>
      <c r="K62" t="n">
        <v>50.28</v>
      </c>
      <c r="L62" t="n">
        <v>16</v>
      </c>
      <c r="M62" t="n">
        <v>7</v>
      </c>
      <c r="N62" t="n">
        <v>34.67</v>
      </c>
      <c r="O62" t="n">
        <v>22551.28</v>
      </c>
      <c r="P62" t="n">
        <v>160.23</v>
      </c>
      <c r="Q62" t="n">
        <v>467.07</v>
      </c>
      <c r="R62" t="n">
        <v>57.57</v>
      </c>
      <c r="S62" t="n">
        <v>39.61</v>
      </c>
      <c r="T62" t="n">
        <v>4030.69</v>
      </c>
      <c r="U62" t="n">
        <v>0.6899999999999999</v>
      </c>
      <c r="V62" t="n">
        <v>0.75</v>
      </c>
      <c r="W62" t="n">
        <v>2.62</v>
      </c>
      <c r="X62" t="n">
        <v>0.23</v>
      </c>
      <c r="Y62" t="n">
        <v>1</v>
      </c>
      <c r="Z62" t="n">
        <v>10</v>
      </c>
      <c r="AA62" t="n">
        <v>330.1867958971345</v>
      </c>
      <c r="AB62" t="n">
        <v>451.7761409598212</v>
      </c>
      <c r="AC62" t="n">
        <v>408.6592601384113</v>
      </c>
      <c r="AD62" t="n">
        <v>330186.7958971345</v>
      </c>
      <c r="AE62" t="n">
        <v>451776.1409598212</v>
      </c>
      <c r="AF62" t="n">
        <v>8.161554296245386e-06</v>
      </c>
      <c r="AG62" t="n">
        <v>22</v>
      </c>
      <c r="AH62" t="n">
        <v>408659.2601384113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5.5234</v>
      </c>
      <c r="E63" t="n">
        <v>18.1</v>
      </c>
      <c r="F63" t="n">
        <v>15.52</v>
      </c>
      <c r="G63" t="n">
        <v>116.42</v>
      </c>
      <c r="H63" t="n">
        <v>1.59</v>
      </c>
      <c r="I63" t="n">
        <v>8</v>
      </c>
      <c r="J63" t="n">
        <v>181.32</v>
      </c>
      <c r="K63" t="n">
        <v>50.28</v>
      </c>
      <c r="L63" t="n">
        <v>16.25</v>
      </c>
      <c r="M63" t="n">
        <v>6</v>
      </c>
      <c r="N63" t="n">
        <v>34.79</v>
      </c>
      <c r="O63" t="n">
        <v>22597.36</v>
      </c>
      <c r="P63" t="n">
        <v>158.57</v>
      </c>
      <c r="Q63" t="n">
        <v>467.07</v>
      </c>
      <c r="R63" t="n">
        <v>56.02</v>
      </c>
      <c r="S63" t="n">
        <v>39.61</v>
      </c>
      <c r="T63" t="n">
        <v>3259.1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319.0659872641061</v>
      </c>
      <c r="AB63" t="n">
        <v>436.5601599726609</v>
      </c>
      <c r="AC63" t="n">
        <v>394.8954710209022</v>
      </c>
      <c r="AD63" t="n">
        <v>319065.9872641061</v>
      </c>
      <c r="AE63" t="n">
        <v>436560.1599726609</v>
      </c>
      <c r="AF63" t="n">
        <v>8.195532951528363e-06</v>
      </c>
      <c r="AG63" t="n">
        <v>21</v>
      </c>
      <c r="AH63" t="n">
        <v>394895.4710209022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5.5219</v>
      </c>
      <c r="E64" t="n">
        <v>18.11</v>
      </c>
      <c r="F64" t="n">
        <v>15.53</v>
      </c>
      <c r="G64" t="n">
        <v>116.46</v>
      </c>
      <c r="H64" t="n">
        <v>1.61</v>
      </c>
      <c r="I64" t="n">
        <v>8</v>
      </c>
      <c r="J64" t="n">
        <v>181.7</v>
      </c>
      <c r="K64" t="n">
        <v>50.28</v>
      </c>
      <c r="L64" t="n">
        <v>16.5</v>
      </c>
      <c r="M64" t="n">
        <v>6</v>
      </c>
      <c r="N64" t="n">
        <v>34.92</v>
      </c>
      <c r="O64" t="n">
        <v>22643.61</v>
      </c>
      <c r="P64" t="n">
        <v>158.25</v>
      </c>
      <c r="Q64" t="n">
        <v>467.07</v>
      </c>
      <c r="R64" t="n">
        <v>56.35</v>
      </c>
      <c r="S64" t="n">
        <v>39.61</v>
      </c>
      <c r="T64" t="n">
        <v>3424.86</v>
      </c>
      <c r="U64" t="n">
        <v>0.7</v>
      </c>
      <c r="V64" t="n">
        <v>0.75</v>
      </c>
      <c r="W64" t="n">
        <v>2.62</v>
      </c>
      <c r="X64" t="n">
        <v>0.19</v>
      </c>
      <c r="Y64" t="n">
        <v>1</v>
      </c>
      <c r="Z64" t="n">
        <v>10</v>
      </c>
      <c r="AA64" t="n">
        <v>318.9844087662033</v>
      </c>
      <c r="AB64" t="n">
        <v>436.448540672841</v>
      </c>
      <c r="AC64" t="n">
        <v>394.7945045103984</v>
      </c>
      <c r="AD64" t="n">
        <v>318984.4087662033</v>
      </c>
      <c r="AE64" t="n">
        <v>436448.540672841</v>
      </c>
      <c r="AF64" t="n">
        <v>8.193307275418125e-06</v>
      </c>
      <c r="AG64" t="n">
        <v>21</v>
      </c>
      <c r="AH64" t="n">
        <v>394794.5045103984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5.5207</v>
      </c>
      <c r="E65" t="n">
        <v>18.11</v>
      </c>
      <c r="F65" t="n">
        <v>15.53</v>
      </c>
      <c r="G65" t="n">
        <v>116.49</v>
      </c>
      <c r="H65" t="n">
        <v>1.63</v>
      </c>
      <c r="I65" t="n">
        <v>8</v>
      </c>
      <c r="J65" t="n">
        <v>182.07</v>
      </c>
      <c r="K65" t="n">
        <v>50.28</v>
      </c>
      <c r="L65" t="n">
        <v>16.75</v>
      </c>
      <c r="M65" t="n">
        <v>6</v>
      </c>
      <c r="N65" t="n">
        <v>35.04</v>
      </c>
      <c r="O65" t="n">
        <v>22689.77</v>
      </c>
      <c r="P65" t="n">
        <v>158.04</v>
      </c>
      <c r="Q65" t="n">
        <v>467.07</v>
      </c>
      <c r="R65" t="n">
        <v>56.39</v>
      </c>
      <c r="S65" t="n">
        <v>39.61</v>
      </c>
      <c r="T65" t="n">
        <v>3444.23</v>
      </c>
      <c r="U65" t="n">
        <v>0.7</v>
      </c>
      <c r="V65" t="n">
        <v>0.75</v>
      </c>
      <c r="W65" t="n">
        <v>2.62</v>
      </c>
      <c r="X65" t="n">
        <v>0.2</v>
      </c>
      <c r="Y65" t="n">
        <v>1</v>
      </c>
      <c r="Z65" t="n">
        <v>10</v>
      </c>
      <c r="AA65" t="n">
        <v>318.9169063699893</v>
      </c>
      <c r="AB65" t="n">
        <v>436.3561809163456</v>
      </c>
      <c r="AC65" t="n">
        <v>394.7109594394351</v>
      </c>
      <c r="AD65" t="n">
        <v>318916.9063699893</v>
      </c>
      <c r="AE65" t="n">
        <v>436356.1809163456</v>
      </c>
      <c r="AF65" t="n">
        <v>8.191526734529933e-06</v>
      </c>
      <c r="AG65" t="n">
        <v>21</v>
      </c>
      <c r="AH65" t="n">
        <v>394710.9594394351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5.5244</v>
      </c>
      <c r="E66" t="n">
        <v>18.1</v>
      </c>
      <c r="F66" t="n">
        <v>15.52</v>
      </c>
      <c r="G66" t="n">
        <v>116.39</v>
      </c>
      <c r="H66" t="n">
        <v>1.65</v>
      </c>
      <c r="I66" t="n">
        <v>8</v>
      </c>
      <c r="J66" t="n">
        <v>182.45</v>
      </c>
      <c r="K66" t="n">
        <v>50.28</v>
      </c>
      <c r="L66" t="n">
        <v>17</v>
      </c>
      <c r="M66" t="n">
        <v>6</v>
      </c>
      <c r="N66" t="n">
        <v>35.17</v>
      </c>
      <c r="O66" t="n">
        <v>22735.98</v>
      </c>
      <c r="P66" t="n">
        <v>157.73</v>
      </c>
      <c r="Q66" t="n">
        <v>467.07</v>
      </c>
      <c r="R66" t="n">
        <v>56.04</v>
      </c>
      <c r="S66" t="n">
        <v>39.61</v>
      </c>
      <c r="T66" t="n">
        <v>3269.28</v>
      </c>
      <c r="U66" t="n">
        <v>0.71</v>
      </c>
      <c r="V66" t="n">
        <v>0.75</v>
      </c>
      <c r="W66" t="n">
        <v>2.62</v>
      </c>
      <c r="X66" t="n">
        <v>0.19</v>
      </c>
      <c r="Y66" t="n">
        <v>1</v>
      </c>
      <c r="Z66" t="n">
        <v>10</v>
      </c>
      <c r="AA66" t="n">
        <v>318.6778077051898</v>
      </c>
      <c r="AB66" t="n">
        <v>436.0290355748781</v>
      </c>
      <c r="AC66" t="n">
        <v>394.4150363902059</v>
      </c>
      <c r="AD66" t="n">
        <v>318677.8077051897</v>
      </c>
      <c r="AE66" t="n">
        <v>436029.0355748781</v>
      </c>
      <c r="AF66" t="n">
        <v>8.197016735601857e-06</v>
      </c>
      <c r="AG66" t="n">
        <v>21</v>
      </c>
      <c r="AH66" t="n">
        <v>394415.0363902059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5.52</v>
      </c>
      <c r="E67" t="n">
        <v>18.12</v>
      </c>
      <c r="F67" t="n">
        <v>15.53</v>
      </c>
      <c r="G67" t="n">
        <v>116.5</v>
      </c>
      <c r="H67" t="n">
        <v>1.67</v>
      </c>
      <c r="I67" t="n">
        <v>8</v>
      </c>
      <c r="J67" t="n">
        <v>182.82</v>
      </c>
      <c r="K67" t="n">
        <v>50.28</v>
      </c>
      <c r="L67" t="n">
        <v>17.25</v>
      </c>
      <c r="M67" t="n">
        <v>6</v>
      </c>
      <c r="N67" t="n">
        <v>35.29</v>
      </c>
      <c r="O67" t="n">
        <v>22782.23</v>
      </c>
      <c r="P67" t="n">
        <v>157.47</v>
      </c>
      <c r="Q67" t="n">
        <v>467.07</v>
      </c>
      <c r="R67" t="n">
        <v>56.51</v>
      </c>
      <c r="S67" t="n">
        <v>39.61</v>
      </c>
      <c r="T67" t="n">
        <v>3503.64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318.6814394091693</v>
      </c>
      <c r="AB67" t="n">
        <v>436.0340046324824</v>
      </c>
      <c r="AC67" t="n">
        <v>394.4195312079267</v>
      </c>
      <c r="AD67" t="n">
        <v>318681.4394091694</v>
      </c>
      <c r="AE67" t="n">
        <v>436034.0046324824</v>
      </c>
      <c r="AF67" t="n">
        <v>8.19048808567849e-06</v>
      </c>
      <c r="AG67" t="n">
        <v>21</v>
      </c>
      <c r="AH67" t="n">
        <v>394419.5312079267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5.5208</v>
      </c>
      <c r="E68" t="n">
        <v>18.11</v>
      </c>
      <c r="F68" t="n">
        <v>15.53</v>
      </c>
      <c r="G68" t="n">
        <v>116.48</v>
      </c>
      <c r="H68" t="n">
        <v>1.69</v>
      </c>
      <c r="I68" t="n">
        <v>8</v>
      </c>
      <c r="J68" t="n">
        <v>183.2</v>
      </c>
      <c r="K68" t="n">
        <v>50.28</v>
      </c>
      <c r="L68" t="n">
        <v>17.5</v>
      </c>
      <c r="M68" t="n">
        <v>5</v>
      </c>
      <c r="N68" t="n">
        <v>35.42</v>
      </c>
      <c r="O68" t="n">
        <v>22828.53</v>
      </c>
      <c r="P68" t="n">
        <v>156.29</v>
      </c>
      <c r="Q68" t="n">
        <v>467.09</v>
      </c>
      <c r="R68" t="n">
        <v>56.36</v>
      </c>
      <c r="S68" t="n">
        <v>39.61</v>
      </c>
      <c r="T68" t="n">
        <v>3433.23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318.1481954956162</v>
      </c>
      <c r="AB68" t="n">
        <v>435.3043967848978</v>
      </c>
      <c r="AC68" t="n">
        <v>393.7595561093044</v>
      </c>
      <c r="AD68" t="n">
        <v>318148.1954956162</v>
      </c>
      <c r="AE68" t="n">
        <v>435304.3967848978</v>
      </c>
      <c r="AF68" t="n">
        <v>8.191675112937285e-06</v>
      </c>
      <c r="AG68" t="n">
        <v>21</v>
      </c>
      <c r="AH68" t="n">
        <v>393759.5561093044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5.5179</v>
      </c>
      <c r="E69" t="n">
        <v>18.12</v>
      </c>
      <c r="F69" t="n">
        <v>15.54</v>
      </c>
      <c r="G69" t="n">
        <v>116.55</v>
      </c>
      <c r="H69" t="n">
        <v>1.72</v>
      </c>
      <c r="I69" t="n">
        <v>8</v>
      </c>
      <c r="J69" t="n">
        <v>183.57</v>
      </c>
      <c r="K69" t="n">
        <v>50.28</v>
      </c>
      <c r="L69" t="n">
        <v>17.75</v>
      </c>
      <c r="M69" t="n">
        <v>5</v>
      </c>
      <c r="N69" t="n">
        <v>35.54</v>
      </c>
      <c r="O69" t="n">
        <v>22874.86</v>
      </c>
      <c r="P69" t="n">
        <v>155.4</v>
      </c>
      <c r="Q69" t="n">
        <v>467.09</v>
      </c>
      <c r="R69" t="n">
        <v>56.63</v>
      </c>
      <c r="S69" t="n">
        <v>39.61</v>
      </c>
      <c r="T69" t="n">
        <v>3564.64</v>
      </c>
      <c r="U69" t="n">
        <v>0.7</v>
      </c>
      <c r="V69" t="n">
        <v>0.75</v>
      </c>
      <c r="W69" t="n">
        <v>2.63</v>
      </c>
      <c r="X69" t="n">
        <v>0.21</v>
      </c>
      <c r="Y69" t="n">
        <v>1</v>
      </c>
      <c r="Z69" t="n">
        <v>10</v>
      </c>
      <c r="AA69" t="n">
        <v>317.8448469510123</v>
      </c>
      <c r="AB69" t="n">
        <v>434.8893419233775</v>
      </c>
      <c r="AC69" t="n">
        <v>393.3841135012345</v>
      </c>
      <c r="AD69" t="n">
        <v>317844.8469510123</v>
      </c>
      <c r="AE69" t="n">
        <v>434889.3419233775</v>
      </c>
      <c r="AF69" t="n">
        <v>8.187372139124154e-06</v>
      </c>
      <c r="AG69" t="n">
        <v>21</v>
      </c>
      <c r="AH69" t="n">
        <v>393384.1135012345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5.5193</v>
      </c>
      <c r="E70" t="n">
        <v>18.12</v>
      </c>
      <c r="F70" t="n">
        <v>15.54</v>
      </c>
      <c r="G70" t="n">
        <v>116.52</v>
      </c>
      <c r="H70" t="n">
        <v>1.74</v>
      </c>
      <c r="I70" t="n">
        <v>8</v>
      </c>
      <c r="J70" t="n">
        <v>183.95</v>
      </c>
      <c r="K70" t="n">
        <v>50.28</v>
      </c>
      <c r="L70" t="n">
        <v>18</v>
      </c>
      <c r="M70" t="n">
        <v>5</v>
      </c>
      <c r="N70" t="n">
        <v>35.67</v>
      </c>
      <c r="O70" t="n">
        <v>22921.24</v>
      </c>
      <c r="P70" t="n">
        <v>154.72</v>
      </c>
      <c r="Q70" t="n">
        <v>467.09</v>
      </c>
      <c r="R70" t="n">
        <v>56.48</v>
      </c>
      <c r="S70" t="n">
        <v>39.61</v>
      </c>
      <c r="T70" t="n">
        <v>3493.28</v>
      </c>
      <c r="U70" t="n">
        <v>0.7</v>
      </c>
      <c r="V70" t="n">
        <v>0.75</v>
      </c>
      <c r="W70" t="n">
        <v>2.62</v>
      </c>
      <c r="X70" t="n">
        <v>0.2</v>
      </c>
      <c r="Y70" t="n">
        <v>1</v>
      </c>
      <c r="Z70" t="n">
        <v>10</v>
      </c>
      <c r="AA70" t="n">
        <v>317.5185585289358</v>
      </c>
      <c r="AB70" t="n">
        <v>434.4428997094632</v>
      </c>
      <c r="AC70" t="n">
        <v>392.9802791056306</v>
      </c>
      <c r="AD70" t="n">
        <v>317518.5585289358</v>
      </c>
      <c r="AE70" t="n">
        <v>434442.8997094632</v>
      </c>
      <c r="AF70" t="n">
        <v>8.189449436827045e-06</v>
      </c>
      <c r="AG70" t="n">
        <v>21</v>
      </c>
      <c r="AH70" t="n">
        <v>392980.2791056306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5.5179</v>
      </c>
      <c r="E71" t="n">
        <v>18.12</v>
      </c>
      <c r="F71" t="n">
        <v>15.54</v>
      </c>
      <c r="G71" t="n">
        <v>116.55</v>
      </c>
      <c r="H71" t="n">
        <v>1.76</v>
      </c>
      <c r="I71" t="n">
        <v>8</v>
      </c>
      <c r="J71" t="n">
        <v>184.33</v>
      </c>
      <c r="K71" t="n">
        <v>50.28</v>
      </c>
      <c r="L71" t="n">
        <v>18.25</v>
      </c>
      <c r="M71" t="n">
        <v>5</v>
      </c>
      <c r="N71" t="n">
        <v>35.8</v>
      </c>
      <c r="O71" t="n">
        <v>22967.66</v>
      </c>
      <c r="P71" t="n">
        <v>152.83</v>
      </c>
      <c r="Q71" t="n">
        <v>467.11</v>
      </c>
      <c r="R71" t="n">
        <v>56.72</v>
      </c>
      <c r="S71" t="n">
        <v>39.61</v>
      </c>
      <c r="T71" t="n">
        <v>3609.15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316.7183448383259</v>
      </c>
      <c r="AB71" t="n">
        <v>433.3480120350342</v>
      </c>
      <c r="AC71" t="n">
        <v>391.9898859741646</v>
      </c>
      <c r="AD71" t="n">
        <v>316718.3448383259</v>
      </c>
      <c r="AE71" t="n">
        <v>433348.0120350342</v>
      </c>
      <c r="AF71" t="n">
        <v>8.187372139124154e-06</v>
      </c>
      <c r="AG71" t="n">
        <v>21</v>
      </c>
      <c r="AH71" t="n">
        <v>391989.8859741646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5.5344</v>
      </c>
      <c r="E72" t="n">
        <v>18.07</v>
      </c>
      <c r="F72" t="n">
        <v>15.52</v>
      </c>
      <c r="G72" t="n">
        <v>133.02</v>
      </c>
      <c r="H72" t="n">
        <v>1.78</v>
      </c>
      <c r="I72" t="n">
        <v>7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152.67</v>
      </c>
      <c r="Q72" t="n">
        <v>467.09</v>
      </c>
      <c r="R72" t="n">
        <v>55.93</v>
      </c>
      <c r="S72" t="n">
        <v>39.61</v>
      </c>
      <c r="T72" t="n">
        <v>3222.52</v>
      </c>
      <c r="U72" t="n">
        <v>0.71</v>
      </c>
      <c r="V72" t="n">
        <v>0.75</v>
      </c>
      <c r="W72" t="n">
        <v>2.62</v>
      </c>
      <c r="X72" t="n">
        <v>0.19</v>
      </c>
      <c r="Y72" t="n">
        <v>1</v>
      </c>
      <c r="Z72" t="n">
        <v>10</v>
      </c>
      <c r="AA72" t="n">
        <v>316.2633771263437</v>
      </c>
      <c r="AB72" t="n">
        <v>432.7255051397414</v>
      </c>
      <c r="AC72" t="n">
        <v>391.4267902632646</v>
      </c>
      <c r="AD72" t="n">
        <v>316263.3771263437</v>
      </c>
      <c r="AE72" t="n">
        <v>432725.5051397414</v>
      </c>
      <c r="AF72" t="n">
        <v>8.211854576336782e-06</v>
      </c>
      <c r="AG72" t="n">
        <v>21</v>
      </c>
      <c r="AH72" t="n">
        <v>391426.7902632646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5.5349</v>
      </c>
      <c r="E73" t="n">
        <v>18.07</v>
      </c>
      <c r="F73" t="n">
        <v>15.52</v>
      </c>
      <c r="G73" t="n">
        <v>133</v>
      </c>
      <c r="H73" t="n">
        <v>1.8</v>
      </c>
      <c r="I73" t="n">
        <v>7</v>
      </c>
      <c r="J73" t="n">
        <v>185.08</v>
      </c>
      <c r="K73" t="n">
        <v>50.28</v>
      </c>
      <c r="L73" t="n">
        <v>18.75</v>
      </c>
      <c r="M73" t="n">
        <v>2</v>
      </c>
      <c r="N73" t="n">
        <v>36.05</v>
      </c>
      <c r="O73" t="n">
        <v>23060.64</v>
      </c>
      <c r="P73" t="n">
        <v>152.73</v>
      </c>
      <c r="Q73" t="n">
        <v>467.09</v>
      </c>
      <c r="R73" t="n">
        <v>55.77</v>
      </c>
      <c r="S73" t="n">
        <v>39.61</v>
      </c>
      <c r="T73" t="n">
        <v>3143.12</v>
      </c>
      <c r="U73" t="n">
        <v>0.71</v>
      </c>
      <c r="V73" t="n">
        <v>0.75</v>
      </c>
      <c r="W73" t="n">
        <v>2.63</v>
      </c>
      <c r="X73" t="n">
        <v>0.18</v>
      </c>
      <c r="Y73" t="n">
        <v>1</v>
      </c>
      <c r="Z73" t="n">
        <v>10</v>
      </c>
      <c r="AA73" t="n">
        <v>316.2796597851779</v>
      </c>
      <c r="AB73" t="n">
        <v>432.7477837918986</v>
      </c>
      <c r="AC73" t="n">
        <v>391.4469426721282</v>
      </c>
      <c r="AD73" t="n">
        <v>316279.6597851779</v>
      </c>
      <c r="AE73" t="n">
        <v>432747.7837918986</v>
      </c>
      <c r="AF73" t="n">
        <v>8.212596468373528e-06</v>
      </c>
      <c r="AG73" t="n">
        <v>21</v>
      </c>
      <c r="AH73" t="n">
        <v>391446.9426721282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5.5356</v>
      </c>
      <c r="E74" t="n">
        <v>18.07</v>
      </c>
      <c r="F74" t="n">
        <v>15.52</v>
      </c>
      <c r="G74" t="n">
        <v>132.99</v>
      </c>
      <c r="H74" t="n">
        <v>1.82</v>
      </c>
      <c r="I74" t="n">
        <v>7</v>
      </c>
      <c r="J74" t="n">
        <v>185.46</v>
      </c>
      <c r="K74" t="n">
        <v>50.28</v>
      </c>
      <c r="L74" t="n">
        <v>19</v>
      </c>
      <c r="M74" t="n">
        <v>2</v>
      </c>
      <c r="N74" t="n">
        <v>36.18</v>
      </c>
      <c r="O74" t="n">
        <v>23107.19</v>
      </c>
      <c r="P74" t="n">
        <v>152.66</v>
      </c>
      <c r="Q74" t="n">
        <v>467.09</v>
      </c>
      <c r="R74" t="n">
        <v>55.71</v>
      </c>
      <c r="S74" t="n">
        <v>39.61</v>
      </c>
      <c r="T74" t="n">
        <v>3111.53</v>
      </c>
      <c r="U74" t="n">
        <v>0.71</v>
      </c>
      <c r="V74" t="n">
        <v>0.75</v>
      </c>
      <c r="W74" t="n">
        <v>2.63</v>
      </c>
      <c r="X74" t="n">
        <v>0.18</v>
      </c>
      <c r="Y74" t="n">
        <v>1</v>
      </c>
      <c r="Z74" t="n">
        <v>10</v>
      </c>
      <c r="AA74" t="n">
        <v>316.2351639428243</v>
      </c>
      <c r="AB74" t="n">
        <v>432.6869026173724</v>
      </c>
      <c r="AC74" t="n">
        <v>391.3918719114516</v>
      </c>
      <c r="AD74" t="n">
        <v>316235.1639428244</v>
      </c>
      <c r="AE74" t="n">
        <v>432686.9026173724</v>
      </c>
      <c r="AF74" t="n">
        <v>8.213635117224972e-06</v>
      </c>
      <c r="AG74" t="n">
        <v>21</v>
      </c>
      <c r="AH74" t="n">
        <v>391391.8719114516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5.5333</v>
      </c>
      <c r="E75" t="n">
        <v>18.07</v>
      </c>
      <c r="F75" t="n">
        <v>15.52</v>
      </c>
      <c r="G75" t="n">
        <v>133.05</v>
      </c>
      <c r="H75" t="n">
        <v>1.84</v>
      </c>
      <c r="I75" t="n">
        <v>7</v>
      </c>
      <c r="J75" t="n">
        <v>185.84</v>
      </c>
      <c r="K75" t="n">
        <v>50.28</v>
      </c>
      <c r="L75" t="n">
        <v>19.25</v>
      </c>
      <c r="M75" t="n">
        <v>0</v>
      </c>
      <c r="N75" t="n">
        <v>36.31</v>
      </c>
      <c r="O75" t="n">
        <v>23153.78</v>
      </c>
      <c r="P75" t="n">
        <v>153.17</v>
      </c>
      <c r="Q75" t="n">
        <v>467.09</v>
      </c>
      <c r="R75" t="n">
        <v>55.8</v>
      </c>
      <c r="S75" t="n">
        <v>39.61</v>
      </c>
      <c r="T75" t="n">
        <v>3157.96</v>
      </c>
      <c r="U75" t="n">
        <v>0.71</v>
      </c>
      <c r="V75" t="n">
        <v>0.75</v>
      </c>
      <c r="W75" t="n">
        <v>2.63</v>
      </c>
      <c r="X75" t="n">
        <v>0.19</v>
      </c>
      <c r="Y75" t="n">
        <v>1</v>
      </c>
      <c r="Z75" t="n">
        <v>10</v>
      </c>
      <c r="AA75" t="n">
        <v>316.503797009743</v>
      </c>
      <c r="AB75" t="n">
        <v>433.054458230785</v>
      </c>
      <c r="AC75" t="n">
        <v>391.7243485329876</v>
      </c>
      <c r="AD75" t="n">
        <v>316503.7970097431</v>
      </c>
      <c r="AE75" t="n">
        <v>433054.458230785</v>
      </c>
      <c r="AF75" t="n">
        <v>8.210222413855939e-06</v>
      </c>
      <c r="AG75" t="n">
        <v>21</v>
      </c>
      <c r="AH75" t="n">
        <v>391724.3485329876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2.7138</v>
      </c>
      <c r="E2" t="n">
        <v>36.85</v>
      </c>
      <c r="F2" t="n">
        <v>23</v>
      </c>
      <c r="G2" t="n">
        <v>5.41</v>
      </c>
      <c r="H2" t="n">
        <v>0.08</v>
      </c>
      <c r="I2" t="n">
        <v>255</v>
      </c>
      <c r="J2" t="n">
        <v>222.93</v>
      </c>
      <c r="K2" t="n">
        <v>56.94</v>
      </c>
      <c r="L2" t="n">
        <v>1</v>
      </c>
      <c r="M2" t="n">
        <v>253</v>
      </c>
      <c r="N2" t="n">
        <v>49.99</v>
      </c>
      <c r="O2" t="n">
        <v>27728.69</v>
      </c>
      <c r="P2" t="n">
        <v>350.45</v>
      </c>
      <c r="Q2" t="n">
        <v>467.26</v>
      </c>
      <c r="R2" t="n">
        <v>300.28</v>
      </c>
      <c r="S2" t="n">
        <v>39.61</v>
      </c>
      <c r="T2" t="n">
        <v>124153.52</v>
      </c>
      <c r="U2" t="n">
        <v>0.13</v>
      </c>
      <c r="V2" t="n">
        <v>0.51</v>
      </c>
      <c r="W2" t="n">
        <v>3.03</v>
      </c>
      <c r="X2" t="n">
        <v>7.66</v>
      </c>
      <c r="Y2" t="n">
        <v>1</v>
      </c>
      <c r="Z2" t="n">
        <v>10</v>
      </c>
      <c r="AA2" t="n">
        <v>892.9545151966545</v>
      </c>
      <c r="AB2" t="n">
        <v>1221.779762064959</v>
      </c>
      <c r="AC2" t="n">
        <v>1105.174816352144</v>
      </c>
      <c r="AD2" t="n">
        <v>892954.5151966545</v>
      </c>
      <c r="AE2" t="n">
        <v>1221779.762064958</v>
      </c>
      <c r="AF2" t="n">
        <v>3.478360391396507e-06</v>
      </c>
      <c r="AG2" t="n">
        <v>43</v>
      </c>
      <c r="AH2" t="n">
        <v>1105174.816352144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3.1745</v>
      </c>
      <c r="E3" t="n">
        <v>31.5</v>
      </c>
      <c r="F3" t="n">
        <v>20.77</v>
      </c>
      <c r="G3" t="n">
        <v>6.77</v>
      </c>
      <c r="H3" t="n">
        <v>0.1</v>
      </c>
      <c r="I3" t="n">
        <v>184</v>
      </c>
      <c r="J3" t="n">
        <v>223.35</v>
      </c>
      <c r="K3" t="n">
        <v>56.94</v>
      </c>
      <c r="L3" t="n">
        <v>1.25</v>
      </c>
      <c r="M3" t="n">
        <v>182</v>
      </c>
      <c r="N3" t="n">
        <v>50.15</v>
      </c>
      <c r="O3" t="n">
        <v>27780.03</v>
      </c>
      <c r="P3" t="n">
        <v>316.09</v>
      </c>
      <c r="Q3" t="n">
        <v>467.25</v>
      </c>
      <c r="R3" t="n">
        <v>227.82</v>
      </c>
      <c r="S3" t="n">
        <v>39.61</v>
      </c>
      <c r="T3" t="n">
        <v>88282.7</v>
      </c>
      <c r="U3" t="n">
        <v>0.17</v>
      </c>
      <c r="V3" t="n">
        <v>0.5600000000000001</v>
      </c>
      <c r="W3" t="n">
        <v>2.89</v>
      </c>
      <c r="X3" t="n">
        <v>5.43</v>
      </c>
      <c r="Y3" t="n">
        <v>1</v>
      </c>
      <c r="Z3" t="n">
        <v>10</v>
      </c>
      <c r="AA3" t="n">
        <v>727.1578982545784</v>
      </c>
      <c r="AB3" t="n">
        <v>994.9295163342973</v>
      </c>
      <c r="AC3" t="n">
        <v>899.9748396876976</v>
      </c>
      <c r="AD3" t="n">
        <v>727157.8982545785</v>
      </c>
      <c r="AE3" t="n">
        <v>994929.5163342974</v>
      </c>
      <c r="AF3" t="n">
        <v>4.068853659992708e-06</v>
      </c>
      <c r="AG3" t="n">
        <v>37</v>
      </c>
      <c r="AH3" t="n">
        <v>899974.8396876976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3.505</v>
      </c>
      <c r="E4" t="n">
        <v>28.53</v>
      </c>
      <c r="F4" t="n">
        <v>19.55</v>
      </c>
      <c r="G4" t="n">
        <v>8.15</v>
      </c>
      <c r="H4" t="n">
        <v>0.12</v>
      </c>
      <c r="I4" t="n">
        <v>144</v>
      </c>
      <c r="J4" t="n">
        <v>223.76</v>
      </c>
      <c r="K4" t="n">
        <v>56.94</v>
      </c>
      <c r="L4" t="n">
        <v>1.5</v>
      </c>
      <c r="M4" t="n">
        <v>142</v>
      </c>
      <c r="N4" t="n">
        <v>50.32</v>
      </c>
      <c r="O4" t="n">
        <v>27831.42</v>
      </c>
      <c r="P4" t="n">
        <v>297.3</v>
      </c>
      <c r="Q4" t="n">
        <v>467.2</v>
      </c>
      <c r="R4" t="n">
        <v>187.62</v>
      </c>
      <c r="S4" t="n">
        <v>39.61</v>
      </c>
      <c r="T4" t="n">
        <v>68381.10000000001</v>
      </c>
      <c r="U4" t="n">
        <v>0.21</v>
      </c>
      <c r="V4" t="n">
        <v>0.6</v>
      </c>
      <c r="W4" t="n">
        <v>2.84</v>
      </c>
      <c r="X4" t="n">
        <v>4.21</v>
      </c>
      <c r="Y4" t="n">
        <v>1</v>
      </c>
      <c r="Z4" t="n">
        <v>10</v>
      </c>
      <c r="AA4" t="n">
        <v>644.3595256191741</v>
      </c>
      <c r="AB4" t="n">
        <v>881.6411300881387</v>
      </c>
      <c r="AC4" t="n">
        <v>797.4985380236236</v>
      </c>
      <c r="AD4" t="n">
        <v>644359.5256191741</v>
      </c>
      <c r="AE4" t="n">
        <v>881641.1300881386</v>
      </c>
      <c r="AF4" t="n">
        <v>4.492465609788767e-06</v>
      </c>
      <c r="AG4" t="n">
        <v>34</v>
      </c>
      <c r="AH4" t="n">
        <v>797498.5380236236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3.7479</v>
      </c>
      <c r="E5" t="n">
        <v>26.68</v>
      </c>
      <c r="F5" t="n">
        <v>18.8</v>
      </c>
      <c r="G5" t="n">
        <v>9.48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285.56</v>
      </c>
      <c r="Q5" t="n">
        <v>467.14</v>
      </c>
      <c r="R5" t="n">
        <v>162.66</v>
      </c>
      <c r="S5" t="n">
        <v>39.61</v>
      </c>
      <c r="T5" t="n">
        <v>56026.17</v>
      </c>
      <c r="U5" t="n">
        <v>0.24</v>
      </c>
      <c r="V5" t="n">
        <v>0.62</v>
      </c>
      <c r="W5" t="n">
        <v>2.81</v>
      </c>
      <c r="X5" t="n">
        <v>3.46</v>
      </c>
      <c r="Y5" t="n">
        <v>1</v>
      </c>
      <c r="Z5" t="n">
        <v>10</v>
      </c>
      <c r="AA5" t="n">
        <v>583.5700724832639</v>
      </c>
      <c r="AB5" t="n">
        <v>798.4663184661888</v>
      </c>
      <c r="AC5" t="n">
        <v>722.2618136862915</v>
      </c>
      <c r="AD5" t="n">
        <v>583570.0724832639</v>
      </c>
      <c r="AE5" t="n">
        <v>798466.3184661889</v>
      </c>
      <c r="AF5" t="n">
        <v>4.803797962604086e-06</v>
      </c>
      <c r="AG5" t="n">
        <v>31</v>
      </c>
      <c r="AH5" t="n">
        <v>722261.8136862915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3.9478</v>
      </c>
      <c r="E6" t="n">
        <v>25.33</v>
      </c>
      <c r="F6" t="n">
        <v>18.24</v>
      </c>
      <c r="G6" t="n">
        <v>10.83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276.74</v>
      </c>
      <c r="Q6" t="n">
        <v>467.17</v>
      </c>
      <c r="R6" t="n">
        <v>144.79</v>
      </c>
      <c r="S6" t="n">
        <v>39.61</v>
      </c>
      <c r="T6" t="n">
        <v>47180.37</v>
      </c>
      <c r="U6" t="n">
        <v>0.27</v>
      </c>
      <c r="V6" t="n">
        <v>0.64</v>
      </c>
      <c r="W6" t="n">
        <v>2.77</v>
      </c>
      <c r="X6" t="n">
        <v>2.9</v>
      </c>
      <c r="Y6" t="n">
        <v>1</v>
      </c>
      <c r="Z6" t="n">
        <v>10</v>
      </c>
      <c r="AA6" t="n">
        <v>551.8023270903107</v>
      </c>
      <c r="AB6" t="n">
        <v>755.0002877255362</v>
      </c>
      <c r="AC6" t="n">
        <v>682.9441199145692</v>
      </c>
      <c r="AD6" t="n">
        <v>551802.3270903106</v>
      </c>
      <c r="AE6" t="n">
        <v>755000.2877255362</v>
      </c>
      <c r="AF6" t="n">
        <v>5.060015901376347e-06</v>
      </c>
      <c r="AG6" t="n">
        <v>30</v>
      </c>
      <c r="AH6" t="n">
        <v>682944.1199145692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4.0975</v>
      </c>
      <c r="E7" t="n">
        <v>24.41</v>
      </c>
      <c r="F7" t="n">
        <v>17.88</v>
      </c>
      <c r="G7" t="n">
        <v>12.19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271.06</v>
      </c>
      <c r="Q7" t="n">
        <v>467.22</v>
      </c>
      <c r="R7" t="n">
        <v>132.91</v>
      </c>
      <c r="S7" t="n">
        <v>39.61</v>
      </c>
      <c r="T7" t="n">
        <v>41304.22</v>
      </c>
      <c r="U7" t="n">
        <v>0.3</v>
      </c>
      <c r="V7" t="n">
        <v>0.65</v>
      </c>
      <c r="W7" t="n">
        <v>2.76</v>
      </c>
      <c r="X7" t="n">
        <v>2.55</v>
      </c>
      <c r="Y7" t="n">
        <v>1</v>
      </c>
      <c r="Z7" t="n">
        <v>10</v>
      </c>
      <c r="AA7" t="n">
        <v>527.7087749314856</v>
      </c>
      <c r="AB7" t="n">
        <v>722.0344267293279</v>
      </c>
      <c r="AC7" t="n">
        <v>653.1244744239629</v>
      </c>
      <c r="AD7" t="n">
        <v>527708.7749314855</v>
      </c>
      <c r="AE7" t="n">
        <v>722034.426729328</v>
      </c>
      <c r="AF7" t="n">
        <v>5.251890966079736e-06</v>
      </c>
      <c r="AG7" t="n">
        <v>29</v>
      </c>
      <c r="AH7" t="n">
        <v>653124.4744239629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4.2252</v>
      </c>
      <c r="E8" t="n">
        <v>23.67</v>
      </c>
      <c r="F8" t="n">
        <v>17.58</v>
      </c>
      <c r="G8" t="n">
        <v>13.53</v>
      </c>
      <c r="H8" t="n">
        <v>0.2</v>
      </c>
      <c r="I8" t="n">
        <v>78</v>
      </c>
      <c r="J8" t="n">
        <v>225.43</v>
      </c>
      <c r="K8" t="n">
        <v>56.94</v>
      </c>
      <c r="L8" t="n">
        <v>2.5</v>
      </c>
      <c r="M8" t="n">
        <v>76</v>
      </c>
      <c r="N8" t="n">
        <v>50.99</v>
      </c>
      <c r="O8" t="n">
        <v>28037.57</v>
      </c>
      <c r="P8" t="n">
        <v>266.26</v>
      </c>
      <c r="Q8" t="n">
        <v>467.12</v>
      </c>
      <c r="R8" t="n">
        <v>123.36</v>
      </c>
      <c r="S8" t="n">
        <v>39.61</v>
      </c>
      <c r="T8" t="n">
        <v>36578.85</v>
      </c>
      <c r="U8" t="n">
        <v>0.32</v>
      </c>
      <c r="V8" t="n">
        <v>0.66</v>
      </c>
      <c r="W8" t="n">
        <v>2.73</v>
      </c>
      <c r="X8" t="n">
        <v>2.25</v>
      </c>
      <c r="Y8" t="n">
        <v>1</v>
      </c>
      <c r="Z8" t="n">
        <v>10</v>
      </c>
      <c r="AA8" t="n">
        <v>506.5393998424934</v>
      </c>
      <c r="AB8" t="n">
        <v>693.0695538056535</v>
      </c>
      <c r="AC8" t="n">
        <v>626.9239683196691</v>
      </c>
      <c r="AD8" t="n">
        <v>506539.3998424934</v>
      </c>
      <c r="AE8" t="n">
        <v>693069.5538056535</v>
      </c>
      <c r="AF8" t="n">
        <v>5.415567958482026e-06</v>
      </c>
      <c r="AG8" t="n">
        <v>28</v>
      </c>
      <c r="AH8" t="n">
        <v>626923.9683196691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4.3355</v>
      </c>
      <c r="E9" t="n">
        <v>23.07</v>
      </c>
      <c r="F9" t="n">
        <v>17.33</v>
      </c>
      <c r="G9" t="n">
        <v>14.86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262.21</v>
      </c>
      <c r="Q9" t="n">
        <v>467.14</v>
      </c>
      <c r="R9" t="n">
        <v>115.09</v>
      </c>
      <c r="S9" t="n">
        <v>39.61</v>
      </c>
      <c r="T9" t="n">
        <v>32487.43</v>
      </c>
      <c r="U9" t="n">
        <v>0.34</v>
      </c>
      <c r="V9" t="n">
        <v>0.67</v>
      </c>
      <c r="W9" t="n">
        <v>2.72</v>
      </c>
      <c r="X9" t="n">
        <v>2</v>
      </c>
      <c r="Y9" t="n">
        <v>1</v>
      </c>
      <c r="Z9" t="n">
        <v>10</v>
      </c>
      <c r="AA9" t="n">
        <v>487.5196853535675</v>
      </c>
      <c r="AB9" t="n">
        <v>667.0459413513217</v>
      </c>
      <c r="AC9" t="n">
        <v>603.3840129136095</v>
      </c>
      <c r="AD9" t="n">
        <v>487519.6853535675</v>
      </c>
      <c r="AE9" t="n">
        <v>667045.9413513218</v>
      </c>
      <c r="AF9" t="n">
        <v>5.556942839155264e-06</v>
      </c>
      <c r="AG9" t="n">
        <v>27</v>
      </c>
      <c r="AH9" t="n">
        <v>603384.0129136095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4.4323</v>
      </c>
      <c r="E10" t="n">
        <v>22.56</v>
      </c>
      <c r="F10" t="n">
        <v>17.14</v>
      </c>
      <c r="G10" t="n">
        <v>16.32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258.9</v>
      </c>
      <c r="Q10" t="n">
        <v>467.25</v>
      </c>
      <c r="R10" t="n">
        <v>108.76</v>
      </c>
      <c r="S10" t="n">
        <v>39.61</v>
      </c>
      <c r="T10" t="n">
        <v>29355.18</v>
      </c>
      <c r="U10" t="n">
        <v>0.36</v>
      </c>
      <c r="V10" t="n">
        <v>0.68</v>
      </c>
      <c r="W10" t="n">
        <v>2.71</v>
      </c>
      <c r="X10" t="n">
        <v>1.8</v>
      </c>
      <c r="Y10" t="n">
        <v>1</v>
      </c>
      <c r="Z10" t="n">
        <v>10</v>
      </c>
      <c r="AA10" t="n">
        <v>480.1935944343909</v>
      </c>
      <c r="AB10" t="n">
        <v>657.0220605513836</v>
      </c>
      <c r="AC10" t="n">
        <v>594.3167972286125</v>
      </c>
      <c r="AD10" t="n">
        <v>480193.5944343909</v>
      </c>
      <c r="AE10" t="n">
        <v>657022.0605513835</v>
      </c>
      <c r="AF10" t="n">
        <v>5.6810143572801e-06</v>
      </c>
      <c r="AG10" t="n">
        <v>27</v>
      </c>
      <c r="AH10" t="n">
        <v>594316.7972286125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4.5076</v>
      </c>
      <c r="E11" t="n">
        <v>22.18</v>
      </c>
      <c r="F11" t="n">
        <v>16.98</v>
      </c>
      <c r="G11" t="n">
        <v>17.56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256.25</v>
      </c>
      <c r="Q11" t="n">
        <v>467.19</v>
      </c>
      <c r="R11" t="n">
        <v>103.95</v>
      </c>
      <c r="S11" t="n">
        <v>39.61</v>
      </c>
      <c r="T11" t="n">
        <v>26977.49</v>
      </c>
      <c r="U11" t="n">
        <v>0.38</v>
      </c>
      <c r="V11" t="n">
        <v>0.6899999999999999</v>
      </c>
      <c r="W11" t="n">
        <v>2.69</v>
      </c>
      <c r="X11" t="n">
        <v>1.64</v>
      </c>
      <c r="Y11" t="n">
        <v>1</v>
      </c>
      <c r="Z11" t="n">
        <v>10</v>
      </c>
      <c r="AA11" t="n">
        <v>464.6618384554384</v>
      </c>
      <c r="AB11" t="n">
        <v>635.770826808267</v>
      </c>
      <c r="AC11" t="n">
        <v>575.0937514076448</v>
      </c>
      <c r="AD11" t="n">
        <v>464661.8384554384</v>
      </c>
      <c r="AE11" t="n">
        <v>635770.8268082669</v>
      </c>
      <c r="AF11" t="n">
        <v>5.777528668383409e-06</v>
      </c>
      <c r="AG11" t="n">
        <v>26</v>
      </c>
      <c r="AH11" t="n">
        <v>575093.7514076448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4.5813</v>
      </c>
      <c r="E12" t="n">
        <v>21.83</v>
      </c>
      <c r="F12" t="n">
        <v>16.84</v>
      </c>
      <c r="G12" t="n">
        <v>19.07</v>
      </c>
      <c r="H12" t="n">
        <v>0.27</v>
      </c>
      <c r="I12" t="n">
        <v>53</v>
      </c>
      <c r="J12" t="n">
        <v>227.11</v>
      </c>
      <c r="K12" t="n">
        <v>56.94</v>
      </c>
      <c r="L12" t="n">
        <v>3.5</v>
      </c>
      <c r="M12" t="n">
        <v>51</v>
      </c>
      <c r="N12" t="n">
        <v>51.67</v>
      </c>
      <c r="O12" t="n">
        <v>28244.66</v>
      </c>
      <c r="P12" t="n">
        <v>253.76</v>
      </c>
      <c r="Q12" t="n">
        <v>467.11</v>
      </c>
      <c r="R12" t="n">
        <v>99.37</v>
      </c>
      <c r="S12" t="n">
        <v>39.61</v>
      </c>
      <c r="T12" t="n">
        <v>24712.6</v>
      </c>
      <c r="U12" t="n">
        <v>0.4</v>
      </c>
      <c r="V12" t="n">
        <v>0.6899999999999999</v>
      </c>
      <c r="W12" t="n">
        <v>2.69</v>
      </c>
      <c r="X12" t="n">
        <v>1.51</v>
      </c>
      <c r="Y12" t="n">
        <v>1</v>
      </c>
      <c r="Z12" t="n">
        <v>10</v>
      </c>
      <c r="AA12" t="n">
        <v>459.5069556723039</v>
      </c>
      <c r="AB12" t="n">
        <v>628.7176887670043</v>
      </c>
      <c r="AC12" t="n">
        <v>568.713754961899</v>
      </c>
      <c r="AD12" t="n">
        <v>459506.9556723039</v>
      </c>
      <c r="AE12" t="n">
        <v>628717.6887670043</v>
      </c>
      <c r="AF12" t="n">
        <v>5.871992210592091e-06</v>
      </c>
      <c r="AG12" t="n">
        <v>26</v>
      </c>
      <c r="AH12" t="n">
        <v>568713.754961899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4.6261</v>
      </c>
      <c r="E13" t="n">
        <v>21.62</v>
      </c>
      <c r="F13" t="n">
        <v>16.76</v>
      </c>
      <c r="G13" t="n">
        <v>20.11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252.37</v>
      </c>
      <c r="Q13" t="n">
        <v>467.08</v>
      </c>
      <c r="R13" t="n">
        <v>96.55</v>
      </c>
      <c r="S13" t="n">
        <v>39.61</v>
      </c>
      <c r="T13" t="n">
        <v>23315.43</v>
      </c>
      <c r="U13" t="n">
        <v>0.41</v>
      </c>
      <c r="V13" t="n">
        <v>0.7</v>
      </c>
      <c r="W13" t="n">
        <v>2.69</v>
      </c>
      <c r="X13" t="n">
        <v>1.43</v>
      </c>
      <c r="Y13" t="n">
        <v>1</v>
      </c>
      <c r="Z13" t="n">
        <v>10</v>
      </c>
      <c r="AA13" t="n">
        <v>456.5380436623697</v>
      </c>
      <c r="AB13" t="n">
        <v>624.6554923758586</v>
      </c>
      <c r="AC13" t="n">
        <v>565.0392488929956</v>
      </c>
      <c r="AD13" t="n">
        <v>456538.0436623697</v>
      </c>
      <c r="AE13" t="n">
        <v>624655.4923758586</v>
      </c>
      <c r="AF13" t="n">
        <v>5.929413739641602e-06</v>
      </c>
      <c r="AG13" t="n">
        <v>26</v>
      </c>
      <c r="AH13" t="n">
        <v>565039.2488929956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4.6956</v>
      </c>
      <c r="E14" t="n">
        <v>21.3</v>
      </c>
      <c r="F14" t="n">
        <v>16.62</v>
      </c>
      <c r="G14" t="n">
        <v>21.67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249.82</v>
      </c>
      <c r="Q14" t="n">
        <v>467.08</v>
      </c>
      <c r="R14" t="n">
        <v>91.98</v>
      </c>
      <c r="S14" t="n">
        <v>39.61</v>
      </c>
      <c r="T14" t="n">
        <v>21050.27</v>
      </c>
      <c r="U14" t="n">
        <v>0.43</v>
      </c>
      <c r="V14" t="n">
        <v>0.7</v>
      </c>
      <c r="W14" t="n">
        <v>2.68</v>
      </c>
      <c r="X14" t="n">
        <v>1.28</v>
      </c>
      <c r="Y14" t="n">
        <v>1</v>
      </c>
      <c r="Z14" t="n">
        <v>10</v>
      </c>
      <c r="AA14" t="n">
        <v>441.8194064656454</v>
      </c>
      <c r="AB14" t="n">
        <v>604.5168036228555</v>
      </c>
      <c r="AC14" t="n">
        <v>546.8225683297519</v>
      </c>
      <c r="AD14" t="n">
        <v>441819.4064656454</v>
      </c>
      <c r="AE14" t="n">
        <v>604516.8036228555</v>
      </c>
      <c r="AF14" t="n">
        <v>6.018494013501893e-06</v>
      </c>
      <c r="AG14" t="n">
        <v>25</v>
      </c>
      <c r="AH14" t="n">
        <v>546822.568329752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4.7458</v>
      </c>
      <c r="E15" t="n">
        <v>21.07</v>
      </c>
      <c r="F15" t="n">
        <v>16.52</v>
      </c>
      <c r="G15" t="n">
        <v>23.06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248.2</v>
      </c>
      <c r="Q15" t="n">
        <v>467.13</v>
      </c>
      <c r="R15" t="n">
        <v>88.83</v>
      </c>
      <c r="S15" t="n">
        <v>39.61</v>
      </c>
      <c r="T15" t="n">
        <v>19488.95</v>
      </c>
      <c r="U15" t="n">
        <v>0.45</v>
      </c>
      <c r="V15" t="n">
        <v>0.71</v>
      </c>
      <c r="W15" t="n">
        <v>2.67</v>
      </c>
      <c r="X15" t="n">
        <v>1.19</v>
      </c>
      <c r="Y15" t="n">
        <v>1</v>
      </c>
      <c r="Z15" t="n">
        <v>10</v>
      </c>
      <c r="AA15" t="n">
        <v>438.5874510951197</v>
      </c>
      <c r="AB15" t="n">
        <v>600.0946997010941</v>
      </c>
      <c r="AC15" t="n">
        <v>542.8225037998217</v>
      </c>
      <c r="AD15" t="n">
        <v>438587.4510951196</v>
      </c>
      <c r="AE15" t="n">
        <v>600094.6997010941</v>
      </c>
      <c r="AF15" t="n">
        <v>6.082836887570766e-06</v>
      </c>
      <c r="AG15" t="n">
        <v>25</v>
      </c>
      <c r="AH15" t="n">
        <v>542822.5037998217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4.7724</v>
      </c>
      <c r="E16" t="n">
        <v>20.95</v>
      </c>
      <c r="F16" t="n">
        <v>16.49</v>
      </c>
      <c r="G16" t="n">
        <v>24.14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247.55</v>
      </c>
      <c r="Q16" t="n">
        <v>467.11</v>
      </c>
      <c r="R16" t="n">
        <v>87.69</v>
      </c>
      <c r="S16" t="n">
        <v>39.61</v>
      </c>
      <c r="T16" t="n">
        <v>18930.96</v>
      </c>
      <c r="U16" t="n">
        <v>0.45</v>
      </c>
      <c r="V16" t="n">
        <v>0.71</v>
      </c>
      <c r="W16" t="n">
        <v>2.68</v>
      </c>
      <c r="X16" t="n">
        <v>1.16</v>
      </c>
      <c r="Y16" t="n">
        <v>1</v>
      </c>
      <c r="Z16" t="n">
        <v>10</v>
      </c>
      <c r="AA16" t="n">
        <v>437.0941254315368</v>
      </c>
      <c r="AB16" t="n">
        <v>598.0514656473014</v>
      </c>
      <c r="AC16" t="n">
        <v>540.9742731364259</v>
      </c>
      <c r="AD16" t="n">
        <v>437094.1254315368</v>
      </c>
      <c r="AE16" t="n">
        <v>598051.4656473014</v>
      </c>
      <c r="AF16" t="n">
        <v>6.116930920443912e-06</v>
      </c>
      <c r="AG16" t="n">
        <v>25</v>
      </c>
      <c r="AH16" t="n">
        <v>540974.273136426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4.8035</v>
      </c>
      <c r="E17" t="n">
        <v>20.82</v>
      </c>
      <c r="F17" t="n">
        <v>16.45</v>
      </c>
      <c r="G17" t="n">
        <v>25.3</v>
      </c>
      <c r="H17" t="n">
        <v>0.37</v>
      </c>
      <c r="I17" t="n">
        <v>39</v>
      </c>
      <c r="J17" t="n">
        <v>229.22</v>
      </c>
      <c r="K17" t="n">
        <v>56.94</v>
      </c>
      <c r="L17" t="n">
        <v>4.75</v>
      </c>
      <c r="M17" t="n">
        <v>37</v>
      </c>
      <c r="N17" t="n">
        <v>52.53</v>
      </c>
      <c r="O17" t="n">
        <v>28504.87</v>
      </c>
      <c r="P17" t="n">
        <v>246.37</v>
      </c>
      <c r="Q17" t="n">
        <v>467.16</v>
      </c>
      <c r="R17" t="n">
        <v>86.13</v>
      </c>
      <c r="S17" t="n">
        <v>39.61</v>
      </c>
      <c r="T17" t="n">
        <v>18158.5</v>
      </c>
      <c r="U17" t="n">
        <v>0.46</v>
      </c>
      <c r="V17" t="n">
        <v>0.71</v>
      </c>
      <c r="W17" t="n">
        <v>2.67</v>
      </c>
      <c r="X17" t="n">
        <v>1.11</v>
      </c>
      <c r="Y17" t="n">
        <v>1</v>
      </c>
      <c r="Z17" t="n">
        <v>10</v>
      </c>
      <c r="AA17" t="n">
        <v>435.1393312192344</v>
      </c>
      <c r="AB17" t="n">
        <v>595.3768299665952</v>
      </c>
      <c r="AC17" t="n">
        <v>538.5549009312115</v>
      </c>
      <c r="AD17" t="n">
        <v>435139.3312192343</v>
      </c>
      <c r="AE17" t="n">
        <v>595376.8299665952</v>
      </c>
      <c r="AF17" t="n">
        <v>6.156792740833193e-06</v>
      </c>
      <c r="AG17" t="n">
        <v>25</v>
      </c>
      <c r="AH17" t="n">
        <v>538554.9009312114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4.8411</v>
      </c>
      <c r="E18" t="n">
        <v>20.66</v>
      </c>
      <c r="F18" t="n">
        <v>16.37</v>
      </c>
      <c r="G18" t="n">
        <v>26.55</v>
      </c>
      <c r="H18" t="n">
        <v>0.39</v>
      </c>
      <c r="I18" t="n">
        <v>37</v>
      </c>
      <c r="J18" t="n">
        <v>229.65</v>
      </c>
      <c r="K18" t="n">
        <v>56.94</v>
      </c>
      <c r="L18" t="n">
        <v>5</v>
      </c>
      <c r="M18" t="n">
        <v>35</v>
      </c>
      <c r="N18" t="n">
        <v>52.7</v>
      </c>
      <c r="O18" t="n">
        <v>28557.1</v>
      </c>
      <c r="P18" t="n">
        <v>245.06</v>
      </c>
      <c r="Q18" t="n">
        <v>467.07</v>
      </c>
      <c r="R18" t="n">
        <v>83.70999999999999</v>
      </c>
      <c r="S18" t="n">
        <v>39.61</v>
      </c>
      <c r="T18" t="n">
        <v>16961.32</v>
      </c>
      <c r="U18" t="n">
        <v>0.47</v>
      </c>
      <c r="V18" t="n">
        <v>0.71</v>
      </c>
      <c r="W18" t="n">
        <v>2.67</v>
      </c>
      <c r="X18" t="n">
        <v>1.04</v>
      </c>
      <c r="Y18" t="n">
        <v>1</v>
      </c>
      <c r="Z18" t="n">
        <v>10</v>
      </c>
      <c r="AA18" t="n">
        <v>422.7892924562426</v>
      </c>
      <c r="AB18" t="n">
        <v>578.4789620858128</v>
      </c>
      <c r="AC18" t="n">
        <v>523.2697418446646</v>
      </c>
      <c r="AD18" t="n">
        <v>422789.2924562426</v>
      </c>
      <c r="AE18" t="n">
        <v>578478.9620858128</v>
      </c>
      <c r="AF18" t="n">
        <v>6.204985809856891e-06</v>
      </c>
      <c r="AG18" t="n">
        <v>24</v>
      </c>
      <c r="AH18" t="n">
        <v>523269.7418446646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4.869</v>
      </c>
      <c r="E19" t="n">
        <v>20.54</v>
      </c>
      <c r="F19" t="n">
        <v>16.34</v>
      </c>
      <c r="G19" t="n">
        <v>28.01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33</v>
      </c>
      <c r="N19" t="n">
        <v>52.88</v>
      </c>
      <c r="O19" t="n">
        <v>28609.38</v>
      </c>
      <c r="P19" t="n">
        <v>244.48</v>
      </c>
      <c r="Q19" t="n">
        <v>467.23</v>
      </c>
      <c r="R19" t="n">
        <v>82.76000000000001</v>
      </c>
      <c r="S19" t="n">
        <v>39.61</v>
      </c>
      <c r="T19" t="n">
        <v>16496.59</v>
      </c>
      <c r="U19" t="n">
        <v>0.48</v>
      </c>
      <c r="V19" t="n">
        <v>0.71</v>
      </c>
      <c r="W19" t="n">
        <v>2.67</v>
      </c>
      <c r="X19" t="n">
        <v>1.01</v>
      </c>
      <c r="Y19" t="n">
        <v>1</v>
      </c>
      <c r="Z19" t="n">
        <v>10</v>
      </c>
      <c r="AA19" t="n">
        <v>421.3434345327136</v>
      </c>
      <c r="AB19" t="n">
        <v>576.5006754880906</v>
      </c>
      <c r="AC19" t="n">
        <v>521.4802601432863</v>
      </c>
      <c r="AD19" t="n">
        <v>421343.4345327136</v>
      </c>
      <c r="AE19" t="n">
        <v>576500.6754880906</v>
      </c>
      <c r="AF19" t="n">
        <v>6.240746092456921e-06</v>
      </c>
      <c r="AG19" t="n">
        <v>24</v>
      </c>
      <c r="AH19" t="n">
        <v>521480.2601432863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4.9069</v>
      </c>
      <c r="E20" t="n">
        <v>20.38</v>
      </c>
      <c r="F20" t="n">
        <v>16.27</v>
      </c>
      <c r="G20" t="n">
        <v>29.58</v>
      </c>
      <c r="H20" t="n">
        <v>0.42</v>
      </c>
      <c r="I20" t="n">
        <v>33</v>
      </c>
      <c r="J20" t="n">
        <v>230.49</v>
      </c>
      <c r="K20" t="n">
        <v>56.94</v>
      </c>
      <c r="L20" t="n">
        <v>5.5</v>
      </c>
      <c r="M20" t="n">
        <v>31</v>
      </c>
      <c r="N20" t="n">
        <v>53.05</v>
      </c>
      <c r="O20" t="n">
        <v>28661.73</v>
      </c>
      <c r="P20" t="n">
        <v>243.08</v>
      </c>
      <c r="Q20" t="n">
        <v>467.11</v>
      </c>
      <c r="R20" t="n">
        <v>80.06999999999999</v>
      </c>
      <c r="S20" t="n">
        <v>39.61</v>
      </c>
      <c r="T20" t="n">
        <v>15159.61</v>
      </c>
      <c r="U20" t="n">
        <v>0.49</v>
      </c>
      <c r="V20" t="n">
        <v>0.72</v>
      </c>
      <c r="W20" t="n">
        <v>2.67</v>
      </c>
      <c r="X20" t="n">
        <v>0.9399999999999999</v>
      </c>
      <c r="Y20" t="n">
        <v>1</v>
      </c>
      <c r="Z20" t="n">
        <v>10</v>
      </c>
      <c r="AA20" t="n">
        <v>418.9974969177911</v>
      </c>
      <c r="AB20" t="n">
        <v>573.2908601478904</v>
      </c>
      <c r="AC20" t="n">
        <v>518.5767850741507</v>
      </c>
      <c r="AD20" t="n">
        <v>418997.4969177911</v>
      </c>
      <c r="AE20" t="n">
        <v>573290.8601478904</v>
      </c>
      <c r="AF20" t="n">
        <v>6.28932368064836e-06</v>
      </c>
      <c r="AG20" t="n">
        <v>24</v>
      </c>
      <c r="AH20" t="n">
        <v>518576.7850741508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4.9258</v>
      </c>
      <c r="E21" t="n">
        <v>20.3</v>
      </c>
      <c r="F21" t="n">
        <v>16.24</v>
      </c>
      <c r="G21" t="n">
        <v>30.44</v>
      </c>
      <c r="H21" t="n">
        <v>0.44</v>
      </c>
      <c r="I21" t="n">
        <v>32</v>
      </c>
      <c r="J21" t="n">
        <v>230.92</v>
      </c>
      <c r="K21" t="n">
        <v>56.94</v>
      </c>
      <c r="L21" t="n">
        <v>5.75</v>
      </c>
      <c r="M21" t="n">
        <v>30</v>
      </c>
      <c r="N21" t="n">
        <v>53.23</v>
      </c>
      <c r="O21" t="n">
        <v>28714.14</v>
      </c>
      <c r="P21" t="n">
        <v>242.42</v>
      </c>
      <c r="Q21" t="n">
        <v>467.08</v>
      </c>
      <c r="R21" t="n">
        <v>79.40000000000001</v>
      </c>
      <c r="S21" t="n">
        <v>39.61</v>
      </c>
      <c r="T21" t="n">
        <v>14833.28</v>
      </c>
      <c r="U21" t="n">
        <v>0.5</v>
      </c>
      <c r="V21" t="n">
        <v>0.72</v>
      </c>
      <c r="W21" t="n">
        <v>2.66</v>
      </c>
      <c r="X21" t="n">
        <v>0.9</v>
      </c>
      <c r="Y21" t="n">
        <v>1</v>
      </c>
      <c r="Z21" t="n">
        <v>10</v>
      </c>
      <c r="AA21" t="n">
        <v>417.8776441588359</v>
      </c>
      <c r="AB21" t="n">
        <v>571.7586281986711</v>
      </c>
      <c r="AC21" t="n">
        <v>517.1907871916637</v>
      </c>
      <c r="AD21" t="n">
        <v>417877.6441588359</v>
      </c>
      <c r="AE21" t="n">
        <v>571758.628198671</v>
      </c>
      <c r="AF21" t="n">
        <v>6.313548388216122e-06</v>
      </c>
      <c r="AG21" t="n">
        <v>24</v>
      </c>
      <c r="AH21" t="n">
        <v>517190.7871916638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4.9588</v>
      </c>
      <c r="E22" t="n">
        <v>20.17</v>
      </c>
      <c r="F22" t="n">
        <v>16.19</v>
      </c>
      <c r="G22" t="n">
        <v>32.38</v>
      </c>
      <c r="H22" t="n">
        <v>0.46</v>
      </c>
      <c r="I22" t="n">
        <v>30</v>
      </c>
      <c r="J22" t="n">
        <v>231.34</v>
      </c>
      <c r="K22" t="n">
        <v>56.94</v>
      </c>
      <c r="L22" t="n">
        <v>6</v>
      </c>
      <c r="M22" t="n">
        <v>28</v>
      </c>
      <c r="N22" t="n">
        <v>53.4</v>
      </c>
      <c r="O22" t="n">
        <v>28766.61</v>
      </c>
      <c r="P22" t="n">
        <v>241.3</v>
      </c>
      <c r="Q22" t="n">
        <v>467.11</v>
      </c>
      <c r="R22" t="n">
        <v>77.86</v>
      </c>
      <c r="S22" t="n">
        <v>39.61</v>
      </c>
      <c r="T22" t="n">
        <v>14070.35</v>
      </c>
      <c r="U22" t="n">
        <v>0.51</v>
      </c>
      <c r="V22" t="n">
        <v>0.72</v>
      </c>
      <c r="W22" t="n">
        <v>2.66</v>
      </c>
      <c r="X22" t="n">
        <v>0.85</v>
      </c>
      <c r="Y22" t="n">
        <v>1</v>
      </c>
      <c r="Z22" t="n">
        <v>10</v>
      </c>
      <c r="AA22" t="n">
        <v>415.9671810622932</v>
      </c>
      <c r="AB22" t="n">
        <v>569.1446483062979</v>
      </c>
      <c r="AC22" t="n">
        <v>514.826281871475</v>
      </c>
      <c r="AD22" t="n">
        <v>415967.1810622932</v>
      </c>
      <c r="AE22" t="n">
        <v>569144.6483062978</v>
      </c>
      <c r="AF22" t="n">
        <v>6.355845496667771e-06</v>
      </c>
      <c r="AG22" t="n">
        <v>24</v>
      </c>
      <c r="AH22" t="n">
        <v>514826.2818714749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4.9801</v>
      </c>
      <c r="E23" t="n">
        <v>20.08</v>
      </c>
      <c r="F23" t="n">
        <v>16.15</v>
      </c>
      <c r="G23" t="n">
        <v>33.41</v>
      </c>
      <c r="H23" t="n">
        <v>0.48</v>
      </c>
      <c r="I23" t="n">
        <v>29</v>
      </c>
      <c r="J23" t="n">
        <v>231.77</v>
      </c>
      <c r="K23" t="n">
        <v>56.94</v>
      </c>
      <c r="L23" t="n">
        <v>6.25</v>
      </c>
      <c r="M23" t="n">
        <v>27</v>
      </c>
      <c r="N23" t="n">
        <v>53.58</v>
      </c>
      <c r="O23" t="n">
        <v>28819.14</v>
      </c>
      <c r="P23" t="n">
        <v>240.27</v>
      </c>
      <c r="Q23" t="n">
        <v>467.08</v>
      </c>
      <c r="R23" t="n">
        <v>76.40000000000001</v>
      </c>
      <c r="S23" t="n">
        <v>39.61</v>
      </c>
      <c r="T23" t="n">
        <v>13344.9</v>
      </c>
      <c r="U23" t="n">
        <v>0.52</v>
      </c>
      <c r="V23" t="n">
        <v>0.72</v>
      </c>
      <c r="W23" t="n">
        <v>2.66</v>
      </c>
      <c r="X23" t="n">
        <v>0.8100000000000001</v>
      </c>
      <c r="Y23" t="n">
        <v>1</v>
      </c>
      <c r="Z23" t="n">
        <v>10</v>
      </c>
      <c r="AA23" t="n">
        <v>414.5706494361569</v>
      </c>
      <c r="AB23" t="n">
        <v>567.2338521247913</v>
      </c>
      <c r="AC23" t="n">
        <v>513.097849395712</v>
      </c>
      <c r="AD23" t="n">
        <v>414570.649436157</v>
      </c>
      <c r="AE23" t="n">
        <v>567233.8521247912</v>
      </c>
      <c r="AF23" t="n">
        <v>6.383146357577473e-06</v>
      </c>
      <c r="AG23" t="n">
        <v>24</v>
      </c>
      <c r="AH23" t="n">
        <v>513097.849395712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5.0019</v>
      </c>
      <c r="E24" t="n">
        <v>19.99</v>
      </c>
      <c r="F24" t="n">
        <v>16.1</v>
      </c>
      <c r="G24" t="n">
        <v>34.51</v>
      </c>
      <c r="H24" t="n">
        <v>0.5</v>
      </c>
      <c r="I24" t="n">
        <v>28</v>
      </c>
      <c r="J24" t="n">
        <v>232.2</v>
      </c>
      <c r="K24" t="n">
        <v>56.94</v>
      </c>
      <c r="L24" t="n">
        <v>6.5</v>
      </c>
      <c r="M24" t="n">
        <v>26</v>
      </c>
      <c r="N24" t="n">
        <v>53.75</v>
      </c>
      <c r="O24" t="n">
        <v>28871.74</v>
      </c>
      <c r="P24" t="n">
        <v>239.46</v>
      </c>
      <c r="Q24" t="n">
        <v>467.1</v>
      </c>
      <c r="R24" t="n">
        <v>74.89</v>
      </c>
      <c r="S24" t="n">
        <v>39.61</v>
      </c>
      <c r="T24" t="n">
        <v>12594.78</v>
      </c>
      <c r="U24" t="n">
        <v>0.53</v>
      </c>
      <c r="V24" t="n">
        <v>0.72</v>
      </c>
      <c r="W24" t="n">
        <v>2.66</v>
      </c>
      <c r="X24" t="n">
        <v>0.77</v>
      </c>
      <c r="Y24" t="n">
        <v>1</v>
      </c>
      <c r="Z24" t="n">
        <v>10</v>
      </c>
      <c r="AA24" t="n">
        <v>413.2393632731823</v>
      </c>
      <c r="AB24" t="n">
        <v>565.4123276644088</v>
      </c>
      <c r="AC24" t="n">
        <v>511.4501686733029</v>
      </c>
      <c r="AD24" t="n">
        <v>413239.3632731823</v>
      </c>
      <c r="AE24" t="n">
        <v>565412.3276644088</v>
      </c>
      <c r="AF24" t="n">
        <v>6.411088083766743e-06</v>
      </c>
      <c r="AG24" t="n">
        <v>24</v>
      </c>
      <c r="AH24" t="n">
        <v>511450.1686733029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5.0162</v>
      </c>
      <c r="E25" t="n">
        <v>19.94</v>
      </c>
      <c r="F25" t="n">
        <v>16.09</v>
      </c>
      <c r="G25" t="n">
        <v>35.75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238.96</v>
      </c>
      <c r="Q25" t="n">
        <v>467.08</v>
      </c>
      <c r="R25" t="n">
        <v>74.42</v>
      </c>
      <c r="S25" t="n">
        <v>39.61</v>
      </c>
      <c r="T25" t="n">
        <v>12368.37</v>
      </c>
      <c r="U25" t="n">
        <v>0.53</v>
      </c>
      <c r="V25" t="n">
        <v>0.72</v>
      </c>
      <c r="W25" t="n">
        <v>2.66</v>
      </c>
      <c r="X25" t="n">
        <v>0.76</v>
      </c>
      <c r="Y25" t="n">
        <v>1</v>
      </c>
      <c r="Z25" t="n">
        <v>10</v>
      </c>
      <c r="AA25" t="n">
        <v>412.4686662836723</v>
      </c>
      <c r="AB25" t="n">
        <v>564.35782604261</v>
      </c>
      <c r="AC25" t="n">
        <v>510.4963072062861</v>
      </c>
      <c r="AD25" t="n">
        <v>412468.6662836723</v>
      </c>
      <c r="AE25" t="n">
        <v>564357.82604261</v>
      </c>
      <c r="AF25" t="n">
        <v>6.429416830762458e-06</v>
      </c>
      <c r="AG25" t="n">
        <v>24</v>
      </c>
      <c r="AH25" t="n">
        <v>510496.3072062861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5.0376</v>
      </c>
      <c r="E26" t="n">
        <v>19.85</v>
      </c>
      <c r="F26" t="n">
        <v>16.05</v>
      </c>
      <c r="G26" t="n">
        <v>37.04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238.29</v>
      </c>
      <c r="Q26" t="n">
        <v>467.12</v>
      </c>
      <c r="R26" t="n">
        <v>73.11</v>
      </c>
      <c r="S26" t="n">
        <v>39.61</v>
      </c>
      <c r="T26" t="n">
        <v>11717.73</v>
      </c>
      <c r="U26" t="n">
        <v>0.54</v>
      </c>
      <c r="V26" t="n">
        <v>0.73</v>
      </c>
      <c r="W26" t="n">
        <v>2.66</v>
      </c>
      <c r="X26" t="n">
        <v>0.71</v>
      </c>
      <c r="Y26" t="n">
        <v>1</v>
      </c>
      <c r="Z26" t="n">
        <v>10</v>
      </c>
      <c r="AA26" t="n">
        <v>401.3105433392323</v>
      </c>
      <c r="AB26" t="n">
        <v>549.0907899683849</v>
      </c>
      <c r="AC26" t="n">
        <v>496.6863356275653</v>
      </c>
      <c r="AD26" t="n">
        <v>401310.5433392323</v>
      </c>
      <c r="AE26" t="n">
        <v>549090.7899683849</v>
      </c>
      <c r="AF26" t="n">
        <v>6.456845864728073e-06</v>
      </c>
      <c r="AG26" t="n">
        <v>23</v>
      </c>
      <c r="AH26" t="n">
        <v>496686.3356275653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5.0499</v>
      </c>
      <c r="E27" t="n">
        <v>19.8</v>
      </c>
      <c r="F27" t="n">
        <v>16.04</v>
      </c>
      <c r="G27" t="n">
        <v>38.51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237.87</v>
      </c>
      <c r="Q27" t="n">
        <v>467.07</v>
      </c>
      <c r="R27" t="n">
        <v>72.97</v>
      </c>
      <c r="S27" t="n">
        <v>39.61</v>
      </c>
      <c r="T27" t="n">
        <v>11650.49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400.6567268330507</v>
      </c>
      <c r="AB27" t="n">
        <v>548.1962093802786</v>
      </c>
      <c r="AC27" t="n">
        <v>495.8771325552362</v>
      </c>
      <c r="AD27" t="n">
        <v>400656.7268330507</v>
      </c>
      <c r="AE27" t="n">
        <v>548196.2093802786</v>
      </c>
      <c r="AF27" t="n">
        <v>6.472611150605505e-06</v>
      </c>
      <c r="AG27" t="n">
        <v>23</v>
      </c>
      <c r="AH27" t="n">
        <v>495877.1325552362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5.0741</v>
      </c>
      <c r="E28" t="n">
        <v>19.71</v>
      </c>
      <c r="F28" t="n">
        <v>15.99</v>
      </c>
      <c r="G28" t="n">
        <v>39.98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236.79</v>
      </c>
      <c r="Q28" t="n">
        <v>467.07</v>
      </c>
      <c r="R28" t="n">
        <v>71.34999999999999</v>
      </c>
      <c r="S28" t="n">
        <v>39.61</v>
      </c>
      <c r="T28" t="n">
        <v>10847.27</v>
      </c>
      <c r="U28" t="n">
        <v>0.5600000000000001</v>
      </c>
      <c r="V28" t="n">
        <v>0.73</v>
      </c>
      <c r="W28" t="n">
        <v>2.65</v>
      </c>
      <c r="X28" t="n">
        <v>0.66</v>
      </c>
      <c r="Y28" t="n">
        <v>1</v>
      </c>
      <c r="Z28" t="n">
        <v>10</v>
      </c>
      <c r="AA28" t="n">
        <v>399.1519401656174</v>
      </c>
      <c r="AB28" t="n">
        <v>546.1372938753939</v>
      </c>
      <c r="AC28" t="n">
        <v>494.0147170564316</v>
      </c>
      <c r="AD28" t="n">
        <v>399151.9401656174</v>
      </c>
      <c r="AE28" t="n">
        <v>546137.2938753939</v>
      </c>
      <c r="AF28" t="n">
        <v>6.503629030136714e-06</v>
      </c>
      <c r="AG28" t="n">
        <v>23</v>
      </c>
      <c r="AH28" t="n">
        <v>494014.7170564316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5.0931</v>
      </c>
      <c r="E29" t="n">
        <v>19.63</v>
      </c>
      <c r="F29" t="n">
        <v>15.96</v>
      </c>
      <c r="G29" t="n">
        <v>41.65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235.98</v>
      </c>
      <c r="Q29" t="n">
        <v>467.07</v>
      </c>
      <c r="R29" t="n">
        <v>70.58</v>
      </c>
      <c r="S29" t="n">
        <v>39.61</v>
      </c>
      <c r="T29" t="n">
        <v>10466.71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398.030996130713</v>
      </c>
      <c r="AB29" t="n">
        <v>544.6035687942772</v>
      </c>
      <c r="AC29" t="n">
        <v>492.62736854446</v>
      </c>
      <c r="AD29" t="n">
        <v>398030.996130713</v>
      </c>
      <c r="AE29" t="n">
        <v>544603.5687942771</v>
      </c>
      <c r="AF29" t="n">
        <v>6.527981910760391e-06</v>
      </c>
      <c r="AG29" t="n">
        <v>23</v>
      </c>
      <c r="AH29" t="n">
        <v>492627.36854446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5.0953</v>
      </c>
      <c r="E30" t="n">
        <v>19.63</v>
      </c>
      <c r="F30" t="n">
        <v>15.96</v>
      </c>
      <c r="G30" t="n">
        <v>41.62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235.53</v>
      </c>
      <c r="Q30" t="n">
        <v>467.1</v>
      </c>
      <c r="R30" t="n">
        <v>70.36</v>
      </c>
      <c r="S30" t="n">
        <v>39.61</v>
      </c>
      <c r="T30" t="n">
        <v>10353.91</v>
      </c>
      <c r="U30" t="n">
        <v>0.5600000000000001</v>
      </c>
      <c r="V30" t="n">
        <v>0.73</v>
      </c>
      <c r="W30" t="n">
        <v>2.64</v>
      </c>
      <c r="X30" t="n">
        <v>0.62</v>
      </c>
      <c r="Y30" t="n">
        <v>1</v>
      </c>
      <c r="Z30" t="n">
        <v>10</v>
      </c>
      <c r="AA30" t="n">
        <v>397.7448339767916</v>
      </c>
      <c r="AB30" t="n">
        <v>544.2120291106986</v>
      </c>
      <c r="AC30" t="n">
        <v>492.2731968587528</v>
      </c>
      <c r="AD30" t="n">
        <v>397744.8339767916</v>
      </c>
      <c r="AE30" t="n">
        <v>544212.0291106986</v>
      </c>
      <c r="AF30" t="n">
        <v>6.5308017179905e-06</v>
      </c>
      <c r="AG30" t="n">
        <v>23</v>
      </c>
      <c r="AH30" t="n">
        <v>492273.1968587528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5.1119</v>
      </c>
      <c r="E31" t="n">
        <v>19.56</v>
      </c>
      <c r="F31" t="n">
        <v>15.94</v>
      </c>
      <c r="G31" t="n">
        <v>43.46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234.98</v>
      </c>
      <c r="Q31" t="n">
        <v>467.12</v>
      </c>
      <c r="R31" t="n">
        <v>69.59999999999999</v>
      </c>
      <c r="S31" t="n">
        <v>39.61</v>
      </c>
      <c r="T31" t="n">
        <v>9981.85</v>
      </c>
      <c r="U31" t="n">
        <v>0.57</v>
      </c>
      <c r="V31" t="n">
        <v>0.73</v>
      </c>
      <c r="W31" t="n">
        <v>2.64</v>
      </c>
      <c r="X31" t="n">
        <v>0.6</v>
      </c>
      <c r="Y31" t="n">
        <v>1</v>
      </c>
      <c r="Z31" t="n">
        <v>10</v>
      </c>
      <c r="AA31" t="n">
        <v>396.8699631059122</v>
      </c>
      <c r="AB31" t="n">
        <v>543.0149921885827</v>
      </c>
      <c r="AC31" t="n">
        <v>491.1904034604317</v>
      </c>
      <c r="AD31" t="n">
        <v>396869.9631059123</v>
      </c>
      <c r="AE31" t="n">
        <v>543014.9921885827</v>
      </c>
      <c r="AF31" t="n">
        <v>6.55207844527224e-06</v>
      </c>
      <c r="AG31" t="n">
        <v>23</v>
      </c>
      <c r="AH31" t="n">
        <v>491190.4034604317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5.1328</v>
      </c>
      <c r="E32" t="n">
        <v>19.48</v>
      </c>
      <c r="F32" t="n">
        <v>15.9</v>
      </c>
      <c r="G32" t="n">
        <v>45.43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234.16</v>
      </c>
      <c r="Q32" t="n">
        <v>467.07</v>
      </c>
      <c r="R32" t="n">
        <v>68.59999999999999</v>
      </c>
      <c r="S32" t="n">
        <v>39.61</v>
      </c>
      <c r="T32" t="n">
        <v>9486.43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395.6648482796351</v>
      </c>
      <c r="AB32" t="n">
        <v>541.3661009173563</v>
      </c>
      <c r="AC32" t="n">
        <v>489.6988800578978</v>
      </c>
      <c r="AD32" t="n">
        <v>395664.8482796351</v>
      </c>
      <c r="AE32" t="n">
        <v>541366.1009173563</v>
      </c>
      <c r="AF32" t="n">
        <v>6.578866613958283e-06</v>
      </c>
      <c r="AG32" t="n">
        <v>23</v>
      </c>
      <c r="AH32" t="n">
        <v>489698.8800578978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5.1301</v>
      </c>
      <c r="E33" t="n">
        <v>19.49</v>
      </c>
      <c r="F33" t="n">
        <v>15.91</v>
      </c>
      <c r="G33" t="n">
        <v>45.46</v>
      </c>
      <c r="H33" t="n">
        <v>0.66</v>
      </c>
      <c r="I33" t="n">
        <v>21</v>
      </c>
      <c r="J33" t="n">
        <v>236.06</v>
      </c>
      <c r="K33" t="n">
        <v>56.94</v>
      </c>
      <c r="L33" t="n">
        <v>8.75</v>
      </c>
      <c r="M33" t="n">
        <v>19</v>
      </c>
      <c r="N33" t="n">
        <v>55.36</v>
      </c>
      <c r="O33" t="n">
        <v>29347.92</v>
      </c>
      <c r="P33" t="n">
        <v>233.6</v>
      </c>
      <c r="Q33" t="n">
        <v>467.08</v>
      </c>
      <c r="R33" t="n">
        <v>68.63</v>
      </c>
      <c r="S33" t="n">
        <v>39.61</v>
      </c>
      <c r="T33" t="n">
        <v>9500.41</v>
      </c>
      <c r="U33" t="n">
        <v>0.58</v>
      </c>
      <c r="V33" t="n">
        <v>0.73</v>
      </c>
      <c r="W33" t="n">
        <v>2.65</v>
      </c>
      <c r="X33" t="n">
        <v>0.58</v>
      </c>
      <c r="Y33" t="n">
        <v>1</v>
      </c>
      <c r="Z33" t="n">
        <v>10</v>
      </c>
      <c r="AA33" t="n">
        <v>395.5228455077615</v>
      </c>
      <c r="AB33" t="n">
        <v>541.1718064601589</v>
      </c>
      <c r="AC33" t="n">
        <v>489.5231287910012</v>
      </c>
      <c r="AD33" t="n">
        <v>395522.8455077615</v>
      </c>
      <c r="AE33" t="n">
        <v>541171.8064601589</v>
      </c>
      <c r="AF33" t="n">
        <v>6.575405941448602e-06</v>
      </c>
      <c r="AG33" t="n">
        <v>23</v>
      </c>
      <c r="AH33" t="n">
        <v>489523.1287910012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5.1538</v>
      </c>
      <c r="E34" t="n">
        <v>19.4</v>
      </c>
      <c r="F34" t="n">
        <v>15.86</v>
      </c>
      <c r="G34" t="n">
        <v>47.59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233.46</v>
      </c>
      <c r="Q34" t="n">
        <v>467.07</v>
      </c>
      <c r="R34" t="n">
        <v>67.44</v>
      </c>
      <c r="S34" t="n">
        <v>39.61</v>
      </c>
      <c r="T34" t="n">
        <v>8908.51</v>
      </c>
      <c r="U34" t="n">
        <v>0.59</v>
      </c>
      <c r="V34" t="n">
        <v>0.74</v>
      </c>
      <c r="W34" t="n">
        <v>2.64</v>
      </c>
      <c r="X34" t="n">
        <v>0.53</v>
      </c>
      <c r="Y34" t="n">
        <v>1</v>
      </c>
      <c r="Z34" t="n">
        <v>10</v>
      </c>
      <c r="AA34" t="n">
        <v>394.5226316277665</v>
      </c>
      <c r="AB34" t="n">
        <v>539.8032697032276</v>
      </c>
      <c r="AC34" t="n">
        <v>488.285203261398</v>
      </c>
      <c r="AD34" t="n">
        <v>394522.6316277665</v>
      </c>
      <c r="AE34" t="n">
        <v>539803.2697032276</v>
      </c>
      <c r="AF34" t="n">
        <v>6.605782955700243e-06</v>
      </c>
      <c r="AG34" t="n">
        <v>23</v>
      </c>
      <c r="AH34" t="n">
        <v>488285.203261398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5.1706</v>
      </c>
      <c r="E35" t="n">
        <v>19.34</v>
      </c>
      <c r="F35" t="n">
        <v>15.85</v>
      </c>
      <c r="G35" t="n">
        <v>50.04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232.43</v>
      </c>
      <c r="Q35" t="n">
        <v>467.07</v>
      </c>
      <c r="R35" t="n">
        <v>66.63</v>
      </c>
      <c r="S35" t="n">
        <v>39.61</v>
      </c>
      <c r="T35" t="n">
        <v>8510.52</v>
      </c>
      <c r="U35" t="n">
        <v>0.59</v>
      </c>
      <c r="V35" t="n">
        <v>0.74</v>
      </c>
      <c r="W35" t="n">
        <v>2.64</v>
      </c>
      <c r="X35" t="n">
        <v>0.51</v>
      </c>
      <c r="Y35" t="n">
        <v>1</v>
      </c>
      <c r="Z35" t="n">
        <v>10</v>
      </c>
      <c r="AA35" t="n">
        <v>393.4716918571584</v>
      </c>
      <c r="AB35" t="n">
        <v>538.365327544891</v>
      </c>
      <c r="AC35" t="n">
        <v>486.9844962844887</v>
      </c>
      <c r="AD35" t="n">
        <v>393471.6918571584</v>
      </c>
      <c r="AE35" t="n">
        <v>538365.327544891</v>
      </c>
      <c r="AF35" t="n">
        <v>6.627316029093809e-06</v>
      </c>
      <c r="AG35" t="n">
        <v>23</v>
      </c>
      <c r="AH35" t="n">
        <v>486984.4962844887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5.1675</v>
      </c>
      <c r="E36" t="n">
        <v>19.35</v>
      </c>
      <c r="F36" t="n">
        <v>15.86</v>
      </c>
      <c r="G36" t="n">
        <v>50.07</v>
      </c>
      <c r="H36" t="n">
        <v>0.71</v>
      </c>
      <c r="I36" t="n">
        <v>19</v>
      </c>
      <c r="J36" t="n">
        <v>237.35</v>
      </c>
      <c r="K36" t="n">
        <v>56.94</v>
      </c>
      <c r="L36" t="n">
        <v>9.5</v>
      </c>
      <c r="M36" t="n">
        <v>17</v>
      </c>
      <c r="N36" t="n">
        <v>55.91</v>
      </c>
      <c r="O36" t="n">
        <v>29507.8</v>
      </c>
      <c r="P36" t="n">
        <v>232.99</v>
      </c>
      <c r="Q36" t="n">
        <v>467.07</v>
      </c>
      <c r="R36" t="n">
        <v>67.08</v>
      </c>
      <c r="S36" t="n">
        <v>39.61</v>
      </c>
      <c r="T36" t="n">
        <v>8737.889999999999</v>
      </c>
      <c r="U36" t="n">
        <v>0.59</v>
      </c>
      <c r="V36" t="n">
        <v>0.74</v>
      </c>
      <c r="W36" t="n">
        <v>2.64</v>
      </c>
      <c r="X36" t="n">
        <v>0.52</v>
      </c>
      <c r="Y36" t="n">
        <v>1</v>
      </c>
      <c r="Z36" t="n">
        <v>10</v>
      </c>
      <c r="AA36" t="n">
        <v>393.8664415036193</v>
      </c>
      <c r="AB36" t="n">
        <v>538.9054414263042</v>
      </c>
      <c r="AC36" t="n">
        <v>487.4730624551144</v>
      </c>
      <c r="AD36" t="n">
        <v>393866.4415036194</v>
      </c>
      <c r="AE36" t="n">
        <v>538905.4414263042</v>
      </c>
      <c r="AF36" t="n">
        <v>6.623342664360472e-06</v>
      </c>
      <c r="AG36" t="n">
        <v>23</v>
      </c>
      <c r="AH36" t="n">
        <v>487473.0624551144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5.1671</v>
      </c>
      <c r="E37" t="n">
        <v>19.35</v>
      </c>
      <c r="F37" t="n">
        <v>15.86</v>
      </c>
      <c r="G37" t="n">
        <v>50.08</v>
      </c>
      <c r="H37" t="n">
        <v>0.73</v>
      </c>
      <c r="I37" t="n">
        <v>19</v>
      </c>
      <c r="J37" t="n">
        <v>237.79</v>
      </c>
      <c r="K37" t="n">
        <v>56.94</v>
      </c>
      <c r="L37" t="n">
        <v>9.75</v>
      </c>
      <c r="M37" t="n">
        <v>17</v>
      </c>
      <c r="N37" t="n">
        <v>56.09</v>
      </c>
      <c r="O37" t="n">
        <v>29561.22</v>
      </c>
      <c r="P37" t="n">
        <v>232.6</v>
      </c>
      <c r="Q37" t="n">
        <v>467.07</v>
      </c>
      <c r="R37" t="n">
        <v>67.2</v>
      </c>
      <c r="S37" t="n">
        <v>39.61</v>
      </c>
      <c r="T37" t="n">
        <v>8793.92</v>
      </c>
      <c r="U37" t="n">
        <v>0.59</v>
      </c>
      <c r="V37" t="n">
        <v>0.74</v>
      </c>
      <c r="W37" t="n">
        <v>2.64</v>
      </c>
      <c r="X37" t="n">
        <v>0.52</v>
      </c>
      <c r="Y37" t="n">
        <v>1</v>
      </c>
      <c r="Z37" t="n">
        <v>10</v>
      </c>
      <c r="AA37" t="n">
        <v>393.6965740305267</v>
      </c>
      <c r="AB37" t="n">
        <v>538.6730212555948</v>
      </c>
      <c r="AC37" t="n">
        <v>487.2628241392937</v>
      </c>
      <c r="AD37" t="n">
        <v>393696.5740305267</v>
      </c>
      <c r="AE37" t="n">
        <v>538673.0212555948</v>
      </c>
      <c r="AF37" t="n">
        <v>6.622829972136815e-06</v>
      </c>
      <c r="AG37" t="n">
        <v>23</v>
      </c>
      <c r="AH37" t="n">
        <v>487262.8241392937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5.1884</v>
      </c>
      <c r="E38" t="n">
        <v>19.27</v>
      </c>
      <c r="F38" t="n">
        <v>15.82</v>
      </c>
      <c r="G38" t="n">
        <v>52.74</v>
      </c>
      <c r="H38" t="n">
        <v>0.75</v>
      </c>
      <c r="I38" t="n">
        <v>18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231.74</v>
      </c>
      <c r="Q38" t="n">
        <v>467.07</v>
      </c>
      <c r="R38" t="n">
        <v>65.81</v>
      </c>
      <c r="S38" t="n">
        <v>39.61</v>
      </c>
      <c r="T38" t="n">
        <v>8104.19</v>
      </c>
      <c r="U38" t="n">
        <v>0.6</v>
      </c>
      <c r="V38" t="n">
        <v>0.74</v>
      </c>
      <c r="W38" t="n">
        <v>2.64</v>
      </c>
      <c r="X38" t="n">
        <v>0.49</v>
      </c>
      <c r="Y38" t="n">
        <v>1</v>
      </c>
      <c r="Z38" t="n">
        <v>10</v>
      </c>
      <c r="AA38" t="n">
        <v>392.48588901592</v>
      </c>
      <c r="AB38" t="n">
        <v>537.0165086069567</v>
      </c>
      <c r="AC38" t="n">
        <v>485.7644067329115</v>
      </c>
      <c r="AD38" t="n">
        <v>392485.8890159199</v>
      </c>
      <c r="AE38" t="n">
        <v>537016.5086069567</v>
      </c>
      <c r="AF38" t="n">
        <v>6.650130833046515e-06</v>
      </c>
      <c r="AG38" t="n">
        <v>23</v>
      </c>
      <c r="AH38" t="n">
        <v>485764.4067329115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5.1883</v>
      </c>
      <c r="E39" t="n">
        <v>19.27</v>
      </c>
      <c r="F39" t="n">
        <v>15.82</v>
      </c>
      <c r="G39" t="n">
        <v>52.74</v>
      </c>
      <c r="H39" t="n">
        <v>0.76</v>
      </c>
      <c r="I39" t="n">
        <v>18</v>
      </c>
      <c r="J39" t="n">
        <v>238.66</v>
      </c>
      <c r="K39" t="n">
        <v>56.94</v>
      </c>
      <c r="L39" t="n">
        <v>10.25</v>
      </c>
      <c r="M39" t="n">
        <v>16</v>
      </c>
      <c r="N39" t="n">
        <v>56.46</v>
      </c>
      <c r="O39" t="n">
        <v>29668.27</v>
      </c>
      <c r="P39" t="n">
        <v>230.99</v>
      </c>
      <c r="Q39" t="n">
        <v>467.12</v>
      </c>
      <c r="R39" t="n">
        <v>65.68000000000001</v>
      </c>
      <c r="S39" t="n">
        <v>39.61</v>
      </c>
      <c r="T39" t="n">
        <v>8040.81</v>
      </c>
      <c r="U39" t="n">
        <v>0.6</v>
      </c>
      <c r="V39" t="n">
        <v>0.74</v>
      </c>
      <c r="W39" t="n">
        <v>2.64</v>
      </c>
      <c r="X39" t="n">
        <v>0.49</v>
      </c>
      <c r="Y39" t="n">
        <v>1</v>
      </c>
      <c r="Z39" t="n">
        <v>10</v>
      </c>
      <c r="AA39" t="n">
        <v>392.1393908190691</v>
      </c>
      <c r="AB39" t="n">
        <v>536.5424144876037</v>
      </c>
      <c r="AC39" t="n">
        <v>485.3355594909144</v>
      </c>
      <c r="AD39" t="n">
        <v>392139.3908190691</v>
      </c>
      <c r="AE39" t="n">
        <v>536542.4144876037</v>
      </c>
      <c r="AF39" t="n">
        <v>6.650002659990603e-06</v>
      </c>
      <c r="AG39" t="n">
        <v>23</v>
      </c>
      <c r="AH39" t="n">
        <v>485335.5594909143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5.2093</v>
      </c>
      <c r="E40" t="n">
        <v>19.2</v>
      </c>
      <c r="F40" t="n">
        <v>15.79</v>
      </c>
      <c r="G40" t="n">
        <v>55.73</v>
      </c>
      <c r="H40" t="n">
        <v>0.78</v>
      </c>
      <c r="I40" t="n">
        <v>17</v>
      </c>
      <c r="J40" t="n">
        <v>239.09</v>
      </c>
      <c r="K40" t="n">
        <v>56.94</v>
      </c>
      <c r="L40" t="n">
        <v>10.5</v>
      </c>
      <c r="M40" t="n">
        <v>15</v>
      </c>
      <c r="N40" t="n">
        <v>56.65</v>
      </c>
      <c r="O40" t="n">
        <v>29721.89</v>
      </c>
      <c r="P40" t="n">
        <v>230.36</v>
      </c>
      <c r="Q40" t="n">
        <v>467.14</v>
      </c>
      <c r="R40" t="n">
        <v>64.93000000000001</v>
      </c>
      <c r="S40" t="n">
        <v>39.61</v>
      </c>
      <c r="T40" t="n">
        <v>7671.44</v>
      </c>
      <c r="U40" t="n">
        <v>0.61</v>
      </c>
      <c r="V40" t="n">
        <v>0.74</v>
      </c>
      <c r="W40" t="n">
        <v>2.63</v>
      </c>
      <c r="X40" t="n">
        <v>0.46</v>
      </c>
      <c r="Y40" t="n">
        <v>1</v>
      </c>
      <c r="Z40" t="n">
        <v>10</v>
      </c>
      <c r="AA40" t="n">
        <v>391.0903470262106</v>
      </c>
      <c r="AB40" t="n">
        <v>535.1070664896689</v>
      </c>
      <c r="AC40" t="n">
        <v>484.0371990913789</v>
      </c>
      <c r="AD40" t="n">
        <v>391090.3470262106</v>
      </c>
      <c r="AE40" t="n">
        <v>535107.0664896689</v>
      </c>
      <c r="AF40" t="n">
        <v>6.67691900173256e-06</v>
      </c>
      <c r="AG40" t="n">
        <v>23</v>
      </c>
      <c r="AH40" t="n">
        <v>484037.1990913788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5.209</v>
      </c>
      <c r="E41" t="n">
        <v>19.2</v>
      </c>
      <c r="F41" t="n">
        <v>15.79</v>
      </c>
      <c r="G41" t="n">
        <v>55.73</v>
      </c>
      <c r="H41" t="n">
        <v>0.8</v>
      </c>
      <c r="I41" t="n">
        <v>17</v>
      </c>
      <c r="J41" t="n">
        <v>239.53</v>
      </c>
      <c r="K41" t="n">
        <v>56.94</v>
      </c>
      <c r="L41" t="n">
        <v>10.75</v>
      </c>
      <c r="M41" t="n">
        <v>15</v>
      </c>
      <c r="N41" t="n">
        <v>56.83</v>
      </c>
      <c r="O41" t="n">
        <v>29775.57</v>
      </c>
      <c r="P41" t="n">
        <v>230.35</v>
      </c>
      <c r="Q41" t="n">
        <v>467.07</v>
      </c>
      <c r="R41" t="n">
        <v>64.75</v>
      </c>
      <c r="S41" t="n">
        <v>39.61</v>
      </c>
      <c r="T41" t="n">
        <v>7582.29</v>
      </c>
      <c r="U41" t="n">
        <v>0.61</v>
      </c>
      <c r="V41" t="n">
        <v>0.74</v>
      </c>
      <c r="W41" t="n">
        <v>2.64</v>
      </c>
      <c r="X41" t="n">
        <v>0.46</v>
      </c>
      <c r="Y41" t="n">
        <v>1</v>
      </c>
      <c r="Z41" t="n">
        <v>10</v>
      </c>
      <c r="AA41" t="n">
        <v>391.0949820113668</v>
      </c>
      <c r="AB41" t="n">
        <v>535.1134082808409</v>
      </c>
      <c r="AC41" t="n">
        <v>484.042935630902</v>
      </c>
      <c r="AD41" t="n">
        <v>391094.9820113668</v>
      </c>
      <c r="AE41" t="n">
        <v>535113.4082808408</v>
      </c>
      <c r="AF41" t="n">
        <v>6.676534482564818e-06</v>
      </c>
      <c r="AG41" t="n">
        <v>23</v>
      </c>
      <c r="AH41" t="n">
        <v>484042.935630902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5.2259</v>
      </c>
      <c r="E42" t="n">
        <v>19.14</v>
      </c>
      <c r="F42" t="n">
        <v>15.77</v>
      </c>
      <c r="G42" t="n">
        <v>59.15</v>
      </c>
      <c r="H42" t="n">
        <v>0.82</v>
      </c>
      <c r="I42" t="n">
        <v>16</v>
      </c>
      <c r="J42" t="n">
        <v>239.96</v>
      </c>
      <c r="K42" t="n">
        <v>56.94</v>
      </c>
      <c r="L42" t="n">
        <v>11</v>
      </c>
      <c r="M42" t="n">
        <v>14</v>
      </c>
      <c r="N42" t="n">
        <v>57.02</v>
      </c>
      <c r="O42" t="n">
        <v>29829.32</v>
      </c>
      <c r="P42" t="n">
        <v>229.72</v>
      </c>
      <c r="Q42" t="n">
        <v>467.1</v>
      </c>
      <c r="R42" t="n">
        <v>64.31999999999999</v>
      </c>
      <c r="S42" t="n">
        <v>39.61</v>
      </c>
      <c r="T42" t="n">
        <v>7368.62</v>
      </c>
      <c r="U42" t="n">
        <v>0.62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390.2140450946492</v>
      </c>
      <c r="AB42" t="n">
        <v>533.9080715271938</v>
      </c>
      <c r="AC42" t="n">
        <v>482.9526345253224</v>
      </c>
      <c r="AD42" t="n">
        <v>390214.0450946492</v>
      </c>
      <c r="AE42" t="n">
        <v>533908.0715271938</v>
      </c>
      <c r="AF42" t="n">
        <v>6.698195729014299e-06</v>
      </c>
      <c r="AG42" t="n">
        <v>23</v>
      </c>
      <c r="AH42" t="n">
        <v>482952.6345253224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5.2313</v>
      </c>
      <c r="E43" t="n">
        <v>19.12</v>
      </c>
      <c r="F43" t="n">
        <v>15.75</v>
      </c>
      <c r="G43" t="n">
        <v>59.07</v>
      </c>
      <c r="H43" t="n">
        <v>0.83</v>
      </c>
      <c r="I43" t="n">
        <v>16</v>
      </c>
      <c r="J43" t="n">
        <v>240.4</v>
      </c>
      <c r="K43" t="n">
        <v>56.94</v>
      </c>
      <c r="L43" t="n">
        <v>11.25</v>
      </c>
      <c r="M43" t="n">
        <v>14</v>
      </c>
      <c r="N43" t="n">
        <v>57.21</v>
      </c>
      <c r="O43" t="n">
        <v>29883.27</v>
      </c>
      <c r="P43" t="n">
        <v>229.49</v>
      </c>
      <c r="Q43" t="n">
        <v>467.07</v>
      </c>
      <c r="R43" t="n">
        <v>63.82</v>
      </c>
      <c r="S43" t="n">
        <v>39.61</v>
      </c>
      <c r="T43" t="n">
        <v>7123.13</v>
      </c>
      <c r="U43" t="n">
        <v>0.62</v>
      </c>
      <c r="V43" t="n">
        <v>0.74</v>
      </c>
      <c r="W43" t="n">
        <v>2.63</v>
      </c>
      <c r="X43" t="n">
        <v>0.42</v>
      </c>
      <c r="Y43" t="n">
        <v>1</v>
      </c>
      <c r="Z43" t="n">
        <v>10</v>
      </c>
      <c r="AA43" t="n">
        <v>389.8740217805592</v>
      </c>
      <c r="AB43" t="n">
        <v>533.4428366280861</v>
      </c>
      <c r="AC43" t="n">
        <v>482.5318009920242</v>
      </c>
      <c r="AD43" t="n">
        <v>389874.0217805592</v>
      </c>
      <c r="AE43" t="n">
        <v>533442.8366280861</v>
      </c>
      <c r="AF43" t="n">
        <v>6.70511707403366e-06</v>
      </c>
      <c r="AG43" t="n">
        <v>23</v>
      </c>
      <c r="AH43" t="n">
        <v>482531.8009920241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5.2269</v>
      </c>
      <c r="E44" t="n">
        <v>19.13</v>
      </c>
      <c r="F44" t="n">
        <v>15.77</v>
      </c>
      <c r="G44" t="n">
        <v>59.13</v>
      </c>
      <c r="H44" t="n">
        <v>0.85</v>
      </c>
      <c r="I44" t="n">
        <v>16</v>
      </c>
      <c r="J44" t="n">
        <v>240.84</v>
      </c>
      <c r="K44" t="n">
        <v>56.94</v>
      </c>
      <c r="L44" t="n">
        <v>11.5</v>
      </c>
      <c r="M44" t="n">
        <v>14</v>
      </c>
      <c r="N44" t="n">
        <v>57.39</v>
      </c>
      <c r="O44" t="n">
        <v>29937.16</v>
      </c>
      <c r="P44" t="n">
        <v>229.37</v>
      </c>
      <c r="Q44" t="n">
        <v>467.07</v>
      </c>
      <c r="R44" t="n">
        <v>64.22</v>
      </c>
      <c r="S44" t="n">
        <v>39.61</v>
      </c>
      <c r="T44" t="n">
        <v>7320.52</v>
      </c>
      <c r="U44" t="n">
        <v>0.62</v>
      </c>
      <c r="V44" t="n">
        <v>0.74</v>
      </c>
      <c r="W44" t="n">
        <v>2.63</v>
      </c>
      <c r="X44" t="n">
        <v>0.44</v>
      </c>
      <c r="Y44" t="n">
        <v>1</v>
      </c>
      <c r="Z44" t="n">
        <v>10</v>
      </c>
      <c r="AA44" t="n">
        <v>390.0214355197725</v>
      </c>
      <c r="AB44" t="n">
        <v>533.6445346095128</v>
      </c>
      <c r="AC44" t="n">
        <v>482.7142492011885</v>
      </c>
      <c r="AD44" t="n">
        <v>390021.4355197725</v>
      </c>
      <c r="AE44" t="n">
        <v>533644.5346095128</v>
      </c>
      <c r="AF44" t="n">
        <v>6.69947745957344e-06</v>
      </c>
      <c r="AG44" t="n">
        <v>23</v>
      </c>
      <c r="AH44" t="n">
        <v>482714.2492011884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5.2536</v>
      </c>
      <c r="E45" t="n">
        <v>19.03</v>
      </c>
      <c r="F45" t="n">
        <v>15.72</v>
      </c>
      <c r="G45" t="n">
        <v>62.86</v>
      </c>
      <c r="H45" t="n">
        <v>0.87</v>
      </c>
      <c r="I45" t="n">
        <v>15</v>
      </c>
      <c r="J45" t="n">
        <v>241.27</v>
      </c>
      <c r="K45" t="n">
        <v>56.94</v>
      </c>
      <c r="L45" t="n">
        <v>11.75</v>
      </c>
      <c r="M45" t="n">
        <v>13</v>
      </c>
      <c r="N45" t="n">
        <v>57.58</v>
      </c>
      <c r="O45" t="n">
        <v>29991.11</v>
      </c>
      <c r="P45" t="n">
        <v>227.8</v>
      </c>
      <c r="Q45" t="n">
        <v>467.1</v>
      </c>
      <c r="R45" t="n">
        <v>62.2</v>
      </c>
      <c r="S45" t="n">
        <v>39.61</v>
      </c>
      <c r="T45" t="n">
        <v>6313.83</v>
      </c>
      <c r="U45" t="n">
        <v>0.64</v>
      </c>
      <c r="V45" t="n">
        <v>0.74</v>
      </c>
      <c r="W45" t="n">
        <v>2.64</v>
      </c>
      <c r="X45" t="n">
        <v>0.38</v>
      </c>
      <c r="Y45" t="n">
        <v>1</v>
      </c>
      <c r="Z45" t="n">
        <v>10</v>
      </c>
      <c r="AA45" t="n">
        <v>388.3153139372765</v>
      </c>
      <c r="AB45" t="n">
        <v>531.3101437915699</v>
      </c>
      <c r="AC45" t="n">
        <v>480.6026493665719</v>
      </c>
      <c r="AD45" t="n">
        <v>388315.3139372765</v>
      </c>
      <c r="AE45" t="n">
        <v>531310.1437915699</v>
      </c>
      <c r="AF45" t="n">
        <v>6.733699665502501e-06</v>
      </c>
      <c r="AG45" t="n">
        <v>23</v>
      </c>
      <c r="AH45" t="n">
        <v>480602.6493665719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5.2498</v>
      </c>
      <c r="E46" t="n">
        <v>19.05</v>
      </c>
      <c r="F46" t="n">
        <v>15.73</v>
      </c>
      <c r="G46" t="n">
        <v>62.92</v>
      </c>
      <c r="H46" t="n">
        <v>0.88</v>
      </c>
      <c r="I46" t="n">
        <v>15</v>
      </c>
      <c r="J46" t="n">
        <v>241.71</v>
      </c>
      <c r="K46" t="n">
        <v>56.94</v>
      </c>
      <c r="L46" t="n">
        <v>12</v>
      </c>
      <c r="M46" t="n">
        <v>13</v>
      </c>
      <c r="N46" t="n">
        <v>57.77</v>
      </c>
      <c r="O46" t="n">
        <v>30045.13</v>
      </c>
      <c r="P46" t="n">
        <v>227.92</v>
      </c>
      <c r="Q46" t="n">
        <v>467.07</v>
      </c>
      <c r="R46" t="n">
        <v>62.76</v>
      </c>
      <c r="S46" t="n">
        <v>39.61</v>
      </c>
      <c r="T46" t="n">
        <v>6596.31</v>
      </c>
      <c r="U46" t="n">
        <v>0.63</v>
      </c>
      <c r="V46" t="n">
        <v>0.74</v>
      </c>
      <c r="W46" t="n">
        <v>2.64</v>
      </c>
      <c r="X46" t="n">
        <v>0.4</v>
      </c>
      <c r="Y46" t="n">
        <v>1</v>
      </c>
      <c r="Z46" t="n">
        <v>10</v>
      </c>
      <c r="AA46" t="n">
        <v>388.5192277155089</v>
      </c>
      <c r="AB46" t="n">
        <v>531.5891476189882</v>
      </c>
      <c r="AC46" t="n">
        <v>480.8550254602858</v>
      </c>
      <c r="AD46" t="n">
        <v>388519.2277155089</v>
      </c>
      <c r="AE46" t="n">
        <v>531589.1476189883</v>
      </c>
      <c r="AF46" t="n">
        <v>6.728829089377765e-06</v>
      </c>
      <c r="AG46" t="n">
        <v>23</v>
      </c>
      <c r="AH46" t="n">
        <v>480855.0254602858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5.2473</v>
      </c>
      <c r="E47" t="n">
        <v>19.06</v>
      </c>
      <c r="F47" t="n">
        <v>15.74</v>
      </c>
      <c r="G47" t="n">
        <v>62.95</v>
      </c>
      <c r="H47" t="n">
        <v>0.9</v>
      </c>
      <c r="I47" t="n">
        <v>15</v>
      </c>
      <c r="J47" t="n">
        <v>242.15</v>
      </c>
      <c r="K47" t="n">
        <v>56.94</v>
      </c>
      <c r="L47" t="n">
        <v>12.25</v>
      </c>
      <c r="M47" t="n">
        <v>13</v>
      </c>
      <c r="N47" t="n">
        <v>57.96</v>
      </c>
      <c r="O47" t="n">
        <v>30099.23</v>
      </c>
      <c r="P47" t="n">
        <v>227.89</v>
      </c>
      <c r="Q47" t="n">
        <v>467.1</v>
      </c>
      <c r="R47" t="n">
        <v>63.09</v>
      </c>
      <c r="S47" t="n">
        <v>39.61</v>
      </c>
      <c r="T47" t="n">
        <v>6762.51</v>
      </c>
      <c r="U47" t="n">
        <v>0.63</v>
      </c>
      <c r="V47" t="n">
        <v>0.74</v>
      </c>
      <c r="W47" t="n">
        <v>2.63</v>
      </c>
      <c r="X47" t="n">
        <v>0.4</v>
      </c>
      <c r="Y47" t="n">
        <v>1</v>
      </c>
      <c r="Z47" t="n">
        <v>10</v>
      </c>
      <c r="AA47" t="n">
        <v>388.6149714545305</v>
      </c>
      <c r="AB47" t="n">
        <v>531.7201484266333</v>
      </c>
      <c r="AC47" t="n">
        <v>480.9735237347101</v>
      </c>
      <c r="AD47" t="n">
        <v>388614.9714545305</v>
      </c>
      <c r="AE47" t="n">
        <v>531720.1484266333</v>
      </c>
      <c r="AF47" t="n">
        <v>6.725624762979914e-06</v>
      </c>
      <c r="AG47" t="n">
        <v>23</v>
      </c>
      <c r="AH47" t="n">
        <v>480973.5237347101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5.2487</v>
      </c>
      <c r="E48" t="n">
        <v>19.05</v>
      </c>
      <c r="F48" t="n">
        <v>15.73</v>
      </c>
      <c r="G48" t="n">
        <v>62.93</v>
      </c>
      <c r="H48" t="n">
        <v>0.92</v>
      </c>
      <c r="I48" t="n">
        <v>15</v>
      </c>
      <c r="J48" t="n">
        <v>242.59</v>
      </c>
      <c r="K48" t="n">
        <v>56.94</v>
      </c>
      <c r="L48" t="n">
        <v>12.5</v>
      </c>
      <c r="M48" t="n">
        <v>13</v>
      </c>
      <c r="N48" t="n">
        <v>58.15</v>
      </c>
      <c r="O48" t="n">
        <v>30153.38</v>
      </c>
      <c r="P48" t="n">
        <v>227.65</v>
      </c>
      <c r="Q48" t="n">
        <v>467.07</v>
      </c>
      <c r="R48" t="n">
        <v>63.05</v>
      </c>
      <c r="S48" t="n">
        <v>39.61</v>
      </c>
      <c r="T48" t="n">
        <v>6740.08</v>
      </c>
      <c r="U48" t="n">
        <v>0.63</v>
      </c>
      <c r="V48" t="n">
        <v>0.74</v>
      </c>
      <c r="W48" t="n">
        <v>2.63</v>
      </c>
      <c r="X48" t="n">
        <v>0.4</v>
      </c>
      <c r="Y48" t="n">
        <v>1</v>
      </c>
      <c r="Z48" t="n">
        <v>10</v>
      </c>
      <c r="AA48" t="n">
        <v>388.428033168564</v>
      </c>
      <c r="AB48" t="n">
        <v>531.4643712166389</v>
      </c>
      <c r="AC48" t="n">
        <v>480.7421575426519</v>
      </c>
      <c r="AD48" t="n">
        <v>388428.033168564</v>
      </c>
      <c r="AE48" t="n">
        <v>531464.3712166389</v>
      </c>
      <c r="AF48" t="n">
        <v>6.727419185762711e-06</v>
      </c>
      <c r="AG48" t="n">
        <v>23</v>
      </c>
      <c r="AH48" t="n">
        <v>480742.1575426519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5.2685</v>
      </c>
      <c r="E49" t="n">
        <v>18.98</v>
      </c>
      <c r="F49" t="n">
        <v>15.71</v>
      </c>
      <c r="G49" t="n">
        <v>67.31</v>
      </c>
      <c r="H49" t="n">
        <v>0.93</v>
      </c>
      <c r="I49" t="n">
        <v>14</v>
      </c>
      <c r="J49" t="n">
        <v>243.03</v>
      </c>
      <c r="K49" t="n">
        <v>56.94</v>
      </c>
      <c r="L49" t="n">
        <v>12.75</v>
      </c>
      <c r="M49" t="n">
        <v>12</v>
      </c>
      <c r="N49" t="n">
        <v>58.34</v>
      </c>
      <c r="O49" t="n">
        <v>30207.61</v>
      </c>
      <c r="P49" t="n">
        <v>227.21</v>
      </c>
      <c r="Q49" t="n">
        <v>467.07</v>
      </c>
      <c r="R49" t="n">
        <v>61.96</v>
      </c>
      <c r="S49" t="n">
        <v>39.61</v>
      </c>
      <c r="T49" t="n">
        <v>6199.27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377.6010457127725</v>
      </c>
      <c r="AB49" t="n">
        <v>516.6504093266495</v>
      </c>
      <c r="AC49" t="n">
        <v>467.342019383917</v>
      </c>
      <c r="AD49" t="n">
        <v>377601.0457127725</v>
      </c>
      <c r="AE49" t="n">
        <v>516650.4093266496</v>
      </c>
      <c r="AF49" t="n">
        <v>6.7527974508337e-06</v>
      </c>
      <c r="AG49" t="n">
        <v>22</v>
      </c>
      <c r="AH49" t="n">
        <v>467342.019383917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5.2688</v>
      </c>
      <c r="E50" t="n">
        <v>18.98</v>
      </c>
      <c r="F50" t="n">
        <v>15.7</v>
      </c>
      <c r="G50" t="n">
        <v>67.3</v>
      </c>
      <c r="H50" t="n">
        <v>0.95</v>
      </c>
      <c r="I50" t="n">
        <v>14</v>
      </c>
      <c r="J50" t="n">
        <v>243.47</v>
      </c>
      <c r="K50" t="n">
        <v>56.94</v>
      </c>
      <c r="L50" t="n">
        <v>13</v>
      </c>
      <c r="M50" t="n">
        <v>12</v>
      </c>
      <c r="N50" t="n">
        <v>58.53</v>
      </c>
      <c r="O50" t="n">
        <v>30261.91</v>
      </c>
      <c r="P50" t="n">
        <v>226.7</v>
      </c>
      <c r="Q50" t="n">
        <v>467.07</v>
      </c>
      <c r="R50" t="n">
        <v>62.1</v>
      </c>
      <c r="S50" t="n">
        <v>39.61</v>
      </c>
      <c r="T50" t="n">
        <v>6269.09</v>
      </c>
      <c r="U50" t="n">
        <v>0.64</v>
      </c>
      <c r="V50" t="n">
        <v>0.74</v>
      </c>
      <c r="W50" t="n">
        <v>2.63</v>
      </c>
      <c r="X50" t="n">
        <v>0.37</v>
      </c>
      <c r="Y50" t="n">
        <v>1</v>
      </c>
      <c r="Z50" t="n">
        <v>10</v>
      </c>
      <c r="AA50" t="n">
        <v>377.3240538309479</v>
      </c>
      <c r="AB50" t="n">
        <v>516.2714168139177</v>
      </c>
      <c r="AC50" t="n">
        <v>466.999197384681</v>
      </c>
      <c r="AD50" t="n">
        <v>377324.053830948</v>
      </c>
      <c r="AE50" t="n">
        <v>516271.4168139177</v>
      </c>
      <c r="AF50" t="n">
        <v>6.753181970001442e-06</v>
      </c>
      <c r="AG50" t="n">
        <v>22</v>
      </c>
      <c r="AH50" t="n">
        <v>466999.197384681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5.2711</v>
      </c>
      <c r="E51" t="n">
        <v>18.97</v>
      </c>
      <c r="F51" t="n">
        <v>15.7</v>
      </c>
      <c r="G51" t="n">
        <v>67.27</v>
      </c>
      <c r="H51" t="n">
        <v>0.97</v>
      </c>
      <c r="I51" t="n">
        <v>14</v>
      </c>
      <c r="J51" t="n">
        <v>243.91</v>
      </c>
      <c r="K51" t="n">
        <v>56.94</v>
      </c>
      <c r="L51" t="n">
        <v>13.25</v>
      </c>
      <c r="M51" t="n">
        <v>12</v>
      </c>
      <c r="N51" t="n">
        <v>58.72</v>
      </c>
      <c r="O51" t="n">
        <v>30316.27</v>
      </c>
      <c r="P51" t="n">
        <v>226.02</v>
      </c>
      <c r="Q51" t="n">
        <v>467.17</v>
      </c>
      <c r="R51" t="n">
        <v>61.75</v>
      </c>
      <c r="S51" t="n">
        <v>39.61</v>
      </c>
      <c r="T51" t="n">
        <v>6094.74</v>
      </c>
      <c r="U51" t="n">
        <v>0.64</v>
      </c>
      <c r="V51" t="n">
        <v>0.74</v>
      </c>
      <c r="W51" t="n">
        <v>2.63</v>
      </c>
      <c r="X51" t="n">
        <v>0.36</v>
      </c>
      <c r="Y51" t="n">
        <v>1</v>
      </c>
      <c r="Z51" t="n">
        <v>10</v>
      </c>
      <c r="AA51" t="n">
        <v>376.9434005961737</v>
      </c>
      <c r="AB51" t="n">
        <v>515.7505902648641</v>
      </c>
      <c r="AC51" t="n">
        <v>466.5280777904844</v>
      </c>
      <c r="AD51" t="n">
        <v>376943.4005961737</v>
      </c>
      <c r="AE51" t="n">
        <v>515750.590264864</v>
      </c>
      <c r="AF51" t="n">
        <v>6.756129950287466e-06</v>
      </c>
      <c r="AG51" t="n">
        <v>22</v>
      </c>
      <c r="AH51" t="n">
        <v>466528.0777904844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5.2848</v>
      </c>
      <c r="E52" t="n">
        <v>18.92</v>
      </c>
      <c r="F52" t="n">
        <v>15.69</v>
      </c>
      <c r="G52" t="n">
        <v>72.42</v>
      </c>
      <c r="H52" t="n">
        <v>0.98</v>
      </c>
      <c r="I52" t="n">
        <v>13</v>
      </c>
      <c r="J52" t="n">
        <v>244.35</v>
      </c>
      <c r="K52" t="n">
        <v>56.94</v>
      </c>
      <c r="L52" t="n">
        <v>13.5</v>
      </c>
      <c r="M52" t="n">
        <v>11</v>
      </c>
      <c r="N52" t="n">
        <v>58.91</v>
      </c>
      <c r="O52" t="n">
        <v>30370.7</v>
      </c>
      <c r="P52" t="n">
        <v>225.55</v>
      </c>
      <c r="Q52" t="n">
        <v>467.08</v>
      </c>
      <c r="R52" t="n">
        <v>61.59</v>
      </c>
      <c r="S52" t="n">
        <v>39.61</v>
      </c>
      <c r="T52" t="n">
        <v>6019.18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376.2877210554312</v>
      </c>
      <c r="AB52" t="n">
        <v>514.8534605906804</v>
      </c>
      <c r="AC52" t="n">
        <v>465.7165689132754</v>
      </c>
      <c r="AD52" t="n">
        <v>376287.7210554312</v>
      </c>
      <c r="AE52" t="n">
        <v>514853.4605906804</v>
      </c>
      <c r="AF52" t="n">
        <v>6.773689658947696e-06</v>
      </c>
      <c r="AG52" t="n">
        <v>22</v>
      </c>
      <c r="AH52" t="n">
        <v>465716.5689132754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5.2874</v>
      </c>
      <c r="E53" t="n">
        <v>18.91</v>
      </c>
      <c r="F53" t="n">
        <v>15.68</v>
      </c>
      <c r="G53" t="n">
        <v>72.38</v>
      </c>
      <c r="H53" t="n">
        <v>1</v>
      </c>
      <c r="I53" t="n">
        <v>13</v>
      </c>
      <c r="J53" t="n">
        <v>244.79</v>
      </c>
      <c r="K53" t="n">
        <v>56.94</v>
      </c>
      <c r="L53" t="n">
        <v>13.75</v>
      </c>
      <c r="M53" t="n">
        <v>11</v>
      </c>
      <c r="N53" t="n">
        <v>59.1</v>
      </c>
      <c r="O53" t="n">
        <v>30425.2</v>
      </c>
      <c r="P53" t="n">
        <v>225.96</v>
      </c>
      <c r="Q53" t="n">
        <v>467.07</v>
      </c>
      <c r="R53" t="n">
        <v>61.47</v>
      </c>
      <c r="S53" t="n">
        <v>39.61</v>
      </c>
      <c r="T53" t="n">
        <v>5960.74</v>
      </c>
      <c r="U53" t="n">
        <v>0.64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376.3646470820558</v>
      </c>
      <c r="AB53" t="n">
        <v>514.9587141740449</v>
      </c>
      <c r="AC53" t="n">
        <v>465.811777242368</v>
      </c>
      <c r="AD53" t="n">
        <v>376364.6470820558</v>
      </c>
      <c r="AE53" t="n">
        <v>514958.7141740449</v>
      </c>
      <c r="AF53" t="n">
        <v>6.777022158401463e-06</v>
      </c>
      <c r="AG53" t="n">
        <v>22</v>
      </c>
      <c r="AH53" t="n">
        <v>465811.777242368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5.2877</v>
      </c>
      <c r="E54" t="n">
        <v>18.91</v>
      </c>
      <c r="F54" t="n">
        <v>15.68</v>
      </c>
      <c r="G54" t="n">
        <v>72.37</v>
      </c>
      <c r="H54" t="n">
        <v>1.02</v>
      </c>
      <c r="I54" t="n">
        <v>13</v>
      </c>
      <c r="J54" t="n">
        <v>245.23</v>
      </c>
      <c r="K54" t="n">
        <v>56.94</v>
      </c>
      <c r="L54" t="n">
        <v>14</v>
      </c>
      <c r="M54" t="n">
        <v>11</v>
      </c>
      <c r="N54" t="n">
        <v>59.29</v>
      </c>
      <c r="O54" t="n">
        <v>30479.78</v>
      </c>
      <c r="P54" t="n">
        <v>225.87</v>
      </c>
      <c r="Q54" t="n">
        <v>467.07</v>
      </c>
      <c r="R54" t="n">
        <v>61.24</v>
      </c>
      <c r="S54" t="n">
        <v>39.61</v>
      </c>
      <c r="T54" t="n">
        <v>5843.77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376.3146103410181</v>
      </c>
      <c r="AB54" t="n">
        <v>514.890251697492</v>
      </c>
      <c r="AC54" t="n">
        <v>465.7498487284896</v>
      </c>
      <c r="AD54" t="n">
        <v>376314.6103410181</v>
      </c>
      <c r="AE54" t="n">
        <v>514890.251697492</v>
      </c>
      <c r="AF54" t="n">
        <v>6.777406677569205e-06</v>
      </c>
      <c r="AG54" t="n">
        <v>22</v>
      </c>
      <c r="AH54" t="n">
        <v>465749.8487284895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5.2873</v>
      </c>
      <c r="E55" t="n">
        <v>18.91</v>
      </c>
      <c r="F55" t="n">
        <v>15.68</v>
      </c>
      <c r="G55" t="n">
        <v>72.38</v>
      </c>
      <c r="H55" t="n">
        <v>1.03</v>
      </c>
      <c r="I55" t="n">
        <v>13</v>
      </c>
      <c r="J55" t="n">
        <v>245.68</v>
      </c>
      <c r="K55" t="n">
        <v>56.94</v>
      </c>
      <c r="L55" t="n">
        <v>14.25</v>
      </c>
      <c r="M55" t="n">
        <v>11</v>
      </c>
      <c r="N55" t="n">
        <v>59.48</v>
      </c>
      <c r="O55" t="n">
        <v>30534.42</v>
      </c>
      <c r="P55" t="n">
        <v>225.58</v>
      </c>
      <c r="Q55" t="n">
        <v>467.07</v>
      </c>
      <c r="R55" t="n">
        <v>61.22</v>
      </c>
      <c r="S55" t="n">
        <v>39.61</v>
      </c>
      <c r="T55" t="n">
        <v>5835.08</v>
      </c>
      <c r="U55" t="n">
        <v>0.65</v>
      </c>
      <c r="V55" t="n">
        <v>0.74</v>
      </c>
      <c r="W55" t="n">
        <v>2.63</v>
      </c>
      <c r="X55" t="n">
        <v>0.35</v>
      </c>
      <c r="Y55" t="n">
        <v>1</v>
      </c>
      <c r="Z55" t="n">
        <v>10</v>
      </c>
      <c r="AA55" t="n">
        <v>376.1937748615555</v>
      </c>
      <c r="AB55" t="n">
        <v>514.7249192636061</v>
      </c>
      <c r="AC55" t="n">
        <v>465.6002953900482</v>
      </c>
      <c r="AD55" t="n">
        <v>376193.7748615555</v>
      </c>
      <c r="AE55" t="n">
        <v>514724.9192636061</v>
      </c>
      <c r="AF55" t="n">
        <v>6.776893985345549e-06</v>
      </c>
      <c r="AG55" t="n">
        <v>22</v>
      </c>
      <c r="AH55" t="n">
        <v>465600.2953900482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5.2863</v>
      </c>
      <c r="E56" t="n">
        <v>18.92</v>
      </c>
      <c r="F56" t="n">
        <v>15.69</v>
      </c>
      <c r="G56" t="n">
        <v>72.39</v>
      </c>
      <c r="H56" t="n">
        <v>1.05</v>
      </c>
      <c r="I56" t="n">
        <v>13</v>
      </c>
      <c r="J56" t="n">
        <v>246.12</v>
      </c>
      <c r="K56" t="n">
        <v>56.94</v>
      </c>
      <c r="L56" t="n">
        <v>14.5</v>
      </c>
      <c r="M56" t="n">
        <v>11</v>
      </c>
      <c r="N56" t="n">
        <v>59.68</v>
      </c>
      <c r="O56" t="n">
        <v>30589.13</v>
      </c>
      <c r="P56" t="n">
        <v>224.74</v>
      </c>
      <c r="Q56" t="n">
        <v>467.19</v>
      </c>
      <c r="R56" t="n">
        <v>61.39</v>
      </c>
      <c r="S56" t="n">
        <v>39.61</v>
      </c>
      <c r="T56" t="n">
        <v>5919.38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375.8727816158237</v>
      </c>
      <c r="AB56" t="n">
        <v>514.2857221435733</v>
      </c>
      <c r="AC56" t="n">
        <v>465.2030146267343</v>
      </c>
      <c r="AD56" t="n">
        <v>375872.7816158237</v>
      </c>
      <c r="AE56" t="n">
        <v>514285.7221435733</v>
      </c>
      <c r="AF56" t="n">
        <v>6.775612254786407e-06</v>
      </c>
      <c r="AG56" t="n">
        <v>22</v>
      </c>
      <c r="AH56" t="n">
        <v>465203.0146267342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5.3093</v>
      </c>
      <c r="E57" t="n">
        <v>18.84</v>
      </c>
      <c r="F57" t="n">
        <v>15.65</v>
      </c>
      <c r="G57" t="n">
        <v>78.23999999999999</v>
      </c>
      <c r="H57" t="n">
        <v>1.06</v>
      </c>
      <c r="I57" t="n">
        <v>12</v>
      </c>
      <c r="J57" t="n">
        <v>246.57</v>
      </c>
      <c r="K57" t="n">
        <v>56.94</v>
      </c>
      <c r="L57" t="n">
        <v>14.75</v>
      </c>
      <c r="M57" t="n">
        <v>10</v>
      </c>
      <c r="N57" t="n">
        <v>59.87</v>
      </c>
      <c r="O57" t="n">
        <v>30643.91</v>
      </c>
      <c r="P57" t="n">
        <v>223.8</v>
      </c>
      <c r="Q57" t="n">
        <v>467.07</v>
      </c>
      <c r="R57" t="n">
        <v>60.14</v>
      </c>
      <c r="S57" t="n">
        <v>39.61</v>
      </c>
      <c r="T57" t="n">
        <v>5302.09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374.6348624731058</v>
      </c>
      <c r="AB57" t="n">
        <v>512.5919465593685</v>
      </c>
      <c r="AC57" t="n">
        <v>463.670890607057</v>
      </c>
      <c r="AD57" t="n">
        <v>374634.8624731058</v>
      </c>
      <c r="AE57" t="n">
        <v>512591.9465593685</v>
      </c>
      <c r="AF57" t="n">
        <v>6.805092057646648e-06</v>
      </c>
      <c r="AG57" t="n">
        <v>22</v>
      </c>
      <c r="AH57" t="n">
        <v>463670.890607057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5.3099</v>
      </c>
      <c r="E58" t="n">
        <v>18.83</v>
      </c>
      <c r="F58" t="n">
        <v>15.65</v>
      </c>
      <c r="G58" t="n">
        <v>78.23</v>
      </c>
      <c r="H58" t="n">
        <v>1.08</v>
      </c>
      <c r="I58" t="n">
        <v>12</v>
      </c>
      <c r="J58" t="n">
        <v>247.01</v>
      </c>
      <c r="K58" t="n">
        <v>56.94</v>
      </c>
      <c r="L58" t="n">
        <v>15</v>
      </c>
      <c r="M58" t="n">
        <v>10</v>
      </c>
      <c r="N58" t="n">
        <v>60.07</v>
      </c>
      <c r="O58" t="n">
        <v>30698.76</v>
      </c>
      <c r="P58" t="n">
        <v>223.98</v>
      </c>
      <c r="Q58" t="n">
        <v>467.07</v>
      </c>
      <c r="R58" t="n">
        <v>60.24</v>
      </c>
      <c r="S58" t="n">
        <v>39.61</v>
      </c>
      <c r="T58" t="n">
        <v>5353.15</v>
      </c>
      <c r="U58" t="n">
        <v>0.66</v>
      </c>
      <c r="V58" t="n">
        <v>0.75</v>
      </c>
      <c r="W58" t="n">
        <v>2.62</v>
      </c>
      <c r="X58" t="n">
        <v>0.31</v>
      </c>
      <c r="Y58" t="n">
        <v>1</v>
      </c>
      <c r="Z58" t="n">
        <v>10</v>
      </c>
      <c r="AA58" t="n">
        <v>374.6993820855861</v>
      </c>
      <c r="AB58" t="n">
        <v>512.6802251395684</v>
      </c>
      <c r="AC58" t="n">
        <v>463.7507440034625</v>
      </c>
      <c r="AD58" t="n">
        <v>374699.3820855861</v>
      </c>
      <c r="AE58" t="n">
        <v>512680.2251395684</v>
      </c>
      <c r="AF58" t="n">
        <v>6.805861095982133e-06</v>
      </c>
      <c r="AG58" t="n">
        <v>22</v>
      </c>
      <c r="AH58" t="n">
        <v>463750.7440034625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5.3122</v>
      </c>
      <c r="E59" t="n">
        <v>18.82</v>
      </c>
      <c r="F59" t="n">
        <v>15.64</v>
      </c>
      <c r="G59" t="n">
        <v>78.18000000000001</v>
      </c>
      <c r="H59" t="n">
        <v>1.1</v>
      </c>
      <c r="I59" t="n">
        <v>12</v>
      </c>
      <c r="J59" t="n">
        <v>247.46</v>
      </c>
      <c r="K59" t="n">
        <v>56.94</v>
      </c>
      <c r="L59" t="n">
        <v>15.25</v>
      </c>
      <c r="M59" t="n">
        <v>10</v>
      </c>
      <c r="N59" t="n">
        <v>60.26</v>
      </c>
      <c r="O59" t="n">
        <v>30753.68</v>
      </c>
      <c r="P59" t="n">
        <v>223.66</v>
      </c>
      <c r="Q59" t="n">
        <v>467.07</v>
      </c>
      <c r="R59" t="n">
        <v>59.89</v>
      </c>
      <c r="S59" t="n">
        <v>39.61</v>
      </c>
      <c r="T59" t="n">
        <v>5176.74</v>
      </c>
      <c r="U59" t="n">
        <v>0.66</v>
      </c>
      <c r="V59" t="n">
        <v>0.75</v>
      </c>
      <c r="W59" t="n">
        <v>2.63</v>
      </c>
      <c r="X59" t="n">
        <v>0.3</v>
      </c>
      <c r="Y59" t="n">
        <v>1</v>
      </c>
      <c r="Z59" t="n">
        <v>10</v>
      </c>
      <c r="AA59" t="n">
        <v>374.4530917508769</v>
      </c>
      <c r="AB59" t="n">
        <v>512.3432398380567</v>
      </c>
      <c r="AC59" t="n">
        <v>463.445920106165</v>
      </c>
      <c r="AD59" t="n">
        <v>374453.0917508769</v>
      </c>
      <c r="AE59" t="n">
        <v>512343.2398380566</v>
      </c>
      <c r="AF59" t="n">
        <v>6.808809076268156e-06</v>
      </c>
      <c r="AG59" t="n">
        <v>22</v>
      </c>
      <c r="AH59" t="n">
        <v>463445.920106165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5.3078</v>
      </c>
      <c r="E60" t="n">
        <v>18.84</v>
      </c>
      <c r="F60" t="n">
        <v>15.65</v>
      </c>
      <c r="G60" t="n">
        <v>78.26000000000001</v>
      </c>
      <c r="H60" t="n">
        <v>1.11</v>
      </c>
      <c r="I60" t="n">
        <v>12</v>
      </c>
      <c r="J60" t="n">
        <v>247.9</v>
      </c>
      <c r="K60" t="n">
        <v>56.94</v>
      </c>
      <c r="L60" t="n">
        <v>15.5</v>
      </c>
      <c r="M60" t="n">
        <v>10</v>
      </c>
      <c r="N60" t="n">
        <v>60.46</v>
      </c>
      <c r="O60" t="n">
        <v>30808.68</v>
      </c>
      <c r="P60" t="n">
        <v>223.44</v>
      </c>
      <c r="Q60" t="n">
        <v>467.08</v>
      </c>
      <c r="R60" t="n">
        <v>60.25</v>
      </c>
      <c r="S60" t="n">
        <v>39.61</v>
      </c>
      <c r="T60" t="n">
        <v>5357.37</v>
      </c>
      <c r="U60" t="n">
        <v>0.66</v>
      </c>
      <c r="V60" t="n">
        <v>0.75</v>
      </c>
      <c r="W60" t="n">
        <v>2.63</v>
      </c>
      <c r="X60" t="n">
        <v>0.32</v>
      </c>
      <c r="Y60" t="n">
        <v>1</v>
      </c>
      <c r="Z60" t="n">
        <v>10</v>
      </c>
      <c r="AA60" t="n">
        <v>374.5145106544435</v>
      </c>
      <c r="AB60" t="n">
        <v>512.4272758915273</v>
      </c>
      <c r="AC60" t="n">
        <v>463.5219358766379</v>
      </c>
      <c r="AD60" t="n">
        <v>374514.5106544435</v>
      </c>
      <c r="AE60" t="n">
        <v>512427.2758915273</v>
      </c>
      <c r="AF60" t="n">
        <v>6.803169461807938e-06</v>
      </c>
      <c r="AG60" t="n">
        <v>22</v>
      </c>
      <c r="AH60" t="n">
        <v>463521.9358766379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5.3109</v>
      </c>
      <c r="E61" t="n">
        <v>18.83</v>
      </c>
      <c r="F61" t="n">
        <v>15.64</v>
      </c>
      <c r="G61" t="n">
        <v>78.20999999999999</v>
      </c>
      <c r="H61" t="n">
        <v>1.13</v>
      </c>
      <c r="I61" t="n">
        <v>12</v>
      </c>
      <c r="J61" t="n">
        <v>248.35</v>
      </c>
      <c r="K61" t="n">
        <v>56.94</v>
      </c>
      <c r="L61" t="n">
        <v>15.75</v>
      </c>
      <c r="M61" t="n">
        <v>10</v>
      </c>
      <c r="N61" t="n">
        <v>60.66</v>
      </c>
      <c r="O61" t="n">
        <v>30863.74</v>
      </c>
      <c r="P61" t="n">
        <v>222.73</v>
      </c>
      <c r="Q61" t="n">
        <v>467.08</v>
      </c>
      <c r="R61" t="n">
        <v>60.05</v>
      </c>
      <c r="S61" t="n">
        <v>39.61</v>
      </c>
      <c r="T61" t="n">
        <v>5254.87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374.0673585379852</v>
      </c>
      <c r="AB61" t="n">
        <v>511.81546263883</v>
      </c>
      <c r="AC61" t="n">
        <v>462.9685132220927</v>
      </c>
      <c r="AD61" t="n">
        <v>374067.3585379852</v>
      </c>
      <c r="AE61" t="n">
        <v>511815.46263883</v>
      </c>
      <c r="AF61" t="n">
        <v>6.807142826541274e-06</v>
      </c>
      <c r="AG61" t="n">
        <v>22</v>
      </c>
      <c r="AH61" t="n">
        <v>462968.5132220926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5.332</v>
      </c>
      <c r="E62" t="n">
        <v>18.75</v>
      </c>
      <c r="F62" t="n">
        <v>15.61</v>
      </c>
      <c r="G62" t="n">
        <v>85.15000000000001</v>
      </c>
      <c r="H62" t="n">
        <v>1.14</v>
      </c>
      <c r="I62" t="n">
        <v>11</v>
      </c>
      <c r="J62" t="n">
        <v>248.79</v>
      </c>
      <c r="K62" t="n">
        <v>56.94</v>
      </c>
      <c r="L62" t="n">
        <v>16</v>
      </c>
      <c r="M62" t="n">
        <v>9</v>
      </c>
      <c r="N62" t="n">
        <v>60.85</v>
      </c>
      <c r="O62" t="n">
        <v>30918.88</v>
      </c>
      <c r="P62" t="n">
        <v>222.01</v>
      </c>
      <c r="Q62" t="n">
        <v>467.08</v>
      </c>
      <c r="R62" t="n">
        <v>59.06</v>
      </c>
      <c r="S62" t="n">
        <v>39.61</v>
      </c>
      <c r="T62" t="n">
        <v>4764.25</v>
      </c>
      <c r="U62" t="n">
        <v>0.67</v>
      </c>
      <c r="V62" t="n">
        <v>0.75</v>
      </c>
      <c r="W62" t="n">
        <v>2.62</v>
      </c>
      <c r="X62" t="n">
        <v>0.28</v>
      </c>
      <c r="Y62" t="n">
        <v>1</v>
      </c>
      <c r="Z62" t="n">
        <v>10</v>
      </c>
      <c r="AA62" t="n">
        <v>373.0306837445217</v>
      </c>
      <c r="AB62" t="n">
        <v>510.397038451549</v>
      </c>
      <c r="AC62" t="n">
        <v>461.6854614484749</v>
      </c>
      <c r="AD62" t="n">
        <v>373030.6837445217</v>
      </c>
      <c r="AE62" t="n">
        <v>510397.038451549</v>
      </c>
      <c r="AF62" t="n">
        <v>6.834187341339146e-06</v>
      </c>
      <c r="AG62" t="n">
        <v>22</v>
      </c>
      <c r="AH62" t="n">
        <v>461685.4614484749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5.3329</v>
      </c>
      <c r="E63" t="n">
        <v>18.75</v>
      </c>
      <c r="F63" t="n">
        <v>15.61</v>
      </c>
      <c r="G63" t="n">
        <v>85.13</v>
      </c>
      <c r="H63" t="n">
        <v>1.16</v>
      </c>
      <c r="I63" t="n">
        <v>11</v>
      </c>
      <c r="J63" t="n">
        <v>249.24</v>
      </c>
      <c r="K63" t="n">
        <v>56.94</v>
      </c>
      <c r="L63" t="n">
        <v>16.25</v>
      </c>
      <c r="M63" t="n">
        <v>9</v>
      </c>
      <c r="N63" t="n">
        <v>61.05</v>
      </c>
      <c r="O63" t="n">
        <v>30974.09</v>
      </c>
      <c r="P63" t="n">
        <v>221.96</v>
      </c>
      <c r="Q63" t="n">
        <v>467.09</v>
      </c>
      <c r="R63" t="n">
        <v>58.83</v>
      </c>
      <c r="S63" t="n">
        <v>39.61</v>
      </c>
      <c r="T63" t="n">
        <v>4648.87</v>
      </c>
      <c r="U63" t="n">
        <v>0.67</v>
      </c>
      <c r="V63" t="n">
        <v>0.75</v>
      </c>
      <c r="W63" t="n">
        <v>2.63</v>
      </c>
      <c r="X63" t="n">
        <v>0.27</v>
      </c>
      <c r="Y63" t="n">
        <v>1</v>
      </c>
      <c r="Z63" t="n">
        <v>10</v>
      </c>
      <c r="AA63" t="n">
        <v>372.9821858082553</v>
      </c>
      <c r="AB63" t="n">
        <v>510.3306814355715</v>
      </c>
      <c r="AC63" t="n">
        <v>461.6254374529697</v>
      </c>
      <c r="AD63" t="n">
        <v>372982.1858082553</v>
      </c>
      <c r="AE63" t="n">
        <v>510330.6814355715</v>
      </c>
      <c r="AF63" t="n">
        <v>6.835340898842374e-06</v>
      </c>
      <c r="AG63" t="n">
        <v>22</v>
      </c>
      <c r="AH63" t="n">
        <v>461625.4374529697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5.3287</v>
      </c>
      <c r="E64" t="n">
        <v>18.77</v>
      </c>
      <c r="F64" t="n">
        <v>15.62</v>
      </c>
      <c r="G64" t="n">
        <v>85.22</v>
      </c>
      <c r="H64" t="n">
        <v>1.18</v>
      </c>
      <c r="I64" t="n">
        <v>11</v>
      </c>
      <c r="J64" t="n">
        <v>249.69</v>
      </c>
      <c r="K64" t="n">
        <v>56.94</v>
      </c>
      <c r="L64" t="n">
        <v>16.5</v>
      </c>
      <c r="M64" t="n">
        <v>9</v>
      </c>
      <c r="N64" t="n">
        <v>61.25</v>
      </c>
      <c r="O64" t="n">
        <v>31029.37</v>
      </c>
      <c r="P64" t="n">
        <v>221.87</v>
      </c>
      <c r="Q64" t="n">
        <v>467.07</v>
      </c>
      <c r="R64" t="n">
        <v>59.3</v>
      </c>
      <c r="S64" t="n">
        <v>39.61</v>
      </c>
      <c r="T64" t="n">
        <v>4886.9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373.0954143155108</v>
      </c>
      <c r="AB64" t="n">
        <v>510.4856056744876</v>
      </c>
      <c r="AC64" t="n">
        <v>461.7655759399612</v>
      </c>
      <c r="AD64" t="n">
        <v>373095.4143155108</v>
      </c>
      <c r="AE64" t="n">
        <v>510485.6056744876</v>
      </c>
      <c r="AF64" t="n">
        <v>6.829957630493982e-06</v>
      </c>
      <c r="AG64" t="n">
        <v>22</v>
      </c>
      <c r="AH64" t="n">
        <v>461765.5759399612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5.3291</v>
      </c>
      <c r="E65" t="n">
        <v>18.76</v>
      </c>
      <c r="F65" t="n">
        <v>15.62</v>
      </c>
      <c r="G65" t="n">
        <v>85.20999999999999</v>
      </c>
      <c r="H65" t="n">
        <v>1.19</v>
      </c>
      <c r="I65" t="n">
        <v>11</v>
      </c>
      <c r="J65" t="n">
        <v>250.14</v>
      </c>
      <c r="K65" t="n">
        <v>56.94</v>
      </c>
      <c r="L65" t="n">
        <v>16.75</v>
      </c>
      <c r="M65" t="n">
        <v>9</v>
      </c>
      <c r="N65" t="n">
        <v>61.45</v>
      </c>
      <c r="O65" t="n">
        <v>31084.72</v>
      </c>
      <c r="P65" t="n">
        <v>221.72</v>
      </c>
      <c r="Q65" t="n">
        <v>467.07</v>
      </c>
      <c r="R65" t="n">
        <v>59.36</v>
      </c>
      <c r="S65" t="n">
        <v>39.61</v>
      </c>
      <c r="T65" t="n">
        <v>4913.93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373.015846635809</v>
      </c>
      <c r="AB65" t="n">
        <v>510.3767376648412</v>
      </c>
      <c r="AC65" t="n">
        <v>461.6670981403582</v>
      </c>
      <c r="AD65" t="n">
        <v>373015.846635809</v>
      </c>
      <c r="AE65" t="n">
        <v>510376.7376648412</v>
      </c>
      <c r="AF65" t="n">
        <v>6.830470322717638e-06</v>
      </c>
      <c r="AG65" t="n">
        <v>22</v>
      </c>
      <c r="AH65" t="n">
        <v>461667.0981403582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5.3321</v>
      </c>
      <c r="E66" t="n">
        <v>18.75</v>
      </c>
      <c r="F66" t="n">
        <v>15.61</v>
      </c>
      <c r="G66" t="n">
        <v>85.15000000000001</v>
      </c>
      <c r="H66" t="n">
        <v>1.21</v>
      </c>
      <c r="I66" t="n">
        <v>11</v>
      </c>
      <c r="J66" t="n">
        <v>250.59</v>
      </c>
      <c r="K66" t="n">
        <v>56.94</v>
      </c>
      <c r="L66" t="n">
        <v>17</v>
      </c>
      <c r="M66" t="n">
        <v>9</v>
      </c>
      <c r="N66" t="n">
        <v>61.65</v>
      </c>
      <c r="O66" t="n">
        <v>31140.15</v>
      </c>
      <c r="P66" t="n">
        <v>221.78</v>
      </c>
      <c r="Q66" t="n">
        <v>467.13</v>
      </c>
      <c r="R66" t="n">
        <v>59</v>
      </c>
      <c r="S66" t="n">
        <v>39.61</v>
      </c>
      <c r="T66" t="n">
        <v>4738.03</v>
      </c>
      <c r="U66" t="n">
        <v>0.67</v>
      </c>
      <c r="V66" t="n">
        <v>0.75</v>
      </c>
      <c r="W66" t="n">
        <v>2.63</v>
      </c>
      <c r="X66" t="n">
        <v>0.28</v>
      </c>
      <c r="Y66" t="n">
        <v>1</v>
      </c>
      <c r="Z66" t="n">
        <v>10</v>
      </c>
      <c r="AA66" t="n">
        <v>372.9234859526715</v>
      </c>
      <c r="AB66" t="n">
        <v>510.2503657035068</v>
      </c>
      <c r="AC66" t="n">
        <v>461.5527869416494</v>
      </c>
      <c r="AD66" t="n">
        <v>372923.4859526715</v>
      </c>
      <c r="AE66" t="n">
        <v>510250.3657035068</v>
      </c>
      <c r="AF66" t="n">
        <v>6.83431551439506e-06</v>
      </c>
      <c r="AG66" t="n">
        <v>22</v>
      </c>
      <c r="AH66" t="n">
        <v>461552.7869416494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5.3309</v>
      </c>
      <c r="E67" t="n">
        <v>18.76</v>
      </c>
      <c r="F67" t="n">
        <v>15.62</v>
      </c>
      <c r="G67" t="n">
        <v>85.17</v>
      </c>
      <c r="H67" t="n">
        <v>1.22</v>
      </c>
      <c r="I67" t="n">
        <v>11</v>
      </c>
      <c r="J67" t="n">
        <v>251.04</v>
      </c>
      <c r="K67" t="n">
        <v>56.94</v>
      </c>
      <c r="L67" t="n">
        <v>17.25</v>
      </c>
      <c r="M67" t="n">
        <v>9</v>
      </c>
      <c r="N67" t="n">
        <v>61.85</v>
      </c>
      <c r="O67" t="n">
        <v>31195.65</v>
      </c>
      <c r="P67" t="n">
        <v>221.06</v>
      </c>
      <c r="Q67" t="n">
        <v>467.07</v>
      </c>
      <c r="R67" t="n">
        <v>58.84</v>
      </c>
      <c r="S67" t="n">
        <v>39.61</v>
      </c>
      <c r="T67" t="n">
        <v>4658.13</v>
      </c>
      <c r="U67" t="n">
        <v>0.67</v>
      </c>
      <c r="V67" t="n">
        <v>0.75</v>
      </c>
      <c r="W67" t="n">
        <v>2.63</v>
      </c>
      <c r="X67" t="n">
        <v>0.28</v>
      </c>
      <c r="Y67" t="n">
        <v>1</v>
      </c>
      <c r="Z67" t="n">
        <v>10</v>
      </c>
      <c r="AA67" t="n">
        <v>372.6647453953163</v>
      </c>
      <c r="AB67" t="n">
        <v>509.8963454581056</v>
      </c>
      <c r="AC67" t="n">
        <v>461.2325538915987</v>
      </c>
      <c r="AD67" t="n">
        <v>372664.7453953163</v>
      </c>
      <c r="AE67" t="n">
        <v>509896.3454581056</v>
      </c>
      <c r="AF67" t="n">
        <v>6.832777437724091e-06</v>
      </c>
      <c r="AG67" t="n">
        <v>22</v>
      </c>
      <c r="AH67" t="n">
        <v>461232.5538915987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5.352</v>
      </c>
      <c r="E68" t="n">
        <v>18.68</v>
      </c>
      <c r="F68" t="n">
        <v>15.58</v>
      </c>
      <c r="G68" t="n">
        <v>93.51000000000001</v>
      </c>
      <c r="H68" t="n">
        <v>1.24</v>
      </c>
      <c r="I68" t="n">
        <v>10</v>
      </c>
      <c r="J68" t="n">
        <v>251.49</v>
      </c>
      <c r="K68" t="n">
        <v>56.94</v>
      </c>
      <c r="L68" t="n">
        <v>17.5</v>
      </c>
      <c r="M68" t="n">
        <v>8</v>
      </c>
      <c r="N68" t="n">
        <v>62.05</v>
      </c>
      <c r="O68" t="n">
        <v>31251.22</v>
      </c>
      <c r="P68" t="n">
        <v>219.81</v>
      </c>
      <c r="Q68" t="n">
        <v>467.07</v>
      </c>
      <c r="R68" t="n">
        <v>58.23</v>
      </c>
      <c r="S68" t="n">
        <v>39.61</v>
      </c>
      <c r="T68" t="n">
        <v>4357.27</v>
      </c>
      <c r="U68" t="n">
        <v>0.68</v>
      </c>
      <c r="V68" t="n">
        <v>0.75</v>
      </c>
      <c r="W68" t="n">
        <v>2.62</v>
      </c>
      <c r="X68" t="n">
        <v>0.25</v>
      </c>
      <c r="Y68" t="n">
        <v>1</v>
      </c>
      <c r="Z68" t="n">
        <v>10</v>
      </c>
      <c r="AA68" t="n">
        <v>371.3645826896101</v>
      </c>
      <c r="AB68" t="n">
        <v>508.117405485028</v>
      </c>
      <c r="AC68" t="n">
        <v>459.6233934527937</v>
      </c>
      <c r="AD68" t="n">
        <v>371364.5826896101</v>
      </c>
      <c r="AE68" t="n">
        <v>508117.4054850281</v>
      </c>
      <c r="AF68" t="n">
        <v>6.859821952521964e-06</v>
      </c>
      <c r="AG68" t="n">
        <v>22</v>
      </c>
      <c r="AH68" t="n">
        <v>459623.3934527937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5.3498</v>
      </c>
      <c r="E69" t="n">
        <v>18.69</v>
      </c>
      <c r="F69" t="n">
        <v>15.59</v>
      </c>
      <c r="G69" t="n">
        <v>93.56</v>
      </c>
      <c r="H69" t="n">
        <v>1.25</v>
      </c>
      <c r="I69" t="n">
        <v>10</v>
      </c>
      <c r="J69" t="n">
        <v>251.94</v>
      </c>
      <c r="K69" t="n">
        <v>56.94</v>
      </c>
      <c r="L69" t="n">
        <v>17.75</v>
      </c>
      <c r="M69" t="n">
        <v>8</v>
      </c>
      <c r="N69" t="n">
        <v>62.25</v>
      </c>
      <c r="O69" t="n">
        <v>31306.86</v>
      </c>
      <c r="P69" t="n">
        <v>220.07</v>
      </c>
      <c r="Q69" t="n">
        <v>467.1</v>
      </c>
      <c r="R69" t="n">
        <v>58.41</v>
      </c>
      <c r="S69" t="n">
        <v>39.61</v>
      </c>
      <c r="T69" t="n">
        <v>4446.06</v>
      </c>
      <c r="U69" t="n">
        <v>0.68</v>
      </c>
      <c r="V69" t="n">
        <v>0.75</v>
      </c>
      <c r="W69" t="n">
        <v>2.62</v>
      </c>
      <c r="X69" t="n">
        <v>0.26</v>
      </c>
      <c r="Y69" t="n">
        <v>1</v>
      </c>
      <c r="Z69" t="n">
        <v>10</v>
      </c>
      <c r="AA69" t="n">
        <v>371.5777534519657</v>
      </c>
      <c r="AB69" t="n">
        <v>508.4090751265132</v>
      </c>
      <c r="AC69" t="n">
        <v>459.8872265530565</v>
      </c>
      <c r="AD69" t="n">
        <v>371577.7534519657</v>
      </c>
      <c r="AE69" t="n">
        <v>508409.0751265133</v>
      </c>
      <c r="AF69" t="n">
        <v>6.857002145291853e-06</v>
      </c>
      <c r="AG69" t="n">
        <v>22</v>
      </c>
      <c r="AH69" t="n">
        <v>459887.2265530565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5.3506</v>
      </c>
      <c r="E70" t="n">
        <v>18.69</v>
      </c>
      <c r="F70" t="n">
        <v>15.59</v>
      </c>
      <c r="G70" t="n">
        <v>93.54000000000001</v>
      </c>
      <c r="H70" t="n">
        <v>1.27</v>
      </c>
      <c r="I70" t="n">
        <v>10</v>
      </c>
      <c r="J70" t="n">
        <v>252.39</v>
      </c>
      <c r="K70" t="n">
        <v>56.94</v>
      </c>
      <c r="L70" t="n">
        <v>18</v>
      </c>
      <c r="M70" t="n">
        <v>8</v>
      </c>
      <c r="N70" t="n">
        <v>62.45</v>
      </c>
      <c r="O70" t="n">
        <v>31362.58</v>
      </c>
      <c r="P70" t="n">
        <v>220.38</v>
      </c>
      <c r="Q70" t="n">
        <v>467.07</v>
      </c>
      <c r="R70" t="n">
        <v>58.37</v>
      </c>
      <c r="S70" t="n">
        <v>39.61</v>
      </c>
      <c r="T70" t="n">
        <v>4425.13</v>
      </c>
      <c r="U70" t="n">
        <v>0.68</v>
      </c>
      <c r="V70" t="n">
        <v>0.75</v>
      </c>
      <c r="W70" t="n">
        <v>2.62</v>
      </c>
      <c r="X70" t="n">
        <v>0.26</v>
      </c>
      <c r="Y70" t="n">
        <v>1</v>
      </c>
      <c r="Z70" t="n">
        <v>10</v>
      </c>
      <c r="AA70" t="n">
        <v>371.6952246362443</v>
      </c>
      <c r="AB70" t="n">
        <v>508.5698043833062</v>
      </c>
      <c r="AC70" t="n">
        <v>460.0326160351661</v>
      </c>
      <c r="AD70" t="n">
        <v>371695.2246362444</v>
      </c>
      <c r="AE70" t="n">
        <v>508569.8043833062</v>
      </c>
      <c r="AF70" t="n">
        <v>6.858027529739166e-06</v>
      </c>
      <c r="AG70" t="n">
        <v>22</v>
      </c>
      <c r="AH70" t="n">
        <v>460032.6160351661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5.3478</v>
      </c>
      <c r="E71" t="n">
        <v>18.7</v>
      </c>
      <c r="F71" t="n">
        <v>15.6</v>
      </c>
      <c r="G71" t="n">
        <v>93.59999999999999</v>
      </c>
      <c r="H71" t="n">
        <v>1.28</v>
      </c>
      <c r="I71" t="n">
        <v>10</v>
      </c>
      <c r="J71" t="n">
        <v>252.84</v>
      </c>
      <c r="K71" t="n">
        <v>56.94</v>
      </c>
      <c r="L71" t="n">
        <v>18.25</v>
      </c>
      <c r="M71" t="n">
        <v>8</v>
      </c>
      <c r="N71" t="n">
        <v>62.65</v>
      </c>
      <c r="O71" t="n">
        <v>31418.38</v>
      </c>
      <c r="P71" t="n">
        <v>220.07</v>
      </c>
      <c r="Q71" t="n">
        <v>467.08</v>
      </c>
      <c r="R71" t="n">
        <v>58.63</v>
      </c>
      <c r="S71" t="n">
        <v>39.61</v>
      </c>
      <c r="T71" t="n">
        <v>4555.57</v>
      </c>
      <c r="U71" t="n">
        <v>0.68</v>
      </c>
      <c r="V71" t="n">
        <v>0.75</v>
      </c>
      <c r="W71" t="n">
        <v>2.63</v>
      </c>
      <c r="X71" t="n">
        <v>0.27</v>
      </c>
      <c r="Y71" t="n">
        <v>1</v>
      </c>
      <c r="Z71" t="n">
        <v>10</v>
      </c>
      <c r="AA71" t="n">
        <v>371.6678337587711</v>
      </c>
      <c r="AB71" t="n">
        <v>508.532326976347</v>
      </c>
      <c r="AC71" t="n">
        <v>459.9987154193272</v>
      </c>
      <c r="AD71" t="n">
        <v>371667.8337587711</v>
      </c>
      <c r="AE71" t="n">
        <v>508532.326976347</v>
      </c>
      <c r="AF71" t="n">
        <v>6.854438684173572e-06</v>
      </c>
      <c r="AG71" t="n">
        <v>22</v>
      </c>
      <c r="AH71" t="n">
        <v>459998.7154193272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5.3499</v>
      </c>
      <c r="E72" t="n">
        <v>18.69</v>
      </c>
      <c r="F72" t="n">
        <v>15.59</v>
      </c>
      <c r="G72" t="n">
        <v>93.55</v>
      </c>
      <c r="H72" t="n">
        <v>1.3</v>
      </c>
      <c r="I72" t="n">
        <v>10</v>
      </c>
      <c r="J72" t="n">
        <v>253.3</v>
      </c>
      <c r="K72" t="n">
        <v>56.94</v>
      </c>
      <c r="L72" t="n">
        <v>18.5</v>
      </c>
      <c r="M72" t="n">
        <v>8</v>
      </c>
      <c r="N72" t="n">
        <v>62.86</v>
      </c>
      <c r="O72" t="n">
        <v>31474.25</v>
      </c>
      <c r="P72" t="n">
        <v>219.66</v>
      </c>
      <c r="Q72" t="n">
        <v>467.07</v>
      </c>
      <c r="R72" t="n">
        <v>58.43</v>
      </c>
      <c r="S72" t="n">
        <v>39.61</v>
      </c>
      <c r="T72" t="n">
        <v>4456.71</v>
      </c>
      <c r="U72" t="n">
        <v>0.68</v>
      </c>
      <c r="V72" t="n">
        <v>0.75</v>
      </c>
      <c r="W72" t="n">
        <v>2.62</v>
      </c>
      <c r="X72" t="n">
        <v>0.26</v>
      </c>
      <c r="Y72" t="n">
        <v>1</v>
      </c>
      <c r="Z72" t="n">
        <v>10</v>
      </c>
      <c r="AA72" t="n">
        <v>371.3895628805062</v>
      </c>
      <c r="AB72" t="n">
        <v>508.1515844842602</v>
      </c>
      <c r="AC72" t="n">
        <v>459.6543104563097</v>
      </c>
      <c r="AD72" t="n">
        <v>371389.5628805062</v>
      </c>
      <c r="AE72" t="n">
        <v>508151.5844842602</v>
      </c>
      <c r="AF72" t="n">
        <v>6.857130318347767e-06</v>
      </c>
      <c r="AG72" t="n">
        <v>22</v>
      </c>
      <c r="AH72" t="n">
        <v>459654.3104563097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5.3512</v>
      </c>
      <c r="E73" t="n">
        <v>18.69</v>
      </c>
      <c r="F73" t="n">
        <v>15.59</v>
      </c>
      <c r="G73" t="n">
        <v>93.53</v>
      </c>
      <c r="H73" t="n">
        <v>1.31</v>
      </c>
      <c r="I73" t="n">
        <v>10</v>
      </c>
      <c r="J73" t="n">
        <v>253.75</v>
      </c>
      <c r="K73" t="n">
        <v>56.94</v>
      </c>
      <c r="L73" t="n">
        <v>18.75</v>
      </c>
      <c r="M73" t="n">
        <v>8</v>
      </c>
      <c r="N73" t="n">
        <v>63.06</v>
      </c>
      <c r="O73" t="n">
        <v>31530.19</v>
      </c>
      <c r="P73" t="n">
        <v>219.02</v>
      </c>
      <c r="Q73" t="n">
        <v>467.07</v>
      </c>
      <c r="R73" t="n">
        <v>58.31</v>
      </c>
      <c r="S73" t="n">
        <v>39.61</v>
      </c>
      <c r="T73" t="n">
        <v>4398.37</v>
      </c>
      <c r="U73" t="n">
        <v>0.68</v>
      </c>
      <c r="V73" t="n">
        <v>0.75</v>
      </c>
      <c r="W73" t="n">
        <v>2.62</v>
      </c>
      <c r="X73" t="n">
        <v>0.25</v>
      </c>
      <c r="Y73" t="n">
        <v>1</v>
      </c>
      <c r="Z73" t="n">
        <v>10</v>
      </c>
      <c r="AA73" t="n">
        <v>371.0635229926803</v>
      </c>
      <c r="AB73" t="n">
        <v>507.7054823258723</v>
      </c>
      <c r="AC73" t="n">
        <v>459.25078366181</v>
      </c>
      <c r="AD73" t="n">
        <v>371063.5229926803</v>
      </c>
      <c r="AE73" t="n">
        <v>507705.4823258722</v>
      </c>
      <c r="AF73" t="n">
        <v>6.858796568074651e-06</v>
      </c>
      <c r="AG73" t="n">
        <v>22</v>
      </c>
      <c r="AH73" t="n">
        <v>459250.78366181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5.3513</v>
      </c>
      <c r="E74" t="n">
        <v>18.69</v>
      </c>
      <c r="F74" t="n">
        <v>15.59</v>
      </c>
      <c r="G74" t="n">
        <v>93.53</v>
      </c>
      <c r="H74" t="n">
        <v>1.33</v>
      </c>
      <c r="I74" t="n">
        <v>10</v>
      </c>
      <c r="J74" t="n">
        <v>254.21</v>
      </c>
      <c r="K74" t="n">
        <v>56.94</v>
      </c>
      <c r="L74" t="n">
        <v>19</v>
      </c>
      <c r="M74" t="n">
        <v>8</v>
      </c>
      <c r="N74" t="n">
        <v>63.26</v>
      </c>
      <c r="O74" t="n">
        <v>31586.21</v>
      </c>
      <c r="P74" t="n">
        <v>218.2</v>
      </c>
      <c r="Q74" t="n">
        <v>467.09</v>
      </c>
      <c r="R74" t="n">
        <v>58.22</v>
      </c>
      <c r="S74" t="n">
        <v>39.61</v>
      </c>
      <c r="T74" t="n">
        <v>4350.73</v>
      </c>
      <c r="U74" t="n">
        <v>0.68</v>
      </c>
      <c r="V74" t="n">
        <v>0.75</v>
      </c>
      <c r="W74" t="n">
        <v>2.62</v>
      </c>
      <c r="X74" t="n">
        <v>0.25</v>
      </c>
      <c r="Y74" t="n">
        <v>1</v>
      </c>
      <c r="Z74" t="n">
        <v>10</v>
      </c>
      <c r="AA74" t="n">
        <v>370.6900819412501</v>
      </c>
      <c r="AB74" t="n">
        <v>507.1945238042491</v>
      </c>
      <c r="AC74" t="n">
        <v>458.7885903043557</v>
      </c>
      <c r="AD74" t="n">
        <v>370690.0819412501</v>
      </c>
      <c r="AE74" t="n">
        <v>507194.5238042491</v>
      </c>
      <c r="AF74" t="n">
        <v>6.858924741130565e-06</v>
      </c>
      <c r="AG74" t="n">
        <v>22</v>
      </c>
      <c r="AH74" t="n">
        <v>458788.5903043557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5.35</v>
      </c>
      <c r="E75" t="n">
        <v>18.69</v>
      </c>
      <c r="F75" t="n">
        <v>15.59</v>
      </c>
      <c r="G75" t="n">
        <v>93.55</v>
      </c>
      <c r="H75" t="n">
        <v>1.34</v>
      </c>
      <c r="I75" t="n">
        <v>10</v>
      </c>
      <c r="J75" t="n">
        <v>254.66</v>
      </c>
      <c r="K75" t="n">
        <v>56.94</v>
      </c>
      <c r="L75" t="n">
        <v>19.25</v>
      </c>
      <c r="M75" t="n">
        <v>8</v>
      </c>
      <c r="N75" t="n">
        <v>63.47</v>
      </c>
      <c r="O75" t="n">
        <v>31642.3</v>
      </c>
      <c r="P75" t="n">
        <v>217.26</v>
      </c>
      <c r="Q75" t="n">
        <v>467.07</v>
      </c>
      <c r="R75" t="n">
        <v>58.3</v>
      </c>
      <c r="S75" t="n">
        <v>39.61</v>
      </c>
      <c r="T75" t="n">
        <v>4389.1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370.3017326112281</v>
      </c>
      <c r="AB75" t="n">
        <v>506.6631671181496</v>
      </c>
      <c r="AC75" t="n">
        <v>458.3079455546138</v>
      </c>
      <c r="AD75" t="n">
        <v>370301.7326112281</v>
      </c>
      <c r="AE75" t="n">
        <v>506663.1671181496</v>
      </c>
      <c r="AF75" t="n">
        <v>6.857258491403681e-06</v>
      </c>
      <c r="AG75" t="n">
        <v>22</v>
      </c>
      <c r="AH75" t="n">
        <v>458307.9455546138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5.3732</v>
      </c>
      <c r="E76" t="n">
        <v>18.61</v>
      </c>
      <c r="F76" t="n">
        <v>15.55</v>
      </c>
      <c r="G76" t="n">
        <v>103.7</v>
      </c>
      <c r="H76" t="n">
        <v>1.36</v>
      </c>
      <c r="I76" t="n">
        <v>9</v>
      </c>
      <c r="J76" t="n">
        <v>255.12</v>
      </c>
      <c r="K76" t="n">
        <v>56.94</v>
      </c>
      <c r="L76" t="n">
        <v>19.5</v>
      </c>
      <c r="M76" t="n">
        <v>7</v>
      </c>
      <c r="N76" t="n">
        <v>63.67</v>
      </c>
      <c r="O76" t="n">
        <v>31698.47</v>
      </c>
      <c r="P76" t="n">
        <v>216.68</v>
      </c>
      <c r="Q76" t="n">
        <v>467.07</v>
      </c>
      <c r="R76" t="n">
        <v>57.24</v>
      </c>
      <c r="S76" t="n">
        <v>39.61</v>
      </c>
      <c r="T76" t="n">
        <v>3866.3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369.2588361412803</v>
      </c>
      <c r="AB76" t="n">
        <v>505.236230158622</v>
      </c>
      <c r="AC76" t="n">
        <v>457.0171934557849</v>
      </c>
      <c r="AD76" t="n">
        <v>369258.8361412803</v>
      </c>
      <c r="AE76" t="n">
        <v>505236.230158622</v>
      </c>
      <c r="AF76" t="n">
        <v>6.88699464037575e-06</v>
      </c>
      <c r="AG76" t="n">
        <v>22</v>
      </c>
      <c r="AH76" t="n">
        <v>457017.1934557849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5.3715</v>
      </c>
      <c r="E77" t="n">
        <v>18.62</v>
      </c>
      <c r="F77" t="n">
        <v>15.56</v>
      </c>
      <c r="G77" t="n">
        <v>103.74</v>
      </c>
      <c r="H77" t="n">
        <v>1.37</v>
      </c>
      <c r="I77" t="n">
        <v>9</v>
      </c>
      <c r="J77" t="n">
        <v>255.57</v>
      </c>
      <c r="K77" t="n">
        <v>56.94</v>
      </c>
      <c r="L77" t="n">
        <v>19.75</v>
      </c>
      <c r="M77" t="n">
        <v>7</v>
      </c>
      <c r="N77" t="n">
        <v>63.88</v>
      </c>
      <c r="O77" t="n">
        <v>31754.72</v>
      </c>
      <c r="P77" t="n">
        <v>216.95</v>
      </c>
      <c r="Q77" t="n">
        <v>467.07</v>
      </c>
      <c r="R77" t="n">
        <v>57.32</v>
      </c>
      <c r="S77" t="n">
        <v>39.61</v>
      </c>
      <c r="T77" t="n">
        <v>3904.84</v>
      </c>
      <c r="U77" t="n">
        <v>0.6899999999999999</v>
      </c>
      <c r="V77" t="n">
        <v>0.75</v>
      </c>
      <c r="W77" t="n">
        <v>2.62</v>
      </c>
      <c r="X77" t="n">
        <v>0.23</v>
      </c>
      <c r="Y77" t="n">
        <v>1</v>
      </c>
      <c r="Z77" t="n">
        <v>10</v>
      </c>
      <c r="AA77" t="n">
        <v>369.4608950575092</v>
      </c>
      <c r="AB77" t="n">
        <v>505.5126960820166</v>
      </c>
      <c r="AC77" t="n">
        <v>457.2672738594731</v>
      </c>
      <c r="AD77" t="n">
        <v>369460.8950575092</v>
      </c>
      <c r="AE77" t="n">
        <v>505512.6960820166</v>
      </c>
      <c r="AF77" t="n">
        <v>6.884815698425211e-06</v>
      </c>
      <c r="AG77" t="n">
        <v>22</v>
      </c>
      <c r="AH77" t="n">
        <v>457267.2738594731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5.3725</v>
      </c>
      <c r="E78" t="n">
        <v>18.61</v>
      </c>
      <c r="F78" t="n">
        <v>15.56</v>
      </c>
      <c r="G78" t="n">
        <v>103.72</v>
      </c>
      <c r="H78" t="n">
        <v>1.39</v>
      </c>
      <c r="I78" t="n">
        <v>9</v>
      </c>
      <c r="J78" t="n">
        <v>256.03</v>
      </c>
      <c r="K78" t="n">
        <v>56.94</v>
      </c>
      <c r="L78" t="n">
        <v>20</v>
      </c>
      <c r="M78" t="n">
        <v>7</v>
      </c>
      <c r="N78" t="n">
        <v>64.09</v>
      </c>
      <c r="O78" t="n">
        <v>31811.04</v>
      </c>
      <c r="P78" t="n">
        <v>217.24</v>
      </c>
      <c r="Q78" t="n">
        <v>467.07</v>
      </c>
      <c r="R78" t="n">
        <v>57.22</v>
      </c>
      <c r="S78" t="n">
        <v>39.61</v>
      </c>
      <c r="T78" t="n">
        <v>3858.16</v>
      </c>
      <c r="U78" t="n">
        <v>0.6899999999999999</v>
      </c>
      <c r="V78" t="n">
        <v>0.75</v>
      </c>
      <c r="W78" t="n">
        <v>2.62</v>
      </c>
      <c r="X78" t="n">
        <v>0.22</v>
      </c>
      <c r="Y78" t="n">
        <v>1</v>
      </c>
      <c r="Z78" t="n">
        <v>10</v>
      </c>
      <c r="AA78" t="n">
        <v>369.5636359234148</v>
      </c>
      <c r="AB78" t="n">
        <v>505.6532706673557</v>
      </c>
      <c r="AC78" t="n">
        <v>457.3944322036851</v>
      </c>
      <c r="AD78" t="n">
        <v>369563.6359234148</v>
      </c>
      <c r="AE78" t="n">
        <v>505653.2706673557</v>
      </c>
      <c r="AF78" t="n">
        <v>6.886097428984351e-06</v>
      </c>
      <c r="AG78" t="n">
        <v>22</v>
      </c>
      <c r="AH78" t="n">
        <v>457394.4322036852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5.3731</v>
      </c>
      <c r="E79" t="n">
        <v>18.61</v>
      </c>
      <c r="F79" t="n">
        <v>15.56</v>
      </c>
      <c r="G79" t="n">
        <v>103.7</v>
      </c>
      <c r="H79" t="n">
        <v>1.4</v>
      </c>
      <c r="I79" t="n">
        <v>9</v>
      </c>
      <c r="J79" t="n">
        <v>256.49</v>
      </c>
      <c r="K79" t="n">
        <v>56.94</v>
      </c>
      <c r="L79" t="n">
        <v>20.25</v>
      </c>
      <c r="M79" t="n">
        <v>7</v>
      </c>
      <c r="N79" t="n">
        <v>64.29000000000001</v>
      </c>
      <c r="O79" t="n">
        <v>31867.44</v>
      </c>
      <c r="P79" t="n">
        <v>217.26</v>
      </c>
      <c r="Q79" t="n">
        <v>467.07</v>
      </c>
      <c r="R79" t="n">
        <v>57.13</v>
      </c>
      <c r="S79" t="n">
        <v>39.61</v>
      </c>
      <c r="T79" t="n">
        <v>3809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369.5559404972961</v>
      </c>
      <c r="AB79" t="n">
        <v>505.642741445842</v>
      </c>
      <c r="AC79" t="n">
        <v>457.3849078762949</v>
      </c>
      <c r="AD79" t="n">
        <v>369555.9404972962</v>
      </c>
      <c r="AE79" t="n">
        <v>505642.741445842</v>
      </c>
      <c r="AF79" t="n">
        <v>6.886866467319836e-06</v>
      </c>
      <c r="AG79" t="n">
        <v>22</v>
      </c>
      <c r="AH79" t="n">
        <v>457384.9078762949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5.3715</v>
      </c>
      <c r="E80" t="n">
        <v>18.62</v>
      </c>
      <c r="F80" t="n">
        <v>15.56</v>
      </c>
      <c r="G80" t="n">
        <v>103.74</v>
      </c>
      <c r="H80" t="n">
        <v>1.42</v>
      </c>
      <c r="I80" t="n">
        <v>9</v>
      </c>
      <c r="J80" t="n">
        <v>256.94</v>
      </c>
      <c r="K80" t="n">
        <v>56.94</v>
      </c>
      <c r="L80" t="n">
        <v>20.5</v>
      </c>
      <c r="M80" t="n">
        <v>7</v>
      </c>
      <c r="N80" t="n">
        <v>64.5</v>
      </c>
      <c r="O80" t="n">
        <v>31924.04</v>
      </c>
      <c r="P80" t="n">
        <v>217.51</v>
      </c>
      <c r="Q80" t="n">
        <v>467.07</v>
      </c>
      <c r="R80" t="n">
        <v>57.39</v>
      </c>
      <c r="S80" t="n">
        <v>39.61</v>
      </c>
      <c r="T80" t="n">
        <v>3938.84</v>
      </c>
      <c r="U80" t="n">
        <v>0.6899999999999999</v>
      </c>
      <c r="V80" t="n">
        <v>0.75</v>
      </c>
      <c r="W80" t="n">
        <v>2.62</v>
      </c>
      <c r="X80" t="n">
        <v>0.23</v>
      </c>
      <c r="Y80" t="n">
        <v>1</v>
      </c>
      <c r="Z80" t="n">
        <v>10</v>
      </c>
      <c r="AA80" t="n">
        <v>369.7130486498223</v>
      </c>
      <c r="AB80" t="n">
        <v>505.8577037512507</v>
      </c>
      <c r="AC80" t="n">
        <v>457.5793544809768</v>
      </c>
      <c r="AD80" t="n">
        <v>369713.0486498222</v>
      </c>
      <c r="AE80" t="n">
        <v>505857.7037512507</v>
      </c>
      <c r="AF80" t="n">
        <v>6.884815698425211e-06</v>
      </c>
      <c r="AG80" t="n">
        <v>22</v>
      </c>
      <c r="AH80" t="n">
        <v>457579.3544809768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5.3696</v>
      </c>
      <c r="E81" t="n">
        <v>18.62</v>
      </c>
      <c r="F81" t="n">
        <v>15.57</v>
      </c>
      <c r="G81" t="n">
        <v>103.78</v>
      </c>
      <c r="H81" t="n">
        <v>1.43</v>
      </c>
      <c r="I81" t="n">
        <v>9</v>
      </c>
      <c r="J81" t="n">
        <v>257.4</v>
      </c>
      <c r="K81" t="n">
        <v>56.94</v>
      </c>
      <c r="L81" t="n">
        <v>20.75</v>
      </c>
      <c r="M81" t="n">
        <v>7</v>
      </c>
      <c r="N81" t="n">
        <v>64.70999999999999</v>
      </c>
      <c r="O81" t="n">
        <v>31980.59</v>
      </c>
      <c r="P81" t="n">
        <v>217.29</v>
      </c>
      <c r="Q81" t="n">
        <v>467.08</v>
      </c>
      <c r="R81" t="n">
        <v>57.62</v>
      </c>
      <c r="S81" t="n">
        <v>39.61</v>
      </c>
      <c r="T81" t="n">
        <v>4057.26</v>
      </c>
      <c r="U81" t="n">
        <v>0.6899999999999999</v>
      </c>
      <c r="V81" t="n">
        <v>0.75</v>
      </c>
      <c r="W81" t="n">
        <v>2.62</v>
      </c>
      <c r="X81" t="n">
        <v>0.23</v>
      </c>
      <c r="Y81" t="n">
        <v>1</v>
      </c>
      <c r="Z81" t="n">
        <v>10</v>
      </c>
      <c r="AA81" t="n">
        <v>369.7001856721767</v>
      </c>
      <c r="AB81" t="n">
        <v>505.8401040577616</v>
      </c>
      <c r="AC81" t="n">
        <v>457.563434477533</v>
      </c>
      <c r="AD81" t="n">
        <v>369700.1856721767</v>
      </c>
      <c r="AE81" t="n">
        <v>505840.1040577615</v>
      </c>
      <c r="AF81" t="n">
        <v>6.882380410362843e-06</v>
      </c>
      <c r="AG81" t="n">
        <v>22</v>
      </c>
      <c r="AH81" t="n">
        <v>457563.4344775329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5.3715</v>
      </c>
      <c r="E82" t="n">
        <v>18.62</v>
      </c>
      <c r="F82" t="n">
        <v>15.56</v>
      </c>
      <c r="G82" t="n">
        <v>103.74</v>
      </c>
      <c r="H82" t="n">
        <v>1.45</v>
      </c>
      <c r="I82" t="n">
        <v>9</v>
      </c>
      <c r="J82" t="n">
        <v>257.86</v>
      </c>
      <c r="K82" t="n">
        <v>56.94</v>
      </c>
      <c r="L82" t="n">
        <v>21</v>
      </c>
      <c r="M82" t="n">
        <v>7</v>
      </c>
      <c r="N82" t="n">
        <v>64.92</v>
      </c>
      <c r="O82" t="n">
        <v>32037.22</v>
      </c>
      <c r="P82" t="n">
        <v>216.44</v>
      </c>
      <c r="Q82" t="n">
        <v>467.07</v>
      </c>
      <c r="R82" t="n">
        <v>57.41</v>
      </c>
      <c r="S82" t="n">
        <v>39.61</v>
      </c>
      <c r="T82" t="n">
        <v>3949.12</v>
      </c>
      <c r="U82" t="n">
        <v>0.6899999999999999</v>
      </c>
      <c r="V82" t="n">
        <v>0.75</v>
      </c>
      <c r="W82" t="n">
        <v>2.62</v>
      </c>
      <c r="X82" t="n">
        <v>0.23</v>
      </c>
      <c r="Y82" t="n">
        <v>1</v>
      </c>
      <c r="Z82" t="n">
        <v>10</v>
      </c>
      <c r="AA82" t="n">
        <v>369.2312551787954</v>
      </c>
      <c r="AB82" t="n">
        <v>505.198492668964</v>
      </c>
      <c r="AC82" t="n">
        <v>456.9830575791751</v>
      </c>
      <c r="AD82" t="n">
        <v>369231.2551787954</v>
      </c>
      <c r="AE82" t="n">
        <v>505198.492668964</v>
      </c>
      <c r="AF82" t="n">
        <v>6.884815698425211e-06</v>
      </c>
      <c r="AG82" t="n">
        <v>22</v>
      </c>
      <c r="AH82" t="n">
        <v>456983.057579175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5.3694</v>
      </c>
      <c r="E83" t="n">
        <v>18.62</v>
      </c>
      <c r="F83" t="n">
        <v>15.57</v>
      </c>
      <c r="G83" t="n">
        <v>103.79</v>
      </c>
      <c r="H83" t="n">
        <v>1.46</v>
      </c>
      <c r="I83" t="n">
        <v>9</v>
      </c>
      <c r="J83" t="n">
        <v>258.32</v>
      </c>
      <c r="K83" t="n">
        <v>56.94</v>
      </c>
      <c r="L83" t="n">
        <v>21.25</v>
      </c>
      <c r="M83" t="n">
        <v>7</v>
      </c>
      <c r="N83" t="n">
        <v>65.13</v>
      </c>
      <c r="O83" t="n">
        <v>32093.94</v>
      </c>
      <c r="P83" t="n">
        <v>216.04</v>
      </c>
      <c r="Q83" t="n">
        <v>467.07</v>
      </c>
      <c r="R83" t="n">
        <v>57.67</v>
      </c>
      <c r="S83" t="n">
        <v>39.61</v>
      </c>
      <c r="T83" t="n">
        <v>4078.8</v>
      </c>
      <c r="U83" t="n">
        <v>0.6899999999999999</v>
      </c>
      <c r="V83" t="n">
        <v>0.75</v>
      </c>
      <c r="W83" t="n">
        <v>2.62</v>
      </c>
      <c r="X83" t="n">
        <v>0.24</v>
      </c>
      <c r="Y83" t="n">
        <v>1</v>
      </c>
      <c r="Z83" t="n">
        <v>10</v>
      </c>
      <c r="AA83" t="n">
        <v>369.1426976998418</v>
      </c>
      <c r="AB83" t="n">
        <v>505.0773244193795</v>
      </c>
      <c r="AC83" t="n">
        <v>456.8734534572701</v>
      </c>
      <c r="AD83" t="n">
        <v>369142.6976998418</v>
      </c>
      <c r="AE83" t="n">
        <v>505077.3244193795</v>
      </c>
      <c r="AF83" t="n">
        <v>6.882124064251015e-06</v>
      </c>
      <c r="AG83" t="n">
        <v>22</v>
      </c>
      <c r="AH83" t="n">
        <v>456873.4534572701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5.3663</v>
      </c>
      <c r="E84" t="n">
        <v>18.63</v>
      </c>
      <c r="F84" t="n">
        <v>15.58</v>
      </c>
      <c r="G84" t="n">
        <v>103.86</v>
      </c>
      <c r="H84" t="n">
        <v>1.48</v>
      </c>
      <c r="I84" t="n">
        <v>9</v>
      </c>
      <c r="J84" t="n">
        <v>258.78</v>
      </c>
      <c r="K84" t="n">
        <v>56.94</v>
      </c>
      <c r="L84" t="n">
        <v>21.5</v>
      </c>
      <c r="M84" t="n">
        <v>7</v>
      </c>
      <c r="N84" t="n">
        <v>65.34</v>
      </c>
      <c r="O84" t="n">
        <v>32150.72</v>
      </c>
      <c r="P84" t="n">
        <v>216.01</v>
      </c>
      <c r="Q84" t="n">
        <v>467.07</v>
      </c>
      <c r="R84" t="n">
        <v>57.88</v>
      </c>
      <c r="S84" t="n">
        <v>39.61</v>
      </c>
      <c r="T84" t="n">
        <v>4185.88</v>
      </c>
      <c r="U84" t="n">
        <v>0.68</v>
      </c>
      <c r="V84" t="n">
        <v>0.75</v>
      </c>
      <c r="W84" t="n">
        <v>2.63</v>
      </c>
      <c r="X84" t="n">
        <v>0.25</v>
      </c>
      <c r="Y84" t="n">
        <v>1</v>
      </c>
      <c r="Z84" t="n">
        <v>10</v>
      </c>
      <c r="AA84" t="n">
        <v>369.2486045348442</v>
      </c>
      <c r="AB84" t="n">
        <v>505.2222308233095</v>
      </c>
      <c r="AC84" t="n">
        <v>457.0045301973864</v>
      </c>
      <c r="AD84" t="n">
        <v>369248.6045348442</v>
      </c>
      <c r="AE84" t="n">
        <v>505222.2308233095</v>
      </c>
      <c r="AF84" t="n">
        <v>6.878150699517678e-06</v>
      </c>
      <c r="AG84" t="n">
        <v>22</v>
      </c>
      <c r="AH84" t="n">
        <v>457004.5301973865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5.3699</v>
      </c>
      <c r="E85" t="n">
        <v>18.62</v>
      </c>
      <c r="F85" t="n">
        <v>15.57</v>
      </c>
      <c r="G85" t="n">
        <v>103.78</v>
      </c>
      <c r="H85" t="n">
        <v>1.49</v>
      </c>
      <c r="I85" t="n">
        <v>9</v>
      </c>
      <c r="J85" t="n">
        <v>259.24</v>
      </c>
      <c r="K85" t="n">
        <v>56.94</v>
      </c>
      <c r="L85" t="n">
        <v>21.75</v>
      </c>
      <c r="M85" t="n">
        <v>7</v>
      </c>
      <c r="N85" t="n">
        <v>65.55</v>
      </c>
      <c r="O85" t="n">
        <v>32207.59</v>
      </c>
      <c r="P85" t="n">
        <v>215.2</v>
      </c>
      <c r="Q85" t="n">
        <v>467.07</v>
      </c>
      <c r="R85" t="n">
        <v>57.6</v>
      </c>
      <c r="S85" t="n">
        <v>39.61</v>
      </c>
      <c r="T85" t="n">
        <v>4046.04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368.7504703253127</v>
      </c>
      <c r="AB85" t="n">
        <v>504.5406616216982</v>
      </c>
      <c r="AC85" t="n">
        <v>456.3880090037885</v>
      </c>
      <c r="AD85" t="n">
        <v>368750.4703253127</v>
      </c>
      <c r="AE85" t="n">
        <v>504540.6616216982</v>
      </c>
      <c r="AF85" t="n">
        <v>6.882764929530586e-06</v>
      </c>
      <c r="AG85" t="n">
        <v>22</v>
      </c>
      <c r="AH85" t="n">
        <v>456388.0090037885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5.3952</v>
      </c>
      <c r="E86" t="n">
        <v>18.54</v>
      </c>
      <c r="F86" t="n">
        <v>15.52</v>
      </c>
      <c r="G86" t="n">
        <v>116.42</v>
      </c>
      <c r="H86" t="n">
        <v>1.51</v>
      </c>
      <c r="I86" t="n">
        <v>8</v>
      </c>
      <c r="J86" t="n">
        <v>259.71</v>
      </c>
      <c r="K86" t="n">
        <v>56.94</v>
      </c>
      <c r="L86" t="n">
        <v>22</v>
      </c>
      <c r="M86" t="n">
        <v>6</v>
      </c>
      <c r="N86" t="n">
        <v>65.76000000000001</v>
      </c>
      <c r="O86" t="n">
        <v>32264.54</v>
      </c>
      <c r="P86" t="n">
        <v>213.85</v>
      </c>
      <c r="Q86" t="n">
        <v>467.07</v>
      </c>
      <c r="R86" t="n">
        <v>56.01</v>
      </c>
      <c r="S86" t="n">
        <v>39.61</v>
      </c>
      <c r="T86" t="n">
        <v>3257.77</v>
      </c>
      <c r="U86" t="n">
        <v>0.71</v>
      </c>
      <c r="V86" t="n">
        <v>0.75</v>
      </c>
      <c r="W86" t="n">
        <v>2.62</v>
      </c>
      <c r="X86" t="n">
        <v>0.19</v>
      </c>
      <c r="Y86" t="n">
        <v>1</v>
      </c>
      <c r="Z86" t="n">
        <v>10</v>
      </c>
      <c r="AA86" t="n">
        <v>367.2823115348281</v>
      </c>
      <c r="AB86" t="n">
        <v>502.5318619939625</v>
      </c>
      <c r="AC86" t="n">
        <v>454.5709263931561</v>
      </c>
      <c r="AD86" t="n">
        <v>367282.3115348281</v>
      </c>
      <c r="AE86" t="n">
        <v>502531.8619939625</v>
      </c>
      <c r="AF86" t="n">
        <v>6.91519271267685e-06</v>
      </c>
      <c r="AG86" t="n">
        <v>22</v>
      </c>
      <c r="AH86" t="n">
        <v>454570.9263931561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5.3929</v>
      </c>
      <c r="E87" t="n">
        <v>18.54</v>
      </c>
      <c r="F87" t="n">
        <v>15.53</v>
      </c>
      <c r="G87" t="n">
        <v>116.48</v>
      </c>
      <c r="H87" t="n">
        <v>1.52</v>
      </c>
      <c r="I87" t="n">
        <v>8</v>
      </c>
      <c r="J87" t="n">
        <v>260.17</v>
      </c>
      <c r="K87" t="n">
        <v>56.94</v>
      </c>
      <c r="L87" t="n">
        <v>22.25</v>
      </c>
      <c r="M87" t="n">
        <v>6</v>
      </c>
      <c r="N87" t="n">
        <v>65.98</v>
      </c>
      <c r="O87" t="n">
        <v>32321.56</v>
      </c>
      <c r="P87" t="n">
        <v>214.1</v>
      </c>
      <c r="Q87" t="n">
        <v>467.07</v>
      </c>
      <c r="R87" t="n">
        <v>56.35</v>
      </c>
      <c r="S87" t="n">
        <v>39.61</v>
      </c>
      <c r="T87" t="n">
        <v>3427.69</v>
      </c>
      <c r="U87" t="n">
        <v>0.7</v>
      </c>
      <c r="V87" t="n">
        <v>0.75</v>
      </c>
      <c r="W87" t="n">
        <v>2.62</v>
      </c>
      <c r="X87" t="n">
        <v>0.2</v>
      </c>
      <c r="Y87" t="n">
        <v>1</v>
      </c>
      <c r="Z87" t="n">
        <v>10</v>
      </c>
      <c r="AA87" t="n">
        <v>367.4903589445959</v>
      </c>
      <c r="AB87" t="n">
        <v>502.8165216384108</v>
      </c>
      <c r="AC87" t="n">
        <v>454.8284185206605</v>
      </c>
      <c r="AD87" t="n">
        <v>367490.3589445959</v>
      </c>
      <c r="AE87" t="n">
        <v>502816.5216384108</v>
      </c>
      <c r="AF87" t="n">
        <v>6.912244732390826e-06</v>
      </c>
      <c r="AG87" t="n">
        <v>22</v>
      </c>
      <c r="AH87" t="n">
        <v>454828.4185206605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5.395</v>
      </c>
      <c r="E88" t="n">
        <v>18.54</v>
      </c>
      <c r="F88" t="n">
        <v>15.52</v>
      </c>
      <c r="G88" t="n">
        <v>116.43</v>
      </c>
      <c r="H88" t="n">
        <v>1.54</v>
      </c>
      <c r="I88" t="n">
        <v>8</v>
      </c>
      <c r="J88" t="n">
        <v>260.63</v>
      </c>
      <c r="K88" t="n">
        <v>56.94</v>
      </c>
      <c r="L88" t="n">
        <v>22.5</v>
      </c>
      <c r="M88" t="n">
        <v>6</v>
      </c>
      <c r="N88" t="n">
        <v>66.19</v>
      </c>
      <c r="O88" t="n">
        <v>32378.67</v>
      </c>
      <c r="P88" t="n">
        <v>213.75</v>
      </c>
      <c r="Q88" t="n">
        <v>467.07</v>
      </c>
      <c r="R88" t="n">
        <v>56.11</v>
      </c>
      <c r="S88" t="n">
        <v>39.61</v>
      </c>
      <c r="T88" t="n">
        <v>3306.87</v>
      </c>
      <c r="U88" t="n">
        <v>0.71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367.2429391523066</v>
      </c>
      <c r="AB88" t="n">
        <v>502.4779909632097</v>
      </c>
      <c r="AC88" t="n">
        <v>454.5221967379698</v>
      </c>
      <c r="AD88" t="n">
        <v>367242.9391523066</v>
      </c>
      <c r="AE88" t="n">
        <v>502477.9909632097</v>
      </c>
      <c r="AF88" t="n">
        <v>6.914936366565021e-06</v>
      </c>
      <c r="AG88" t="n">
        <v>22</v>
      </c>
      <c r="AH88" t="n">
        <v>454522.1967379698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5.392</v>
      </c>
      <c r="E89" t="n">
        <v>18.55</v>
      </c>
      <c r="F89" t="n">
        <v>15.53</v>
      </c>
      <c r="G89" t="n">
        <v>116.51</v>
      </c>
      <c r="H89" t="n">
        <v>1.55</v>
      </c>
      <c r="I89" t="n">
        <v>8</v>
      </c>
      <c r="J89" t="n">
        <v>261.09</v>
      </c>
      <c r="K89" t="n">
        <v>56.94</v>
      </c>
      <c r="L89" t="n">
        <v>22.75</v>
      </c>
      <c r="M89" t="n">
        <v>6</v>
      </c>
      <c r="N89" t="n">
        <v>66.40000000000001</v>
      </c>
      <c r="O89" t="n">
        <v>32435.86</v>
      </c>
      <c r="P89" t="n">
        <v>214.13</v>
      </c>
      <c r="Q89" t="n">
        <v>467.07</v>
      </c>
      <c r="R89" t="n">
        <v>56.49</v>
      </c>
      <c r="S89" t="n">
        <v>39.61</v>
      </c>
      <c r="T89" t="n">
        <v>3498.11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367.5284293056781</v>
      </c>
      <c r="AB89" t="n">
        <v>502.8686111859892</v>
      </c>
      <c r="AC89" t="n">
        <v>454.8755367149261</v>
      </c>
      <c r="AD89" t="n">
        <v>367528.4293056781</v>
      </c>
      <c r="AE89" t="n">
        <v>502868.6111859892</v>
      </c>
      <c r="AF89" t="n">
        <v>6.911091174887598e-06</v>
      </c>
      <c r="AG89" t="n">
        <v>22</v>
      </c>
      <c r="AH89" t="n">
        <v>454875.5367149261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5.3954</v>
      </c>
      <c r="E90" t="n">
        <v>18.53</v>
      </c>
      <c r="F90" t="n">
        <v>15.52</v>
      </c>
      <c r="G90" t="n">
        <v>116.42</v>
      </c>
      <c r="H90" t="n">
        <v>1.56</v>
      </c>
      <c r="I90" t="n">
        <v>8</v>
      </c>
      <c r="J90" t="n">
        <v>261.56</v>
      </c>
      <c r="K90" t="n">
        <v>56.94</v>
      </c>
      <c r="L90" t="n">
        <v>23</v>
      </c>
      <c r="M90" t="n">
        <v>6</v>
      </c>
      <c r="N90" t="n">
        <v>66.62</v>
      </c>
      <c r="O90" t="n">
        <v>32493.12</v>
      </c>
      <c r="P90" t="n">
        <v>213.98</v>
      </c>
      <c r="Q90" t="n">
        <v>467.09</v>
      </c>
      <c r="R90" t="n">
        <v>56.11</v>
      </c>
      <c r="S90" t="n">
        <v>39.61</v>
      </c>
      <c r="T90" t="n">
        <v>3306.05</v>
      </c>
      <c r="U90" t="n">
        <v>0.71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367.3351293891601</v>
      </c>
      <c r="AB90" t="n">
        <v>502.6041297124189</v>
      </c>
      <c r="AC90" t="n">
        <v>454.6362969819913</v>
      </c>
      <c r="AD90" t="n">
        <v>367335.1293891601</v>
      </c>
      <c r="AE90" t="n">
        <v>502604.1297124188</v>
      </c>
      <c r="AF90" t="n">
        <v>6.915449058788678e-06</v>
      </c>
      <c r="AG90" t="n">
        <v>22</v>
      </c>
      <c r="AH90" t="n">
        <v>454636.2969819913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5.3942</v>
      </c>
      <c r="E91" t="n">
        <v>18.54</v>
      </c>
      <c r="F91" t="n">
        <v>15.53</v>
      </c>
      <c r="G91" t="n">
        <v>116.45</v>
      </c>
      <c r="H91" t="n">
        <v>1.58</v>
      </c>
      <c r="I91" t="n">
        <v>8</v>
      </c>
      <c r="J91" t="n">
        <v>262.02</v>
      </c>
      <c r="K91" t="n">
        <v>56.94</v>
      </c>
      <c r="L91" t="n">
        <v>23.25</v>
      </c>
      <c r="M91" t="n">
        <v>6</v>
      </c>
      <c r="N91" t="n">
        <v>66.83</v>
      </c>
      <c r="O91" t="n">
        <v>32550.47</v>
      </c>
      <c r="P91" t="n">
        <v>214.17</v>
      </c>
      <c r="Q91" t="n">
        <v>467.07</v>
      </c>
      <c r="R91" t="n">
        <v>56.2</v>
      </c>
      <c r="S91" t="n">
        <v>39.61</v>
      </c>
      <c r="T91" t="n">
        <v>3349.75</v>
      </c>
      <c r="U91" t="n">
        <v>0.7</v>
      </c>
      <c r="V91" t="n">
        <v>0.75</v>
      </c>
      <c r="W91" t="n">
        <v>2.62</v>
      </c>
      <c r="X91" t="n">
        <v>0.19</v>
      </c>
      <c r="Y91" t="n">
        <v>1</v>
      </c>
      <c r="Z91" t="n">
        <v>10</v>
      </c>
      <c r="AA91" t="n">
        <v>367.4862071846111</v>
      </c>
      <c r="AB91" t="n">
        <v>502.810841017237</v>
      </c>
      <c r="AC91" t="n">
        <v>454.8232800499987</v>
      </c>
      <c r="AD91" t="n">
        <v>367486.2071846111</v>
      </c>
      <c r="AE91" t="n">
        <v>502810.8410172369</v>
      </c>
      <c r="AF91" t="n">
        <v>6.913910982117708e-06</v>
      </c>
      <c r="AG91" t="n">
        <v>22</v>
      </c>
      <c r="AH91" t="n">
        <v>454823.2800499987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5.3934</v>
      </c>
      <c r="E92" t="n">
        <v>18.54</v>
      </c>
      <c r="F92" t="n">
        <v>15.53</v>
      </c>
      <c r="G92" t="n">
        <v>116.47</v>
      </c>
      <c r="H92" t="n">
        <v>1.59</v>
      </c>
      <c r="I92" t="n">
        <v>8</v>
      </c>
      <c r="J92" t="n">
        <v>262.49</v>
      </c>
      <c r="K92" t="n">
        <v>56.94</v>
      </c>
      <c r="L92" t="n">
        <v>23.5</v>
      </c>
      <c r="M92" t="n">
        <v>6</v>
      </c>
      <c r="N92" t="n">
        <v>67.05</v>
      </c>
      <c r="O92" t="n">
        <v>32607.89</v>
      </c>
      <c r="P92" t="n">
        <v>213.79</v>
      </c>
      <c r="Q92" t="n">
        <v>467.07</v>
      </c>
      <c r="R92" t="n">
        <v>56.38</v>
      </c>
      <c r="S92" t="n">
        <v>39.61</v>
      </c>
      <c r="T92" t="n">
        <v>3442.11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367.3376700960855</v>
      </c>
      <c r="AB92" t="n">
        <v>502.6076060197223</v>
      </c>
      <c r="AC92" t="n">
        <v>454.6394415154047</v>
      </c>
      <c r="AD92" t="n">
        <v>367337.6700960855</v>
      </c>
      <c r="AE92" t="n">
        <v>502607.6060197223</v>
      </c>
      <c r="AF92" t="n">
        <v>6.912885597670396e-06</v>
      </c>
      <c r="AG92" t="n">
        <v>22</v>
      </c>
      <c r="AH92" t="n">
        <v>454639.4415154047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5.393</v>
      </c>
      <c r="E93" t="n">
        <v>18.54</v>
      </c>
      <c r="F93" t="n">
        <v>15.53</v>
      </c>
      <c r="G93" t="n">
        <v>116.48</v>
      </c>
      <c r="H93" t="n">
        <v>1.61</v>
      </c>
      <c r="I93" t="n">
        <v>8</v>
      </c>
      <c r="J93" t="n">
        <v>262.96</v>
      </c>
      <c r="K93" t="n">
        <v>56.94</v>
      </c>
      <c r="L93" t="n">
        <v>23.75</v>
      </c>
      <c r="M93" t="n">
        <v>6</v>
      </c>
      <c r="N93" t="n">
        <v>67.26000000000001</v>
      </c>
      <c r="O93" t="n">
        <v>32665.4</v>
      </c>
      <c r="P93" t="n">
        <v>213.24</v>
      </c>
      <c r="Q93" t="n">
        <v>467.07</v>
      </c>
      <c r="R93" t="n">
        <v>56.47</v>
      </c>
      <c r="S93" t="n">
        <v>39.61</v>
      </c>
      <c r="T93" t="n">
        <v>3486.75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367.101932519194</v>
      </c>
      <c r="AB93" t="n">
        <v>502.2850594670115</v>
      </c>
      <c r="AC93" t="n">
        <v>454.3476783529877</v>
      </c>
      <c r="AD93" t="n">
        <v>367101.932519194</v>
      </c>
      <c r="AE93" t="n">
        <v>502285.0594670115</v>
      </c>
      <c r="AF93" t="n">
        <v>6.912372905446739e-06</v>
      </c>
      <c r="AG93" t="n">
        <v>22</v>
      </c>
      <c r="AH93" t="n">
        <v>454347.6783529877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5.3916</v>
      </c>
      <c r="E94" t="n">
        <v>18.55</v>
      </c>
      <c r="F94" t="n">
        <v>15.54</v>
      </c>
      <c r="G94" t="n">
        <v>116.51</v>
      </c>
      <c r="H94" t="n">
        <v>1.62</v>
      </c>
      <c r="I94" t="n">
        <v>8</v>
      </c>
      <c r="J94" t="n">
        <v>263.42</v>
      </c>
      <c r="K94" t="n">
        <v>56.94</v>
      </c>
      <c r="L94" t="n">
        <v>24</v>
      </c>
      <c r="M94" t="n">
        <v>6</v>
      </c>
      <c r="N94" t="n">
        <v>67.48</v>
      </c>
      <c r="O94" t="n">
        <v>32722.99</v>
      </c>
      <c r="P94" t="n">
        <v>212.38</v>
      </c>
      <c r="Q94" t="n">
        <v>467.07</v>
      </c>
      <c r="R94" t="n">
        <v>56.63</v>
      </c>
      <c r="S94" t="n">
        <v>39.61</v>
      </c>
      <c r="T94" t="n">
        <v>3567.56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366.7874615067096</v>
      </c>
      <c r="AB94" t="n">
        <v>501.8547863542484</v>
      </c>
      <c r="AC94" t="n">
        <v>453.9584699022146</v>
      </c>
      <c r="AD94" t="n">
        <v>366787.4615067096</v>
      </c>
      <c r="AE94" t="n">
        <v>501854.7863542484</v>
      </c>
      <c r="AF94" t="n">
        <v>6.910578482663943e-06</v>
      </c>
      <c r="AG94" t="n">
        <v>22</v>
      </c>
      <c r="AH94" t="n">
        <v>453958.4699022146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5.392</v>
      </c>
      <c r="E95" t="n">
        <v>18.55</v>
      </c>
      <c r="F95" t="n">
        <v>15.53</v>
      </c>
      <c r="G95" t="n">
        <v>116.51</v>
      </c>
      <c r="H95" t="n">
        <v>1.64</v>
      </c>
      <c r="I95" t="n">
        <v>8</v>
      </c>
      <c r="J95" t="n">
        <v>263.89</v>
      </c>
      <c r="K95" t="n">
        <v>56.94</v>
      </c>
      <c r="L95" t="n">
        <v>24.25</v>
      </c>
      <c r="M95" t="n">
        <v>6</v>
      </c>
      <c r="N95" t="n">
        <v>67.7</v>
      </c>
      <c r="O95" t="n">
        <v>32780.66</v>
      </c>
      <c r="P95" t="n">
        <v>211.96</v>
      </c>
      <c r="Q95" t="n">
        <v>467.07</v>
      </c>
      <c r="R95" t="n">
        <v>56.55</v>
      </c>
      <c r="S95" t="n">
        <v>39.61</v>
      </c>
      <c r="T95" t="n">
        <v>3525.35</v>
      </c>
      <c r="U95" t="n">
        <v>0.7</v>
      </c>
      <c r="V95" t="n">
        <v>0.75</v>
      </c>
      <c r="W95" t="n">
        <v>2.62</v>
      </c>
      <c r="X95" t="n">
        <v>0.2</v>
      </c>
      <c r="Y95" t="n">
        <v>1</v>
      </c>
      <c r="Z95" t="n">
        <v>10</v>
      </c>
      <c r="AA95" t="n">
        <v>366.5550489817166</v>
      </c>
      <c r="AB95" t="n">
        <v>501.536789284236</v>
      </c>
      <c r="AC95" t="n">
        <v>453.6708220262525</v>
      </c>
      <c r="AD95" t="n">
        <v>366555.0489817166</v>
      </c>
      <c r="AE95" t="n">
        <v>501536.789284236</v>
      </c>
      <c r="AF95" t="n">
        <v>6.911091174887598e-06</v>
      </c>
      <c r="AG95" t="n">
        <v>22</v>
      </c>
      <c r="AH95" t="n">
        <v>453670.8220262525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5.3929</v>
      </c>
      <c r="E96" t="n">
        <v>18.54</v>
      </c>
      <c r="F96" t="n">
        <v>15.53</v>
      </c>
      <c r="G96" t="n">
        <v>116.48</v>
      </c>
      <c r="H96" t="n">
        <v>1.65</v>
      </c>
      <c r="I96" t="n">
        <v>8</v>
      </c>
      <c r="J96" t="n">
        <v>264.36</v>
      </c>
      <c r="K96" t="n">
        <v>56.94</v>
      </c>
      <c r="L96" t="n">
        <v>24.5</v>
      </c>
      <c r="M96" t="n">
        <v>6</v>
      </c>
      <c r="N96" t="n">
        <v>67.92</v>
      </c>
      <c r="O96" t="n">
        <v>32838.42</v>
      </c>
      <c r="P96" t="n">
        <v>212.04</v>
      </c>
      <c r="Q96" t="n">
        <v>467.07</v>
      </c>
      <c r="R96" t="n">
        <v>56.37</v>
      </c>
      <c r="S96" t="n">
        <v>39.61</v>
      </c>
      <c r="T96" t="n">
        <v>3434.97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366.5664746895417</v>
      </c>
      <c r="AB96" t="n">
        <v>501.5524224417489</v>
      </c>
      <c r="AC96" t="n">
        <v>453.6849631771537</v>
      </c>
      <c r="AD96" t="n">
        <v>366566.4746895417</v>
      </c>
      <c r="AE96" t="n">
        <v>501552.422441749</v>
      </c>
      <c r="AF96" t="n">
        <v>6.912244732390826e-06</v>
      </c>
      <c r="AG96" t="n">
        <v>22</v>
      </c>
      <c r="AH96" t="n">
        <v>453684.9631771537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5.3917</v>
      </c>
      <c r="E97" t="n">
        <v>18.55</v>
      </c>
      <c r="F97" t="n">
        <v>15.54</v>
      </c>
      <c r="G97" t="n">
        <v>116.51</v>
      </c>
      <c r="H97" t="n">
        <v>1.66</v>
      </c>
      <c r="I97" t="n">
        <v>8</v>
      </c>
      <c r="J97" t="n">
        <v>264.83</v>
      </c>
      <c r="K97" t="n">
        <v>56.94</v>
      </c>
      <c r="L97" t="n">
        <v>24.75</v>
      </c>
      <c r="M97" t="n">
        <v>6</v>
      </c>
      <c r="N97" t="n">
        <v>68.13</v>
      </c>
      <c r="O97" t="n">
        <v>32896.26</v>
      </c>
      <c r="P97" t="n">
        <v>211.19</v>
      </c>
      <c r="Q97" t="n">
        <v>467.07</v>
      </c>
      <c r="R97" t="n">
        <v>56.55</v>
      </c>
      <c r="S97" t="n">
        <v>39.61</v>
      </c>
      <c r="T97" t="n">
        <v>3524.66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366.250920648427</v>
      </c>
      <c r="AB97" t="n">
        <v>501.1206674814339</v>
      </c>
      <c r="AC97" t="n">
        <v>453.2944143042793</v>
      </c>
      <c r="AD97" t="n">
        <v>366250.920648427</v>
      </c>
      <c r="AE97" t="n">
        <v>501120.6674814339</v>
      </c>
      <c r="AF97" t="n">
        <v>6.910706655719857e-06</v>
      </c>
      <c r="AG97" t="n">
        <v>22</v>
      </c>
      <c r="AH97" t="n">
        <v>453294.4143042793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5.4104</v>
      </c>
      <c r="E98" t="n">
        <v>18.48</v>
      </c>
      <c r="F98" t="n">
        <v>15.52</v>
      </c>
      <c r="G98" t="n">
        <v>132.99</v>
      </c>
      <c r="H98" t="n">
        <v>1.68</v>
      </c>
      <c r="I98" t="n">
        <v>7</v>
      </c>
      <c r="J98" t="n">
        <v>265.3</v>
      </c>
      <c r="K98" t="n">
        <v>56.94</v>
      </c>
      <c r="L98" t="n">
        <v>25</v>
      </c>
      <c r="M98" t="n">
        <v>5</v>
      </c>
      <c r="N98" t="n">
        <v>68.34999999999999</v>
      </c>
      <c r="O98" t="n">
        <v>32954.18</v>
      </c>
      <c r="P98" t="n">
        <v>209.64</v>
      </c>
      <c r="Q98" t="n">
        <v>467.07</v>
      </c>
      <c r="R98" t="n">
        <v>55.84</v>
      </c>
      <c r="S98" t="n">
        <v>39.61</v>
      </c>
      <c r="T98" t="n">
        <v>3173.78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364.9865900402166</v>
      </c>
      <c r="AB98" t="n">
        <v>499.3907545649508</v>
      </c>
      <c r="AC98" t="n">
        <v>451.7296018485972</v>
      </c>
      <c r="AD98" t="n">
        <v>364986.5900402166</v>
      </c>
      <c r="AE98" t="n">
        <v>499390.7545649508</v>
      </c>
      <c r="AF98" t="n">
        <v>6.934675017175791e-06</v>
      </c>
      <c r="AG98" t="n">
        <v>22</v>
      </c>
      <c r="AH98" t="n">
        <v>451729.6018485972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5.4098</v>
      </c>
      <c r="E99" t="n">
        <v>18.48</v>
      </c>
      <c r="F99" t="n">
        <v>15.52</v>
      </c>
      <c r="G99" t="n">
        <v>133</v>
      </c>
      <c r="H99" t="n">
        <v>1.69</v>
      </c>
      <c r="I99" t="n">
        <v>7</v>
      </c>
      <c r="J99" t="n">
        <v>265.77</v>
      </c>
      <c r="K99" t="n">
        <v>56.94</v>
      </c>
      <c r="L99" t="n">
        <v>25.25</v>
      </c>
      <c r="M99" t="n">
        <v>5</v>
      </c>
      <c r="N99" t="n">
        <v>68.56999999999999</v>
      </c>
      <c r="O99" t="n">
        <v>33012.18</v>
      </c>
      <c r="P99" t="n">
        <v>210.08</v>
      </c>
      <c r="Q99" t="n">
        <v>467.07</v>
      </c>
      <c r="R99" t="n">
        <v>55.92</v>
      </c>
      <c r="S99" t="n">
        <v>39.61</v>
      </c>
      <c r="T99" t="n">
        <v>3215.08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365.1993853861553</v>
      </c>
      <c r="AB99" t="n">
        <v>499.6819105451323</v>
      </c>
      <c r="AC99" t="n">
        <v>451.9929703106702</v>
      </c>
      <c r="AD99" t="n">
        <v>365199.3853861553</v>
      </c>
      <c r="AE99" t="n">
        <v>499681.9105451323</v>
      </c>
      <c r="AF99" t="n">
        <v>6.933905978840306e-06</v>
      </c>
      <c r="AG99" t="n">
        <v>22</v>
      </c>
      <c r="AH99" t="n">
        <v>451992.9703106702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5.4101</v>
      </c>
      <c r="E100" t="n">
        <v>18.48</v>
      </c>
      <c r="F100" t="n">
        <v>15.52</v>
      </c>
      <c r="G100" t="n">
        <v>132.99</v>
      </c>
      <c r="H100" t="n">
        <v>1.7</v>
      </c>
      <c r="I100" t="n">
        <v>7</v>
      </c>
      <c r="J100" t="n">
        <v>266.24</v>
      </c>
      <c r="K100" t="n">
        <v>56.94</v>
      </c>
      <c r="L100" t="n">
        <v>25.5</v>
      </c>
      <c r="M100" t="n">
        <v>5</v>
      </c>
      <c r="N100" t="n">
        <v>68.8</v>
      </c>
      <c r="O100" t="n">
        <v>33070.26</v>
      </c>
      <c r="P100" t="n">
        <v>210.51</v>
      </c>
      <c r="Q100" t="n">
        <v>467.07</v>
      </c>
      <c r="R100" t="n">
        <v>56.03</v>
      </c>
      <c r="S100" t="n">
        <v>39.61</v>
      </c>
      <c r="T100" t="n">
        <v>3270.69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365.38357188806</v>
      </c>
      <c r="AB100" t="n">
        <v>499.9339226427733</v>
      </c>
      <c r="AC100" t="n">
        <v>452.2209307274135</v>
      </c>
      <c r="AD100" t="n">
        <v>365383.57188806</v>
      </c>
      <c r="AE100" t="n">
        <v>499933.9226427733</v>
      </c>
      <c r="AF100" t="n">
        <v>6.934290498008048e-06</v>
      </c>
      <c r="AG100" t="n">
        <v>22</v>
      </c>
      <c r="AH100" t="n">
        <v>452220.9307274134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5.4121</v>
      </c>
      <c r="E101" t="n">
        <v>18.48</v>
      </c>
      <c r="F101" t="n">
        <v>15.51</v>
      </c>
      <c r="G101" t="n">
        <v>132.94</v>
      </c>
      <c r="H101" t="n">
        <v>1.72</v>
      </c>
      <c r="I101" t="n">
        <v>7</v>
      </c>
      <c r="J101" t="n">
        <v>266.71</v>
      </c>
      <c r="K101" t="n">
        <v>56.94</v>
      </c>
      <c r="L101" t="n">
        <v>25.75</v>
      </c>
      <c r="M101" t="n">
        <v>5</v>
      </c>
      <c r="N101" t="n">
        <v>69.02</v>
      </c>
      <c r="O101" t="n">
        <v>33128.44</v>
      </c>
      <c r="P101" t="n">
        <v>210.96</v>
      </c>
      <c r="Q101" t="n">
        <v>467.09</v>
      </c>
      <c r="R101" t="n">
        <v>55.82</v>
      </c>
      <c r="S101" t="n">
        <v>39.61</v>
      </c>
      <c r="T101" t="n">
        <v>3167.27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365.4979542187239</v>
      </c>
      <c r="AB101" t="n">
        <v>500.0904255937798</v>
      </c>
      <c r="AC101" t="n">
        <v>452.3624972564292</v>
      </c>
      <c r="AD101" t="n">
        <v>365497.9542187239</v>
      </c>
      <c r="AE101" t="n">
        <v>500090.4255937798</v>
      </c>
      <c r="AF101" t="n">
        <v>6.93685395912633e-06</v>
      </c>
      <c r="AG101" t="n">
        <v>22</v>
      </c>
      <c r="AH101" t="n">
        <v>452362.4972564292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5.4123</v>
      </c>
      <c r="E102" t="n">
        <v>18.48</v>
      </c>
      <c r="F102" t="n">
        <v>15.51</v>
      </c>
      <c r="G102" t="n">
        <v>132.93</v>
      </c>
      <c r="H102" t="n">
        <v>1.73</v>
      </c>
      <c r="I102" t="n">
        <v>7</v>
      </c>
      <c r="J102" t="n">
        <v>267.18</v>
      </c>
      <c r="K102" t="n">
        <v>56.94</v>
      </c>
      <c r="L102" t="n">
        <v>26</v>
      </c>
      <c r="M102" t="n">
        <v>5</v>
      </c>
      <c r="N102" t="n">
        <v>69.23999999999999</v>
      </c>
      <c r="O102" t="n">
        <v>33186.69</v>
      </c>
      <c r="P102" t="n">
        <v>210.76</v>
      </c>
      <c r="Q102" t="n">
        <v>467.07</v>
      </c>
      <c r="R102" t="n">
        <v>55.68</v>
      </c>
      <c r="S102" t="n">
        <v>39.61</v>
      </c>
      <c r="T102" t="n">
        <v>3097.09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365.4032027081964</v>
      </c>
      <c r="AB102" t="n">
        <v>499.9607823969345</v>
      </c>
      <c r="AC102" t="n">
        <v>452.2452270243354</v>
      </c>
      <c r="AD102" t="n">
        <v>365403.2027081964</v>
      </c>
      <c r="AE102" t="n">
        <v>499960.7823969345</v>
      </c>
      <c r="AF102" t="n">
        <v>6.937110305238159e-06</v>
      </c>
      <c r="AG102" t="n">
        <v>22</v>
      </c>
      <c r="AH102" t="n">
        <v>452245.2270243354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5.412</v>
      </c>
      <c r="E103" t="n">
        <v>18.48</v>
      </c>
      <c r="F103" t="n">
        <v>15.51</v>
      </c>
      <c r="G103" t="n">
        <v>132.94</v>
      </c>
      <c r="H103" t="n">
        <v>1.75</v>
      </c>
      <c r="I103" t="n">
        <v>7</v>
      </c>
      <c r="J103" t="n">
        <v>267.66</v>
      </c>
      <c r="K103" t="n">
        <v>56.94</v>
      </c>
      <c r="L103" t="n">
        <v>26.25</v>
      </c>
      <c r="M103" t="n">
        <v>5</v>
      </c>
      <c r="N103" t="n">
        <v>69.45999999999999</v>
      </c>
      <c r="O103" t="n">
        <v>33245.03</v>
      </c>
      <c r="P103" t="n">
        <v>211.31</v>
      </c>
      <c r="Q103" t="n">
        <v>467.07</v>
      </c>
      <c r="R103" t="n">
        <v>55.8</v>
      </c>
      <c r="S103" t="n">
        <v>39.61</v>
      </c>
      <c r="T103" t="n">
        <v>3154.13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365.6570587758579</v>
      </c>
      <c r="AB103" t="n">
        <v>500.3081194680483</v>
      </c>
      <c r="AC103" t="n">
        <v>452.5594147328728</v>
      </c>
      <c r="AD103" t="n">
        <v>365657.0587758579</v>
      </c>
      <c r="AE103" t="n">
        <v>500308.1194680483</v>
      </c>
      <c r="AF103" t="n">
        <v>6.936725786070416e-06</v>
      </c>
      <c r="AG103" t="n">
        <v>22</v>
      </c>
      <c r="AH103" t="n">
        <v>452559.4147328728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5.4129</v>
      </c>
      <c r="E104" t="n">
        <v>18.47</v>
      </c>
      <c r="F104" t="n">
        <v>15.51</v>
      </c>
      <c r="G104" t="n">
        <v>132.91</v>
      </c>
      <c r="H104" t="n">
        <v>1.76</v>
      </c>
      <c r="I104" t="n">
        <v>7</v>
      </c>
      <c r="J104" t="n">
        <v>268.13</v>
      </c>
      <c r="K104" t="n">
        <v>56.94</v>
      </c>
      <c r="L104" t="n">
        <v>26.5</v>
      </c>
      <c r="M104" t="n">
        <v>5</v>
      </c>
      <c r="N104" t="n">
        <v>69.69</v>
      </c>
      <c r="O104" t="n">
        <v>33303.46</v>
      </c>
      <c r="P104" t="n">
        <v>211.19</v>
      </c>
      <c r="Q104" t="n">
        <v>467.07</v>
      </c>
      <c r="R104" t="n">
        <v>55.52</v>
      </c>
      <c r="S104" t="n">
        <v>39.61</v>
      </c>
      <c r="T104" t="n">
        <v>3018.35</v>
      </c>
      <c r="U104" t="n">
        <v>0.71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365.5792254961962</v>
      </c>
      <c r="AB104" t="n">
        <v>500.2016245410531</v>
      </c>
      <c r="AC104" t="n">
        <v>452.4630835322434</v>
      </c>
      <c r="AD104" t="n">
        <v>365579.2254961962</v>
      </c>
      <c r="AE104" t="n">
        <v>500201.6245410531</v>
      </c>
      <c r="AF104" t="n">
        <v>6.937879343573642e-06</v>
      </c>
      <c r="AG104" t="n">
        <v>22</v>
      </c>
      <c r="AH104" t="n">
        <v>452463.0835322434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5.4135</v>
      </c>
      <c r="E105" t="n">
        <v>18.47</v>
      </c>
      <c r="F105" t="n">
        <v>15.5</v>
      </c>
      <c r="G105" t="n">
        <v>132.9</v>
      </c>
      <c r="H105" t="n">
        <v>1.77</v>
      </c>
      <c r="I105" t="n">
        <v>7</v>
      </c>
      <c r="J105" t="n">
        <v>268.6</v>
      </c>
      <c r="K105" t="n">
        <v>56.94</v>
      </c>
      <c r="L105" t="n">
        <v>26.75</v>
      </c>
      <c r="M105" t="n">
        <v>5</v>
      </c>
      <c r="N105" t="n">
        <v>69.91</v>
      </c>
      <c r="O105" t="n">
        <v>33361.97</v>
      </c>
      <c r="P105" t="n">
        <v>211.08</v>
      </c>
      <c r="Q105" t="n">
        <v>467.07</v>
      </c>
      <c r="R105" t="n">
        <v>55.57</v>
      </c>
      <c r="S105" t="n">
        <v>39.61</v>
      </c>
      <c r="T105" t="n">
        <v>3042.32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365.4809500207125</v>
      </c>
      <c r="AB105" t="n">
        <v>500.0671596998883</v>
      </c>
      <c r="AC105" t="n">
        <v>452.3414518267969</v>
      </c>
      <c r="AD105" t="n">
        <v>365480.9500207125</v>
      </c>
      <c r="AE105" t="n">
        <v>500067.1596998883</v>
      </c>
      <c r="AF105" t="n">
        <v>6.938648381909127e-06</v>
      </c>
      <c r="AG105" t="n">
        <v>22</v>
      </c>
      <c r="AH105" t="n">
        <v>452341.4518267969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5.4148</v>
      </c>
      <c r="E106" t="n">
        <v>18.47</v>
      </c>
      <c r="F106" t="n">
        <v>15.5</v>
      </c>
      <c r="G106" t="n">
        <v>132.85</v>
      </c>
      <c r="H106" t="n">
        <v>1.79</v>
      </c>
      <c r="I106" t="n">
        <v>7</v>
      </c>
      <c r="J106" t="n">
        <v>269.08</v>
      </c>
      <c r="K106" t="n">
        <v>56.94</v>
      </c>
      <c r="L106" t="n">
        <v>27</v>
      </c>
      <c r="M106" t="n">
        <v>5</v>
      </c>
      <c r="N106" t="n">
        <v>70.14</v>
      </c>
      <c r="O106" t="n">
        <v>33420.56</v>
      </c>
      <c r="P106" t="n">
        <v>210.26</v>
      </c>
      <c r="Q106" t="n">
        <v>467.07</v>
      </c>
      <c r="R106" t="n">
        <v>55.48</v>
      </c>
      <c r="S106" t="n">
        <v>39.61</v>
      </c>
      <c r="T106" t="n">
        <v>2995.23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365.0797569690074</v>
      </c>
      <c r="AB106" t="n">
        <v>499.5182296671572</v>
      </c>
      <c r="AC106" t="n">
        <v>451.8449109059615</v>
      </c>
      <c r="AD106" t="n">
        <v>365079.7569690074</v>
      </c>
      <c r="AE106" t="n">
        <v>499518.2296671572</v>
      </c>
      <c r="AF106" t="n">
        <v>6.94031463163601e-06</v>
      </c>
      <c r="AG106" t="n">
        <v>22</v>
      </c>
      <c r="AH106" t="n">
        <v>451844.9109059615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5.4159</v>
      </c>
      <c r="E107" t="n">
        <v>18.46</v>
      </c>
      <c r="F107" t="n">
        <v>15.5</v>
      </c>
      <c r="G107" t="n">
        <v>132.82</v>
      </c>
      <c r="H107" t="n">
        <v>1.8</v>
      </c>
      <c r="I107" t="n">
        <v>7</v>
      </c>
      <c r="J107" t="n">
        <v>269.55</v>
      </c>
      <c r="K107" t="n">
        <v>56.94</v>
      </c>
      <c r="L107" t="n">
        <v>27.25</v>
      </c>
      <c r="M107" t="n">
        <v>5</v>
      </c>
      <c r="N107" t="n">
        <v>70.36</v>
      </c>
      <c r="O107" t="n">
        <v>33479.25</v>
      </c>
      <c r="P107" t="n">
        <v>209.94</v>
      </c>
      <c r="Q107" t="n">
        <v>467.07</v>
      </c>
      <c r="R107" t="n">
        <v>55.29</v>
      </c>
      <c r="S107" t="n">
        <v>39.61</v>
      </c>
      <c r="T107" t="n">
        <v>2902.04</v>
      </c>
      <c r="U107" t="n">
        <v>0.72</v>
      </c>
      <c r="V107" t="n">
        <v>0.75</v>
      </c>
      <c r="W107" t="n">
        <v>2.62</v>
      </c>
      <c r="X107" t="n">
        <v>0.16</v>
      </c>
      <c r="Y107" t="n">
        <v>1</v>
      </c>
      <c r="Z107" t="n">
        <v>10</v>
      </c>
      <c r="AA107" t="n">
        <v>364.9073896526181</v>
      </c>
      <c r="AB107" t="n">
        <v>499.2823891005639</v>
      </c>
      <c r="AC107" t="n">
        <v>451.6315786320396</v>
      </c>
      <c r="AD107" t="n">
        <v>364907.3896526181</v>
      </c>
      <c r="AE107" t="n">
        <v>499282.3891005639</v>
      </c>
      <c r="AF107" t="n">
        <v>6.941724535251065e-06</v>
      </c>
      <c r="AG107" t="n">
        <v>22</v>
      </c>
      <c r="AH107" t="n">
        <v>451631.5786320396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5.4152</v>
      </c>
      <c r="E108" t="n">
        <v>18.47</v>
      </c>
      <c r="F108" t="n">
        <v>15.5</v>
      </c>
      <c r="G108" t="n">
        <v>132.85</v>
      </c>
      <c r="H108" t="n">
        <v>1.81</v>
      </c>
      <c r="I108" t="n">
        <v>7</v>
      </c>
      <c r="J108" t="n">
        <v>270.03</v>
      </c>
      <c r="K108" t="n">
        <v>56.94</v>
      </c>
      <c r="L108" t="n">
        <v>27.5</v>
      </c>
      <c r="M108" t="n">
        <v>5</v>
      </c>
      <c r="N108" t="n">
        <v>70.59</v>
      </c>
      <c r="O108" t="n">
        <v>33538.02</v>
      </c>
      <c r="P108" t="n">
        <v>209.72</v>
      </c>
      <c r="Q108" t="n">
        <v>467.07</v>
      </c>
      <c r="R108" t="n">
        <v>55.32</v>
      </c>
      <c r="S108" t="n">
        <v>39.61</v>
      </c>
      <c r="T108" t="n">
        <v>2915.77</v>
      </c>
      <c r="U108" t="n">
        <v>0.72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364.8278566371206</v>
      </c>
      <c r="AB108" t="n">
        <v>499.1735685200113</v>
      </c>
      <c r="AC108" t="n">
        <v>451.5331437349642</v>
      </c>
      <c r="AD108" t="n">
        <v>364827.8566371206</v>
      </c>
      <c r="AE108" t="n">
        <v>499173.5685200113</v>
      </c>
      <c r="AF108" t="n">
        <v>6.940827323859667e-06</v>
      </c>
      <c r="AG108" t="n">
        <v>22</v>
      </c>
      <c r="AH108" t="n">
        <v>451533.1437349642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5.4147</v>
      </c>
      <c r="E109" t="n">
        <v>18.47</v>
      </c>
      <c r="F109" t="n">
        <v>15.5</v>
      </c>
      <c r="G109" t="n">
        <v>132.86</v>
      </c>
      <c r="H109" t="n">
        <v>1.83</v>
      </c>
      <c r="I109" t="n">
        <v>7</v>
      </c>
      <c r="J109" t="n">
        <v>270.51</v>
      </c>
      <c r="K109" t="n">
        <v>56.94</v>
      </c>
      <c r="L109" t="n">
        <v>27.75</v>
      </c>
      <c r="M109" t="n">
        <v>5</v>
      </c>
      <c r="N109" t="n">
        <v>70.81999999999999</v>
      </c>
      <c r="O109" t="n">
        <v>33596.87</v>
      </c>
      <c r="P109" t="n">
        <v>209.3</v>
      </c>
      <c r="Q109" t="n">
        <v>467.07</v>
      </c>
      <c r="R109" t="n">
        <v>55.45</v>
      </c>
      <c r="S109" t="n">
        <v>39.61</v>
      </c>
      <c r="T109" t="n">
        <v>2980.21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364.6536212335813</v>
      </c>
      <c r="AB109" t="n">
        <v>498.9351719541654</v>
      </c>
      <c r="AC109" t="n">
        <v>451.3174994027709</v>
      </c>
      <c r="AD109" t="n">
        <v>364653.6212335813</v>
      </c>
      <c r="AE109" t="n">
        <v>498935.1719541654</v>
      </c>
      <c r="AF109" t="n">
        <v>6.940186458580096e-06</v>
      </c>
      <c r="AG109" t="n">
        <v>22</v>
      </c>
      <c r="AH109" t="n">
        <v>451317.4994027709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5.4175</v>
      </c>
      <c r="E110" t="n">
        <v>18.46</v>
      </c>
      <c r="F110" t="n">
        <v>15.49</v>
      </c>
      <c r="G110" t="n">
        <v>132.78</v>
      </c>
      <c r="H110" t="n">
        <v>1.84</v>
      </c>
      <c r="I110" t="n">
        <v>7</v>
      </c>
      <c r="J110" t="n">
        <v>270.99</v>
      </c>
      <c r="K110" t="n">
        <v>56.94</v>
      </c>
      <c r="L110" t="n">
        <v>28</v>
      </c>
      <c r="M110" t="n">
        <v>5</v>
      </c>
      <c r="N110" t="n">
        <v>71.04000000000001</v>
      </c>
      <c r="O110" t="n">
        <v>33655.82</v>
      </c>
      <c r="P110" t="n">
        <v>208.76</v>
      </c>
      <c r="Q110" t="n">
        <v>467.1</v>
      </c>
      <c r="R110" t="n">
        <v>55.13</v>
      </c>
      <c r="S110" t="n">
        <v>39.61</v>
      </c>
      <c r="T110" t="n">
        <v>2820.42</v>
      </c>
      <c r="U110" t="n">
        <v>0.72</v>
      </c>
      <c r="V110" t="n">
        <v>0.75</v>
      </c>
      <c r="W110" t="n">
        <v>2.62</v>
      </c>
      <c r="X110" t="n">
        <v>0.16</v>
      </c>
      <c r="Y110" t="n">
        <v>1</v>
      </c>
      <c r="Z110" t="n">
        <v>10</v>
      </c>
      <c r="AA110" t="n">
        <v>364.3048157716329</v>
      </c>
      <c r="AB110" t="n">
        <v>498.4579209329167</v>
      </c>
      <c r="AC110" t="n">
        <v>450.8857965491642</v>
      </c>
      <c r="AD110" t="n">
        <v>364304.8157716329</v>
      </c>
      <c r="AE110" t="n">
        <v>498457.9209329167</v>
      </c>
      <c r="AF110" t="n">
        <v>6.943775304145692e-06</v>
      </c>
      <c r="AG110" t="n">
        <v>22</v>
      </c>
      <c r="AH110" t="n">
        <v>450885.7965491642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5.417</v>
      </c>
      <c r="E111" t="n">
        <v>18.46</v>
      </c>
      <c r="F111" t="n">
        <v>15.49</v>
      </c>
      <c r="G111" t="n">
        <v>132.79</v>
      </c>
      <c r="H111" t="n">
        <v>1.85</v>
      </c>
      <c r="I111" t="n">
        <v>7</v>
      </c>
      <c r="J111" t="n">
        <v>271.46</v>
      </c>
      <c r="K111" t="n">
        <v>56.94</v>
      </c>
      <c r="L111" t="n">
        <v>28.25</v>
      </c>
      <c r="M111" t="n">
        <v>5</v>
      </c>
      <c r="N111" t="n">
        <v>71.27</v>
      </c>
      <c r="O111" t="n">
        <v>33714.85</v>
      </c>
      <c r="P111" t="n">
        <v>208.43</v>
      </c>
      <c r="Q111" t="n">
        <v>467.07</v>
      </c>
      <c r="R111" t="n">
        <v>55.08</v>
      </c>
      <c r="S111" t="n">
        <v>39.61</v>
      </c>
      <c r="T111" t="n">
        <v>2798.06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364.1707903669259</v>
      </c>
      <c r="AB111" t="n">
        <v>498.2745414614129</v>
      </c>
      <c r="AC111" t="n">
        <v>450.719918557046</v>
      </c>
      <c r="AD111" t="n">
        <v>364170.7903669259</v>
      </c>
      <c r="AE111" t="n">
        <v>498274.5414614129</v>
      </c>
      <c r="AF111" t="n">
        <v>6.94313443886612e-06</v>
      </c>
      <c r="AG111" t="n">
        <v>22</v>
      </c>
      <c r="AH111" t="n">
        <v>450719.918557046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5.4148</v>
      </c>
      <c r="E112" t="n">
        <v>18.47</v>
      </c>
      <c r="F112" t="n">
        <v>15.5</v>
      </c>
      <c r="G112" t="n">
        <v>132.85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208.33</v>
      </c>
      <c r="Q112" t="n">
        <v>467.07</v>
      </c>
      <c r="R112" t="n">
        <v>55.38</v>
      </c>
      <c r="S112" t="n">
        <v>39.61</v>
      </c>
      <c r="T112" t="n">
        <v>2944.48</v>
      </c>
      <c r="U112" t="n">
        <v>0.72</v>
      </c>
      <c r="V112" t="n">
        <v>0.75</v>
      </c>
      <c r="W112" t="n">
        <v>2.62</v>
      </c>
      <c r="X112" t="n">
        <v>0.17</v>
      </c>
      <c r="Y112" t="n">
        <v>1</v>
      </c>
      <c r="Z112" t="n">
        <v>10</v>
      </c>
      <c r="AA112" t="n">
        <v>364.2176769057872</v>
      </c>
      <c r="AB112" t="n">
        <v>498.3386936923711</v>
      </c>
      <c r="AC112" t="n">
        <v>450.7779481891199</v>
      </c>
      <c r="AD112" t="n">
        <v>364217.6769057873</v>
      </c>
      <c r="AE112" t="n">
        <v>498338.6936923711</v>
      </c>
      <c r="AF112" t="n">
        <v>6.94031463163601e-06</v>
      </c>
      <c r="AG112" t="n">
        <v>22</v>
      </c>
      <c r="AH112" t="n">
        <v>450777.9481891199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5.4133</v>
      </c>
      <c r="E113" t="n">
        <v>18.47</v>
      </c>
      <c r="F113" t="n">
        <v>15.51</v>
      </c>
      <c r="G113" t="n">
        <v>132.9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208.03</v>
      </c>
      <c r="Q113" t="n">
        <v>467.07</v>
      </c>
      <c r="R113" t="n">
        <v>55.63</v>
      </c>
      <c r="S113" t="n">
        <v>39.61</v>
      </c>
      <c r="T113" t="n">
        <v>3073.35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364.1565907106058</v>
      </c>
      <c r="AB113" t="n">
        <v>498.2551128651912</v>
      </c>
      <c r="AC113" t="n">
        <v>450.7023441987795</v>
      </c>
      <c r="AD113" t="n">
        <v>364156.5907106058</v>
      </c>
      <c r="AE113" t="n">
        <v>498255.1128651912</v>
      </c>
      <c r="AF113" t="n">
        <v>6.938392035797299e-06</v>
      </c>
      <c r="AG113" t="n">
        <v>22</v>
      </c>
      <c r="AH113" t="n">
        <v>450702.3441987796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5.4139</v>
      </c>
      <c r="E114" t="n">
        <v>18.47</v>
      </c>
      <c r="F114" t="n">
        <v>15.5</v>
      </c>
      <c r="G114" t="n">
        <v>132.88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207.73</v>
      </c>
      <c r="Q114" t="n">
        <v>467.07</v>
      </c>
      <c r="R114" t="n">
        <v>55.47</v>
      </c>
      <c r="S114" t="n">
        <v>39.61</v>
      </c>
      <c r="T114" t="n">
        <v>2989.74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363.9735980669412</v>
      </c>
      <c r="AB114" t="n">
        <v>498.0047342570635</v>
      </c>
      <c r="AC114" t="n">
        <v>450.475861373603</v>
      </c>
      <c r="AD114" t="n">
        <v>363973.5980669412</v>
      </c>
      <c r="AE114" t="n">
        <v>498004.7342570635</v>
      </c>
      <c r="AF114" t="n">
        <v>6.939161074132784e-06</v>
      </c>
      <c r="AG114" t="n">
        <v>22</v>
      </c>
      <c r="AH114" t="n">
        <v>450475.861373603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5.4148</v>
      </c>
      <c r="E115" t="n">
        <v>18.47</v>
      </c>
      <c r="F115" t="n">
        <v>15.5</v>
      </c>
      <c r="G115" t="n">
        <v>132.86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206.6</v>
      </c>
      <c r="Q115" t="n">
        <v>467.07</v>
      </c>
      <c r="R115" t="n">
        <v>55.46</v>
      </c>
      <c r="S115" t="n">
        <v>39.61</v>
      </c>
      <c r="T115" t="n">
        <v>2984.48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363.4449315641443</v>
      </c>
      <c r="AB115" t="n">
        <v>497.2813894248168</v>
      </c>
      <c r="AC115" t="n">
        <v>449.821551556925</v>
      </c>
      <c r="AD115" t="n">
        <v>363444.9315641443</v>
      </c>
      <c r="AE115" t="n">
        <v>497281.3894248168</v>
      </c>
      <c r="AF115" t="n">
        <v>6.94031463163601e-06</v>
      </c>
      <c r="AG115" t="n">
        <v>22</v>
      </c>
      <c r="AH115" t="n">
        <v>449821.5515569251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5.4363</v>
      </c>
      <c r="E116" t="n">
        <v>18.39</v>
      </c>
      <c r="F116" t="n">
        <v>15.47</v>
      </c>
      <c r="G116" t="n">
        <v>154.71</v>
      </c>
      <c r="H116" t="n">
        <v>1.92</v>
      </c>
      <c r="I116" t="n">
        <v>6</v>
      </c>
      <c r="J116" t="n">
        <v>273.87</v>
      </c>
      <c r="K116" t="n">
        <v>56.94</v>
      </c>
      <c r="L116" t="n">
        <v>29.5</v>
      </c>
      <c r="M116" t="n">
        <v>4</v>
      </c>
      <c r="N116" t="n">
        <v>72.43000000000001</v>
      </c>
      <c r="O116" t="n">
        <v>34011.48</v>
      </c>
      <c r="P116" t="n">
        <v>205.32</v>
      </c>
      <c r="Q116" t="n">
        <v>467.07</v>
      </c>
      <c r="R116" t="n">
        <v>54.42</v>
      </c>
      <c r="S116" t="n">
        <v>39.61</v>
      </c>
      <c r="T116" t="n">
        <v>2470.29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362.209674771526</v>
      </c>
      <c r="AB116" t="n">
        <v>495.5912565854728</v>
      </c>
      <c r="AC116" t="n">
        <v>448.2927226236517</v>
      </c>
      <c r="AD116" t="n">
        <v>362209.674771526</v>
      </c>
      <c r="AE116" t="n">
        <v>495591.2565854728</v>
      </c>
      <c r="AF116" t="n">
        <v>6.967871838657539e-06</v>
      </c>
      <c r="AG116" t="n">
        <v>22</v>
      </c>
      <c r="AH116" t="n">
        <v>448292.7226236517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5.4362</v>
      </c>
      <c r="E117" t="n">
        <v>18.4</v>
      </c>
      <c r="F117" t="n">
        <v>15.47</v>
      </c>
      <c r="G117" t="n">
        <v>154.71</v>
      </c>
      <c r="H117" t="n">
        <v>1.93</v>
      </c>
      <c r="I117" t="n">
        <v>6</v>
      </c>
      <c r="J117" t="n">
        <v>274.35</v>
      </c>
      <c r="K117" t="n">
        <v>56.94</v>
      </c>
      <c r="L117" t="n">
        <v>29.75</v>
      </c>
      <c r="M117" t="n">
        <v>4</v>
      </c>
      <c r="N117" t="n">
        <v>72.66</v>
      </c>
      <c r="O117" t="n">
        <v>34071.05</v>
      </c>
      <c r="P117" t="n">
        <v>205.26</v>
      </c>
      <c r="Q117" t="n">
        <v>467.07</v>
      </c>
      <c r="R117" t="n">
        <v>54.39</v>
      </c>
      <c r="S117" t="n">
        <v>39.61</v>
      </c>
      <c r="T117" t="n">
        <v>2457.76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362.1855953138078</v>
      </c>
      <c r="AB117" t="n">
        <v>495.5583100091121</v>
      </c>
      <c r="AC117" t="n">
        <v>448.262920422298</v>
      </c>
      <c r="AD117" t="n">
        <v>362185.5953138078</v>
      </c>
      <c r="AE117" t="n">
        <v>495558.3100091121</v>
      </c>
      <c r="AF117" t="n">
        <v>6.967743665601626e-06</v>
      </c>
      <c r="AG117" t="n">
        <v>22</v>
      </c>
      <c r="AH117" t="n">
        <v>448262.920422298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5.4368</v>
      </c>
      <c r="E118" t="n">
        <v>18.39</v>
      </c>
      <c r="F118" t="n">
        <v>15.47</v>
      </c>
      <c r="G118" t="n">
        <v>154.69</v>
      </c>
      <c r="H118" t="n">
        <v>1.94</v>
      </c>
      <c r="I118" t="n">
        <v>6</v>
      </c>
      <c r="J118" t="n">
        <v>274.84</v>
      </c>
      <c r="K118" t="n">
        <v>56.94</v>
      </c>
      <c r="L118" t="n">
        <v>30</v>
      </c>
      <c r="M118" t="n">
        <v>4</v>
      </c>
      <c r="N118" t="n">
        <v>72.89</v>
      </c>
      <c r="O118" t="n">
        <v>34130.71</v>
      </c>
      <c r="P118" t="n">
        <v>205.6</v>
      </c>
      <c r="Q118" t="n">
        <v>467.07</v>
      </c>
      <c r="R118" t="n">
        <v>54.44</v>
      </c>
      <c r="S118" t="n">
        <v>39.61</v>
      </c>
      <c r="T118" t="n">
        <v>2482.07</v>
      </c>
      <c r="U118" t="n">
        <v>0.73</v>
      </c>
      <c r="V118" t="n">
        <v>0.75</v>
      </c>
      <c r="W118" t="n">
        <v>2.62</v>
      </c>
      <c r="X118" t="n">
        <v>0.14</v>
      </c>
      <c r="Y118" t="n">
        <v>1</v>
      </c>
      <c r="Z118" t="n">
        <v>10</v>
      </c>
      <c r="AA118" t="n">
        <v>362.3211614503076</v>
      </c>
      <c r="AB118" t="n">
        <v>495.743797577827</v>
      </c>
      <c r="AC118" t="n">
        <v>448.4307053177882</v>
      </c>
      <c r="AD118" t="n">
        <v>362321.1614503076</v>
      </c>
      <c r="AE118" t="n">
        <v>495743.797577827</v>
      </c>
      <c r="AF118" t="n">
        <v>6.968512703937109e-06</v>
      </c>
      <c r="AG118" t="n">
        <v>22</v>
      </c>
      <c r="AH118" t="n">
        <v>448430.7053177882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5.4334</v>
      </c>
      <c r="E119" t="n">
        <v>18.4</v>
      </c>
      <c r="F119" t="n">
        <v>15.48</v>
      </c>
      <c r="G119" t="n">
        <v>154.81</v>
      </c>
      <c r="H119" t="n">
        <v>1.96</v>
      </c>
      <c r="I119" t="n">
        <v>6</v>
      </c>
      <c r="J119" t="n">
        <v>275.32</v>
      </c>
      <c r="K119" t="n">
        <v>56.94</v>
      </c>
      <c r="L119" t="n">
        <v>30.25</v>
      </c>
      <c r="M119" t="n">
        <v>4</v>
      </c>
      <c r="N119" t="n">
        <v>73.13</v>
      </c>
      <c r="O119" t="n">
        <v>34190.46</v>
      </c>
      <c r="P119" t="n">
        <v>205.69</v>
      </c>
      <c r="Q119" t="n">
        <v>467.07</v>
      </c>
      <c r="R119" t="n">
        <v>54.86</v>
      </c>
      <c r="S119" t="n">
        <v>39.61</v>
      </c>
      <c r="T119" t="n">
        <v>2689.29</v>
      </c>
      <c r="U119" t="n">
        <v>0.72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362.4831423027671</v>
      </c>
      <c r="AB119" t="n">
        <v>495.965426926253</v>
      </c>
      <c r="AC119" t="n">
        <v>448.6311826722592</v>
      </c>
      <c r="AD119" t="n">
        <v>362483.1423027671</v>
      </c>
      <c r="AE119" t="n">
        <v>495965.426926253</v>
      </c>
      <c r="AF119" t="n">
        <v>6.96415482003603e-06</v>
      </c>
      <c r="AG119" t="n">
        <v>22</v>
      </c>
      <c r="AH119" t="n">
        <v>448631.1826722592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5.4322</v>
      </c>
      <c r="E120" t="n">
        <v>18.41</v>
      </c>
      <c r="F120" t="n">
        <v>15.48</v>
      </c>
      <c r="G120" t="n">
        <v>154.84</v>
      </c>
      <c r="H120" t="n">
        <v>1.97</v>
      </c>
      <c r="I120" t="n">
        <v>6</v>
      </c>
      <c r="J120" t="n">
        <v>275.81</v>
      </c>
      <c r="K120" t="n">
        <v>56.94</v>
      </c>
      <c r="L120" t="n">
        <v>30.5</v>
      </c>
      <c r="M120" t="n">
        <v>4</v>
      </c>
      <c r="N120" t="n">
        <v>73.36</v>
      </c>
      <c r="O120" t="n">
        <v>34250.31</v>
      </c>
      <c r="P120" t="n">
        <v>205.68</v>
      </c>
      <c r="Q120" t="n">
        <v>467.12</v>
      </c>
      <c r="R120" t="n">
        <v>54.87</v>
      </c>
      <c r="S120" t="n">
        <v>39.61</v>
      </c>
      <c r="T120" t="n">
        <v>2693.44</v>
      </c>
      <c r="U120" t="n">
        <v>0.72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362.5101588786242</v>
      </c>
      <c r="AB120" t="n">
        <v>496.0023921972278</v>
      </c>
      <c r="AC120" t="n">
        <v>448.6646200296532</v>
      </c>
      <c r="AD120" t="n">
        <v>362510.1588786242</v>
      </c>
      <c r="AE120" t="n">
        <v>496002.3921972278</v>
      </c>
      <c r="AF120" t="n">
        <v>6.962616743365062e-06</v>
      </c>
      <c r="AG120" t="n">
        <v>22</v>
      </c>
      <c r="AH120" t="n">
        <v>448664.6200296532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5.4355</v>
      </c>
      <c r="E121" t="n">
        <v>18.4</v>
      </c>
      <c r="F121" t="n">
        <v>15.47</v>
      </c>
      <c r="G121" t="n">
        <v>154.73</v>
      </c>
      <c r="H121" t="n">
        <v>1.98</v>
      </c>
      <c r="I121" t="n">
        <v>6</v>
      </c>
      <c r="J121" t="n">
        <v>276.29</v>
      </c>
      <c r="K121" t="n">
        <v>56.94</v>
      </c>
      <c r="L121" t="n">
        <v>30.75</v>
      </c>
      <c r="M121" t="n">
        <v>4</v>
      </c>
      <c r="N121" t="n">
        <v>73.59999999999999</v>
      </c>
      <c r="O121" t="n">
        <v>34310.24</v>
      </c>
      <c r="P121" t="n">
        <v>205.19</v>
      </c>
      <c r="Q121" t="n">
        <v>467.07</v>
      </c>
      <c r="R121" t="n">
        <v>54.58</v>
      </c>
      <c r="S121" t="n">
        <v>39.61</v>
      </c>
      <c r="T121" t="n">
        <v>2550.87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362.1727546912778</v>
      </c>
      <c r="AB121" t="n">
        <v>495.5407409028782</v>
      </c>
      <c r="AC121" t="n">
        <v>448.2470280869048</v>
      </c>
      <c r="AD121" t="n">
        <v>362172.7546912777</v>
      </c>
      <c r="AE121" t="n">
        <v>495540.7409028782</v>
      </c>
      <c r="AF121" t="n">
        <v>6.966846454210227e-06</v>
      </c>
      <c r="AG121" t="n">
        <v>22</v>
      </c>
      <c r="AH121" t="n">
        <v>448247.0280869048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5.4386</v>
      </c>
      <c r="E122" t="n">
        <v>18.39</v>
      </c>
      <c r="F122" t="n">
        <v>15.46</v>
      </c>
      <c r="G122" t="n">
        <v>154.63</v>
      </c>
      <c r="H122" t="n">
        <v>1.99</v>
      </c>
      <c r="I122" t="n">
        <v>6</v>
      </c>
      <c r="J122" t="n">
        <v>276.78</v>
      </c>
      <c r="K122" t="n">
        <v>56.94</v>
      </c>
      <c r="L122" t="n">
        <v>31</v>
      </c>
      <c r="M122" t="n">
        <v>4</v>
      </c>
      <c r="N122" t="n">
        <v>73.84</v>
      </c>
      <c r="O122" t="n">
        <v>34370.27</v>
      </c>
      <c r="P122" t="n">
        <v>205.12</v>
      </c>
      <c r="Q122" t="n">
        <v>467.07</v>
      </c>
      <c r="R122" t="n">
        <v>54.15</v>
      </c>
      <c r="S122" t="n">
        <v>39.61</v>
      </c>
      <c r="T122" t="n">
        <v>2337.87</v>
      </c>
      <c r="U122" t="n">
        <v>0.73</v>
      </c>
      <c r="V122" t="n">
        <v>0.75</v>
      </c>
      <c r="W122" t="n">
        <v>2.62</v>
      </c>
      <c r="X122" t="n">
        <v>0.13</v>
      </c>
      <c r="Y122" t="n">
        <v>1</v>
      </c>
      <c r="Z122" t="n">
        <v>10</v>
      </c>
      <c r="AA122" t="n">
        <v>362.0277567413377</v>
      </c>
      <c r="AB122" t="n">
        <v>495.3423483109121</v>
      </c>
      <c r="AC122" t="n">
        <v>448.0675698054701</v>
      </c>
      <c r="AD122" t="n">
        <v>362027.7567413377</v>
      </c>
      <c r="AE122" t="n">
        <v>495342.3483109121</v>
      </c>
      <c r="AF122" t="n">
        <v>6.970819818943563e-06</v>
      </c>
      <c r="AG122" t="n">
        <v>22</v>
      </c>
      <c r="AH122" t="n">
        <v>448067.5698054701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5.437</v>
      </c>
      <c r="E123" t="n">
        <v>18.39</v>
      </c>
      <c r="F123" t="n">
        <v>15.47</v>
      </c>
      <c r="G123" t="n">
        <v>154.68</v>
      </c>
      <c r="H123" t="n">
        <v>2.01</v>
      </c>
      <c r="I123" t="n">
        <v>6</v>
      </c>
      <c r="J123" t="n">
        <v>277.27</v>
      </c>
      <c r="K123" t="n">
        <v>56.94</v>
      </c>
      <c r="L123" t="n">
        <v>31.25</v>
      </c>
      <c r="M123" t="n">
        <v>4</v>
      </c>
      <c r="N123" t="n">
        <v>74.06999999999999</v>
      </c>
      <c r="O123" t="n">
        <v>34430.39</v>
      </c>
      <c r="P123" t="n">
        <v>205.18</v>
      </c>
      <c r="Q123" t="n">
        <v>467.07</v>
      </c>
      <c r="R123" t="n">
        <v>54.18</v>
      </c>
      <c r="S123" t="n">
        <v>39.61</v>
      </c>
      <c r="T123" t="n">
        <v>2351.49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362.1290902975928</v>
      </c>
      <c r="AB123" t="n">
        <v>495.4809973531014</v>
      </c>
      <c r="AC123" t="n">
        <v>448.192986377668</v>
      </c>
      <c r="AD123" t="n">
        <v>362129.0902975928</v>
      </c>
      <c r="AE123" t="n">
        <v>495480.9973531014</v>
      </c>
      <c r="AF123" t="n">
        <v>6.968769050048938e-06</v>
      </c>
      <c r="AG123" t="n">
        <v>22</v>
      </c>
      <c r="AH123" t="n">
        <v>448192.986377668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5.4378</v>
      </c>
      <c r="E124" t="n">
        <v>18.39</v>
      </c>
      <c r="F124" t="n">
        <v>15.47</v>
      </c>
      <c r="G124" t="n">
        <v>154.66</v>
      </c>
      <c r="H124" t="n">
        <v>2.02</v>
      </c>
      <c r="I124" t="n">
        <v>6</v>
      </c>
      <c r="J124" t="n">
        <v>277.75</v>
      </c>
      <c r="K124" t="n">
        <v>56.94</v>
      </c>
      <c r="L124" t="n">
        <v>31.5</v>
      </c>
      <c r="M124" t="n">
        <v>4</v>
      </c>
      <c r="N124" t="n">
        <v>74.31</v>
      </c>
      <c r="O124" t="n">
        <v>34490.61</v>
      </c>
      <c r="P124" t="n">
        <v>204.85</v>
      </c>
      <c r="Q124" t="n">
        <v>467.07</v>
      </c>
      <c r="R124" t="n">
        <v>54.3</v>
      </c>
      <c r="S124" t="n">
        <v>39.61</v>
      </c>
      <c r="T124" t="n">
        <v>2409.71</v>
      </c>
      <c r="U124" t="n">
        <v>0.73</v>
      </c>
      <c r="V124" t="n">
        <v>0.75</v>
      </c>
      <c r="W124" t="n">
        <v>2.62</v>
      </c>
      <c r="X124" t="n">
        <v>0.13</v>
      </c>
      <c r="Y124" t="n">
        <v>1</v>
      </c>
      <c r="Z124" t="n">
        <v>10</v>
      </c>
      <c r="AA124" t="n">
        <v>361.9614058236984</v>
      </c>
      <c r="AB124" t="n">
        <v>495.2515640582021</v>
      </c>
      <c r="AC124" t="n">
        <v>447.9854498744223</v>
      </c>
      <c r="AD124" t="n">
        <v>361961.4058236984</v>
      </c>
      <c r="AE124" t="n">
        <v>495251.5640582021</v>
      </c>
      <c r="AF124" t="n">
        <v>6.969794434496251e-06</v>
      </c>
      <c r="AG124" t="n">
        <v>22</v>
      </c>
      <c r="AH124" t="n">
        <v>447985.4498744223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5.4358</v>
      </c>
      <c r="E125" t="n">
        <v>18.4</v>
      </c>
      <c r="F125" t="n">
        <v>15.47</v>
      </c>
      <c r="G125" t="n">
        <v>154.72</v>
      </c>
      <c r="H125" t="n">
        <v>2.03</v>
      </c>
      <c r="I125" t="n">
        <v>6</v>
      </c>
      <c r="J125" t="n">
        <v>278.24</v>
      </c>
      <c r="K125" t="n">
        <v>56.94</v>
      </c>
      <c r="L125" t="n">
        <v>31.75</v>
      </c>
      <c r="M125" t="n">
        <v>4</v>
      </c>
      <c r="N125" t="n">
        <v>74.55</v>
      </c>
      <c r="O125" t="n">
        <v>34550.91</v>
      </c>
      <c r="P125" t="n">
        <v>204.33</v>
      </c>
      <c r="Q125" t="n">
        <v>467.07</v>
      </c>
      <c r="R125" t="n">
        <v>54.5</v>
      </c>
      <c r="S125" t="n">
        <v>39.61</v>
      </c>
      <c r="T125" t="n">
        <v>2512.23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361.7822545143226</v>
      </c>
      <c r="AB125" t="n">
        <v>495.0064413331161</v>
      </c>
      <c r="AC125" t="n">
        <v>447.7637213181866</v>
      </c>
      <c r="AD125" t="n">
        <v>361782.2545143226</v>
      </c>
      <c r="AE125" t="n">
        <v>495006.4413331161</v>
      </c>
      <c r="AF125" t="n">
        <v>6.96723097337797e-06</v>
      </c>
      <c r="AG125" t="n">
        <v>22</v>
      </c>
      <c r="AH125" t="n">
        <v>447763.7213181866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5.4365</v>
      </c>
      <c r="E126" t="n">
        <v>18.39</v>
      </c>
      <c r="F126" t="n">
        <v>15.47</v>
      </c>
      <c r="G126" t="n">
        <v>154.7</v>
      </c>
      <c r="H126" t="n">
        <v>2.04</v>
      </c>
      <c r="I126" t="n">
        <v>6</v>
      </c>
      <c r="J126" t="n">
        <v>278.73</v>
      </c>
      <c r="K126" t="n">
        <v>56.94</v>
      </c>
      <c r="L126" t="n">
        <v>32</v>
      </c>
      <c r="M126" t="n">
        <v>4</v>
      </c>
      <c r="N126" t="n">
        <v>74.79000000000001</v>
      </c>
      <c r="O126" t="n">
        <v>34611.32</v>
      </c>
      <c r="P126" t="n">
        <v>203.93</v>
      </c>
      <c r="Q126" t="n">
        <v>467.07</v>
      </c>
      <c r="R126" t="n">
        <v>54.42</v>
      </c>
      <c r="S126" t="n">
        <v>39.61</v>
      </c>
      <c r="T126" t="n">
        <v>2470.9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361.5860460831426</v>
      </c>
      <c r="AB126" t="n">
        <v>494.7379803014707</v>
      </c>
      <c r="AC126" t="n">
        <v>447.520881830614</v>
      </c>
      <c r="AD126" t="n">
        <v>361586.0460831426</v>
      </c>
      <c r="AE126" t="n">
        <v>494737.9803014707</v>
      </c>
      <c r="AF126" t="n">
        <v>6.968128184769368e-06</v>
      </c>
      <c r="AG126" t="n">
        <v>22</v>
      </c>
      <c r="AH126" t="n">
        <v>447520.881830614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5.4358</v>
      </c>
      <c r="E127" t="n">
        <v>18.4</v>
      </c>
      <c r="F127" t="n">
        <v>15.47</v>
      </c>
      <c r="G127" t="n">
        <v>154.72</v>
      </c>
      <c r="H127" t="n">
        <v>2.06</v>
      </c>
      <c r="I127" t="n">
        <v>6</v>
      </c>
      <c r="J127" t="n">
        <v>279.22</v>
      </c>
      <c r="K127" t="n">
        <v>56.94</v>
      </c>
      <c r="L127" t="n">
        <v>32.25</v>
      </c>
      <c r="M127" t="n">
        <v>4</v>
      </c>
      <c r="N127" t="n">
        <v>75.03</v>
      </c>
      <c r="O127" t="n">
        <v>34671.81</v>
      </c>
      <c r="P127" t="n">
        <v>203.24</v>
      </c>
      <c r="Q127" t="n">
        <v>467.08</v>
      </c>
      <c r="R127" t="n">
        <v>54.54</v>
      </c>
      <c r="S127" t="n">
        <v>39.61</v>
      </c>
      <c r="T127" t="n">
        <v>2529.71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361.2972612116514</v>
      </c>
      <c r="AB127" t="n">
        <v>494.3428521000071</v>
      </c>
      <c r="AC127" t="n">
        <v>447.1634641101321</v>
      </c>
      <c r="AD127" t="n">
        <v>361297.2612116514</v>
      </c>
      <c r="AE127" t="n">
        <v>494342.8521000071</v>
      </c>
      <c r="AF127" t="n">
        <v>6.96723097337797e-06</v>
      </c>
      <c r="AG127" t="n">
        <v>22</v>
      </c>
      <c r="AH127" t="n">
        <v>447163.4641101321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5.4341</v>
      </c>
      <c r="E128" t="n">
        <v>18.4</v>
      </c>
      <c r="F128" t="n">
        <v>15.48</v>
      </c>
      <c r="G128" t="n">
        <v>154.78</v>
      </c>
      <c r="H128" t="n">
        <v>2.07</v>
      </c>
      <c r="I128" t="n">
        <v>6</v>
      </c>
      <c r="J128" t="n">
        <v>279.72</v>
      </c>
      <c r="K128" t="n">
        <v>56.94</v>
      </c>
      <c r="L128" t="n">
        <v>32.5</v>
      </c>
      <c r="M128" t="n">
        <v>4</v>
      </c>
      <c r="N128" t="n">
        <v>75.27</v>
      </c>
      <c r="O128" t="n">
        <v>34732.41</v>
      </c>
      <c r="P128" t="n">
        <v>203.15</v>
      </c>
      <c r="Q128" t="n">
        <v>467.07</v>
      </c>
      <c r="R128" t="n">
        <v>54.7</v>
      </c>
      <c r="S128" t="n">
        <v>39.61</v>
      </c>
      <c r="T128" t="n">
        <v>2609.99</v>
      </c>
      <c r="U128" t="n">
        <v>0.72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361.3342703613596</v>
      </c>
      <c r="AB128" t="n">
        <v>494.3934896513664</v>
      </c>
      <c r="AC128" t="n">
        <v>447.2092688846599</v>
      </c>
      <c r="AD128" t="n">
        <v>361334.2703613596</v>
      </c>
      <c r="AE128" t="n">
        <v>494393.4896513664</v>
      </c>
      <c r="AF128" t="n">
        <v>6.96505203142743e-06</v>
      </c>
      <c r="AG128" t="n">
        <v>22</v>
      </c>
      <c r="AH128" t="n">
        <v>447209.2688846599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5.4357</v>
      </c>
      <c r="E129" t="n">
        <v>18.4</v>
      </c>
      <c r="F129" t="n">
        <v>15.47</v>
      </c>
      <c r="G129" t="n">
        <v>154.73</v>
      </c>
      <c r="H129" t="n">
        <v>2.08</v>
      </c>
      <c r="I129" t="n">
        <v>6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203.3</v>
      </c>
      <c r="Q129" t="n">
        <v>467.07</v>
      </c>
      <c r="R129" t="n">
        <v>54.57</v>
      </c>
      <c r="S129" t="n">
        <v>39.61</v>
      </c>
      <c r="T129" t="n">
        <v>2545.87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361.3265574937924</v>
      </c>
      <c r="AB129" t="n">
        <v>494.3829365656932</v>
      </c>
      <c r="AC129" t="n">
        <v>447.199722970672</v>
      </c>
      <c r="AD129" t="n">
        <v>361326.5574937924</v>
      </c>
      <c r="AE129" t="n">
        <v>494382.9365656932</v>
      </c>
      <c r="AF129" t="n">
        <v>6.967102800322054e-06</v>
      </c>
      <c r="AG129" t="n">
        <v>22</v>
      </c>
      <c r="AH129" t="n">
        <v>447199.7229706721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5.4353</v>
      </c>
      <c r="E130" t="n">
        <v>18.4</v>
      </c>
      <c r="F130" t="n">
        <v>15.47</v>
      </c>
      <c r="G130" t="n">
        <v>154.74</v>
      </c>
      <c r="H130" t="n">
        <v>2.09</v>
      </c>
      <c r="I130" t="n">
        <v>6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202.42</v>
      </c>
      <c r="Q130" t="n">
        <v>467.07</v>
      </c>
      <c r="R130" t="n">
        <v>54.48</v>
      </c>
      <c r="S130" t="n">
        <v>39.61</v>
      </c>
      <c r="T130" t="n">
        <v>2501.3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360.9453658170919</v>
      </c>
      <c r="AB130" t="n">
        <v>493.8613732966415</v>
      </c>
      <c r="AC130" t="n">
        <v>446.7279369680001</v>
      </c>
      <c r="AD130" t="n">
        <v>360945.3658170919</v>
      </c>
      <c r="AE130" t="n">
        <v>493861.3732966416</v>
      </c>
      <c r="AF130" t="n">
        <v>6.966590108098399e-06</v>
      </c>
      <c r="AG130" t="n">
        <v>22</v>
      </c>
      <c r="AH130" t="n">
        <v>446727.9369680001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5.4343</v>
      </c>
      <c r="E131" t="n">
        <v>18.4</v>
      </c>
      <c r="F131" t="n">
        <v>15.48</v>
      </c>
      <c r="G131" t="n">
        <v>154.78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202.64</v>
      </c>
      <c r="Q131" t="n">
        <v>467.08</v>
      </c>
      <c r="R131" t="n">
        <v>54.62</v>
      </c>
      <c r="S131" t="n">
        <v>39.61</v>
      </c>
      <c r="T131" t="n">
        <v>2569.48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361.1020837279808</v>
      </c>
      <c r="AB131" t="n">
        <v>494.075801656226</v>
      </c>
      <c r="AC131" t="n">
        <v>446.9219005858979</v>
      </c>
      <c r="AD131" t="n">
        <v>361102.0837279808</v>
      </c>
      <c r="AE131" t="n">
        <v>494075.801656226</v>
      </c>
      <c r="AF131" t="n">
        <v>6.965308377539258e-06</v>
      </c>
      <c r="AG131" t="n">
        <v>22</v>
      </c>
      <c r="AH131" t="n">
        <v>446921.9005858979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5.4334</v>
      </c>
      <c r="E132" t="n">
        <v>18.4</v>
      </c>
      <c r="F132" t="n">
        <v>15.48</v>
      </c>
      <c r="G132" t="n">
        <v>154.81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202.48</v>
      </c>
      <c r="Q132" t="n">
        <v>467.08</v>
      </c>
      <c r="R132" t="n">
        <v>54.75</v>
      </c>
      <c r="S132" t="n">
        <v>39.61</v>
      </c>
      <c r="T132" t="n">
        <v>2636.87</v>
      </c>
      <c r="U132" t="n">
        <v>0.72</v>
      </c>
      <c r="V132" t="n">
        <v>0.75</v>
      </c>
      <c r="W132" t="n">
        <v>2.62</v>
      </c>
      <c r="X132" t="n">
        <v>0.15</v>
      </c>
      <c r="Y132" t="n">
        <v>1</v>
      </c>
      <c r="Z132" t="n">
        <v>10</v>
      </c>
      <c r="AA132" t="n">
        <v>361.0542283835157</v>
      </c>
      <c r="AB132" t="n">
        <v>494.0103238627001</v>
      </c>
      <c r="AC132" t="n">
        <v>446.8626719010874</v>
      </c>
      <c r="AD132" t="n">
        <v>361054.2283835157</v>
      </c>
      <c r="AE132" t="n">
        <v>494010.3238627001</v>
      </c>
      <c r="AF132" t="n">
        <v>6.96415482003603e-06</v>
      </c>
      <c r="AG132" t="n">
        <v>22</v>
      </c>
      <c r="AH132" t="n">
        <v>446862.6719010874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5.4346</v>
      </c>
      <c r="E133" t="n">
        <v>18.4</v>
      </c>
      <c r="F133" t="n">
        <v>15.48</v>
      </c>
      <c r="G133" t="n">
        <v>154.76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202.07</v>
      </c>
      <c r="Q133" t="n">
        <v>467.07</v>
      </c>
      <c r="R133" t="n">
        <v>54.67</v>
      </c>
      <c r="S133" t="n">
        <v>39.61</v>
      </c>
      <c r="T133" t="n">
        <v>2595.47</v>
      </c>
      <c r="U133" t="n">
        <v>0.72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360.8406198359686</v>
      </c>
      <c r="AB133" t="n">
        <v>493.7180552242021</v>
      </c>
      <c r="AC133" t="n">
        <v>446.598296971246</v>
      </c>
      <c r="AD133" t="n">
        <v>360840.6198359686</v>
      </c>
      <c r="AE133" t="n">
        <v>493718.0552242021</v>
      </c>
      <c r="AF133" t="n">
        <v>6.965692896706999e-06</v>
      </c>
      <c r="AG133" t="n">
        <v>22</v>
      </c>
      <c r="AH133" t="n">
        <v>446598.296971246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5.4343</v>
      </c>
      <c r="E134" t="n">
        <v>18.4</v>
      </c>
      <c r="F134" t="n">
        <v>15.48</v>
      </c>
      <c r="G134" t="n">
        <v>154.78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201.62</v>
      </c>
      <c r="Q134" t="n">
        <v>467.07</v>
      </c>
      <c r="R134" t="n">
        <v>54.62</v>
      </c>
      <c r="S134" t="n">
        <v>39.61</v>
      </c>
      <c r="T134" t="n">
        <v>2569.1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360.648111511316</v>
      </c>
      <c r="AB134" t="n">
        <v>493.4546568415446</v>
      </c>
      <c r="AC134" t="n">
        <v>446.3600369605475</v>
      </c>
      <c r="AD134" t="n">
        <v>360648.111511316</v>
      </c>
      <c r="AE134" t="n">
        <v>493454.6568415447</v>
      </c>
      <c r="AF134" t="n">
        <v>6.965308377539258e-06</v>
      </c>
      <c r="AG134" t="n">
        <v>22</v>
      </c>
      <c r="AH134" t="n">
        <v>446360.0369605475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5.4345</v>
      </c>
      <c r="E135" t="n">
        <v>18.4</v>
      </c>
      <c r="F135" t="n">
        <v>15.48</v>
      </c>
      <c r="G135" t="n">
        <v>154.77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201.2</v>
      </c>
      <c r="Q135" t="n">
        <v>467.07</v>
      </c>
      <c r="R135" t="n">
        <v>54.69</v>
      </c>
      <c r="S135" t="n">
        <v>39.61</v>
      </c>
      <c r="T135" t="n">
        <v>2603.55</v>
      </c>
      <c r="U135" t="n">
        <v>0.72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360.4560135727159</v>
      </c>
      <c r="AB135" t="n">
        <v>493.191819967189</v>
      </c>
      <c r="AC135" t="n">
        <v>446.1222848685865</v>
      </c>
      <c r="AD135" t="n">
        <v>360456.0135727159</v>
      </c>
      <c r="AE135" t="n">
        <v>493191.819967189</v>
      </c>
      <c r="AF135" t="n">
        <v>6.965564723651085e-06</v>
      </c>
      <c r="AG135" t="n">
        <v>22</v>
      </c>
      <c r="AH135" t="n">
        <v>446122.2848685865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5.4341</v>
      </c>
      <c r="E136" t="n">
        <v>18.4</v>
      </c>
      <c r="F136" t="n">
        <v>15.48</v>
      </c>
      <c r="G136" t="n">
        <v>154.78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200.95</v>
      </c>
      <c r="Q136" t="n">
        <v>467.07</v>
      </c>
      <c r="R136" t="n">
        <v>54.72</v>
      </c>
      <c r="S136" t="n">
        <v>39.61</v>
      </c>
      <c r="T136" t="n">
        <v>2618.7</v>
      </c>
      <c r="U136" t="n">
        <v>0.72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360.3550785624676</v>
      </c>
      <c r="AB136" t="n">
        <v>493.0537162332288</v>
      </c>
      <c r="AC136" t="n">
        <v>445.9973615611656</v>
      </c>
      <c r="AD136" t="n">
        <v>360355.0785624676</v>
      </c>
      <c r="AE136" t="n">
        <v>493053.7162332289</v>
      </c>
      <c r="AF136" t="n">
        <v>6.96505203142743e-06</v>
      </c>
      <c r="AG136" t="n">
        <v>22</v>
      </c>
      <c r="AH136" t="n">
        <v>445997.3615611657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5.4327</v>
      </c>
      <c r="E137" t="n">
        <v>18.41</v>
      </c>
      <c r="F137" t="n">
        <v>15.48</v>
      </c>
      <c r="G137" t="n">
        <v>154.83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200.5</v>
      </c>
      <c r="Q137" t="n">
        <v>467.07</v>
      </c>
      <c r="R137" t="n">
        <v>54.78</v>
      </c>
      <c r="S137" t="n">
        <v>39.61</v>
      </c>
      <c r="T137" t="n">
        <v>2651.07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360.1908997767644</v>
      </c>
      <c r="AB137" t="n">
        <v>492.829079575573</v>
      </c>
      <c r="AC137" t="n">
        <v>445.7941639108369</v>
      </c>
      <c r="AD137" t="n">
        <v>360190.8997767644</v>
      </c>
      <c r="AE137" t="n">
        <v>492829.079575573</v>
      </c>
      <c r="AF137" t="n">
        <v>6.963257608644632e-06</v>
      </c>
      <c r="AG137" t="n">
        <v>22</v>
      </c>
      <c r="AH137" t="n">
        <v>445794.1639108369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5.4327</v>
      </c>
      <c r="E138" t="n">
        <v>18.41</v>
      </c>
      <c r="F138" t="n">
        <v>15.48</v>
      </c>
      <c r="G138" t="n">
        <v>154.83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200.11</v>
      </c>
      <c r="Q138" t="n">
        <v>467.07</v>
      </c>
      <c r="R138" t="n">
        <v>54.76</v>
      </c>
      <c r="S138" t="n">
        <v>39.61</v>
      </c>
      <c r="T138" t="n">
        <v>2640.3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360.0172710436717</v>
      </c>
      <c r="AB138" t="n">
        <v>492.5915130829965</v>
      </c>
      <c r="AC138" t="n">
        <v>445.5792704308852</v>
      </c>
      <c r="AD138" t="n">
        <v>360017.2710436717</v>
      </c>
      <c r="AE138" t="n">
        <v>492591.5130829965</v>
      </c>
      <c r="AF138" t="n">
        <v>6.963257608644632e-06</v>
      </c>
      <c r="AG138" t="n">
        <v>22</v>
      </c>
      <c r="AH138" t="n">
        <v>445579.2704308853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5.4331</v>
      </c>
      <c r="E139" t="n">
        <v>18.41</v>
      </c>
      <c r="F139" t="n">
        <v>15.48</v>
      </c>
      <c r="G139" t="n">
        <v>154.81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199.95</v>
      </c>
      <c r="Q139" t="n">
        <v>467.09</v>
      </c>
      <c r="R139" t="n">
        <v>54.7</v>
      </c>
      <c r="S139" t="n">
        <v>39.61</v>
      </c>
      <c r="T139" t="n">
        <v>2611.85</v>
      </c>
      <c r="U139" t="n">
        <v>0.72</v>
      </c>
      <c r="V139" t="n">
        <v>0.75</v>
      </c>
      <c r="W139" t="n">
        <v>2.62</v>
      </c>
      <c r="X139" t="n">
        <v>0.15</v>
      </c>
      <c r="Y139" t="n">
        <v>1</v>
      </c>
      <c r="Z139" t="n">
        <v>10</v>
      </c>
      <c r="AA139" t="n">
        <v>359.9357376010496</v>
      </c>
      <c r="AB139" t="n">
        <v>492.4799554297992</v>
      </c>
      <c r="AC139" t="n">
        <v>445.4783596835371</v>
      </c>
      <c r="AD139" t="n">
        <v>359935.7376010496</v>
      </c>
      <c r="AE139" t="n">
        <v>492479.9554297993</v>
      </c>
      <c r="AF139" t="n">
        <v>6.963770300868288e-06</v>
      </c>
      <c r="AG139" t="n">
        <v>22</v>
      </c>
      <c r="AH139" t="n">
        <v>445478.359683537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5.4325</v>
      </c>
      <c r="E140" t="n">
        <v>18.41</v>
      </c>
      <c r="F140" t="n">
        <v>15.48</v>
      </c>
      <c r="G140" t="n">
        <v>154.84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199.71</v>
      </c>
      <c r="Q140" t="n">
        <v>467.07</v>
      </c>
      <c r="R140" t="n">
        <v>54.82</v>
      </c>
      <c r="S140" t="n">
        <v>39.61</v>
      </c>
      <c r="T140" t="n">
        <v>2670.16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359.8443374979016</v>
      </c>
      <c r="AB140" t="n">
        <v>492.3548977763841</v>
      </c>
      <c r="AC140" t="n">
        <v>445.3652373570444</v>
      </c>
      <c r="AD140" t="n">
        <v>359844.3374979016</v>
      </c>
      <c r="AE140" t="n">
        <v>492354.8977763841</v>
      </c>
      <c r="AF140" t="n">
        <v>6.963001262532804e-06</v>
      </c>
      <c r="AG140" t="n">
        <v>22</v>
      </c>
      <c r="AH140" t="n">
        <v>445365.2373570444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5.4332</v>
      </c>
      <c r="E141" t="n">
        <v>18.41</v>
      </c>
      <c r="F141" t="n">
        <v>15.48</v>
      </c>
      <c r="G141" t="n">
        <v>154.81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1</v>
      </c>
      <c r="N141" t="n">
        <v>78.48</v>
      </c>
      <c r="O141" t="n">
        <v>35528.95</v>
      </c>
      <c r="P141" t="n">
        <v>199.63</v>
      </c>
      <c r="Q141" t="n">
        <v>467.07</v>
      </c>
      <c r="R141" t="n">
        <v>54.7</v>
      </c>
      <c r="S141" t="n">
        <v>39.61</v>
      </c>
      <c r="T141" t="n">
        <v>2610.45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359.7907110616275</v>
      </c>
      <c r="AB141" t="n">
        <v>492.2815237204426</v>
      </c>
      <c r="AC141" t="n">
        <v>445.2988660180206</v>
      </c>
      <c r="AD141" t="n">
        <v>359790.7110616275</v>
      </c>
      <c r="AE141" t="n">
        <v>492281.5237204426</v>
      </c>
      <c r="AF141" t="n">
        <v>6.963898473924203e-06</v>
      </c>
      <c r="AG141" t="n">
        <v>22</v>
      </c>
      <c r="AH141" t="n">
        <v>445298.8660180207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5.4331</v>
      </c>
      <c r="E142" t="n">
        <v>18.41</v>
      </c>
      <c r="F142" t="n">
        <v>15.48</v>
      </c>
      <c r="G142" t="n">
        <v>154.81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0</v>
      </c>
      <c r="N142" t="n">
        <v>78.73</v>
      </c>
      <c r="O142" t="n">
        <v>35591.05</v>
      </c>
      <c r="P142" t="n">
        <v>199.85</v>
      </c>
      <c r="Q142" t="n">
        <v>467.09</v>
      </c>
      <c r="R142" t="n">
        <v>54.67</v>
      </c>
      <c r="S142" t="n">
        <v>39.61</v>
      </c>
      <c r="T142" t="n">
        <v>2598.03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359.8912206907777</v>
      </c>
      <c r="AB142" t="n">
        <v>492.4190454292178</v>
      </c>
      <c r="AC142" t="n">
        <v>445.4232628479233</v>
      </c>
      <c r="AD142" t="n">
        <v>359891.2206907777</v>
      </c>
      <c r="AE142" t="n">
        <v>492419.0454292178</v>
      </c>
      <c r="AF142" t="n">
        <v>6.963770300868288e-06</v>
      </c>
      <c r="AG142" t="n">
        <v>22</v>
      </c>
      <c r="AH142" t="n">
        <v>445423.2628479233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</v>
      </c>
      <c r="E2" t="n">
        <v>22</v>
      </c>
      <c r="F2" t="n">
        <v>18.33</v>
      </c>
      <c r="G2" t="n">
        <v>10.68</v>
      </c>
      <c r="H2" t="n">
        <v>0.22</v>
      </c>
      <c r="I2" t="n">
        <v>103</v>
      </c>
      <c r="J2" t="n">
        <v>80.84</v>
      </c>
      <c r="K2" t="n">
        <v>35.1</v>
      </c>
      <c r="L2" t="n">
        <v>1</v>
      </c>
      <c r="M2" t="n">
        <v>101</v>
      </c>
      <c r="N2" t="n">
        <v>9.74</v>
      </c>
      <c r="O2" t="n">
        <v>10204.21</v>
      </c>
      <c r="P2" t="n">
        <v>141.03</v>
      </c>
      <c r="Q2" t="n">
        <v>467.11</v>
      </c>
      <c r="R2" t="n">
        <v>147.37</v>
      </c>
      <c r="S2" t="n">
        <v>39.61</v>
      </c>
      <c r="T2" t="n">
        <v>48462.65</v>
      </c>
      <c r="U2" t="n">
        <v>0.27</v>
      </c>
      <c r="V2" t="n">
        <v>0.64</v>
      </c>
      <c r="W2" t="n">
        <v>2.79</v>
      </c>
      <c r="X2" t="n">
        <v>3</v>
      </c>
      <c r="Y2" t="n">
        <v>1</v>
      </c>
      <c r="Z2" t="n">
        <v>10</v>
      </c>
      <c r="AA2" t="n">
        <v>366.3341715975991</v>
      </c>
      <c r="AB2" t="n">
        <v>501.2345751028639</v>
      </c>
      <c r="AC2" t="n">
        <v>453.3974507421903</v>
      </c>
      <c r="AD2" t="n">
        <v>366334.1715975991</v>
      </c>
      <c r="AE2" t="n">
        <v>501234.5751028638</v>
      </c>
      <c r="AF2" t="n">
        <v>9.414951850220252e-06</v>
      </c>
      <c r="AG2" t="n">
        <v>26</v>
      </c>
      <c r="AH2" t="n">
        <v>453397.4507421903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4.7922</v>
      </c>
      <c r="E3" t="n">
        <v>20.87</v>
      </c>
      <c r="F3" t="n">
        <v>17.61</v>
      </c>
      <c r="G3" t="n">
        <v>13.38</v>
      </c>
      <c r="H3" t="n">
        <v>0.27</v>
      </c>
      <c r="I3" t="n">
        <v>79</v>
      </c>
      <c r="J3" t="n">
        <v>81.14</v>
      </c>
      <c r="K3" t="n">
        <v>35.1</v>
      </c>
      <c r="L3" t="n">
        <v>1.25</v>
      </c>
      <c r="M3" t="n">
        <v>77</v>
      </c>
      <c r="N3" t="n">
        <v>9.789999999999999</v>
      </c>
      <c r="O3" t="n">
        <v>10241.25</v>
      </c>
      <c r="P3" t="n">
        <v>134.33</v>
      </c>
      <c r="Q3" t="n">
        <v>467.11</v>
      </c>
      <c r="R3" t="n">
        <v>124.1</v>
      </c>
      <c r="S3" t="n">
        <v>39.61</v>
      </c>
      <c r="T3" t="n">
        <v>36947.49</v>
      </c>
      <c r="U3" t="n">
        <v>0.32</v>
      </c>
      <c r="V3" t="n">
        <v>0.66</v>
      </c>
      <c r="W3" t="n">
        <v>2.74</v>
      </c>
      <c r="X3" t="n">
        <v>2.28</v>
      </c>
      <c r="Y3" t="n">
        <v>1</v>
      </c>
      <c r="Z3" t="n">
        <v>10</v>
      </c>
      <c r="AA3" t="n">
        <v>345.6907522944254</v>
      </c>
      <c r="AB3" t="n">
        <v>472.9893380888777</v>
      </c>
      <c r="AC3" t="n">
        <v>427.8478995063797</v>
      </c>
      <c r="AD3" t="n">
        <v>345690.7522944254</v>
      </c>
      <c r="AE3" t="n">
        <v>472989.3380888777</v>
      </c>
      <c r="AF3" t="n">
        <v>9.92484211540376e-06</v>
      </c>
      <c r="AG3" t="n">
        <v>25</v>
      </c>
      <c r="AH3" t="n">
        <v>427847.8995063797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4.9728</v>
      </c>
      <c r="E4" t="n">
        <v>20.11</v>
      </c>
      <c r="F4" t="n">
        <v>17.13</v>
      </c>
      <c r="G4" t="n">
        <v>16.32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129.59</v>
      </c>
      <c r="Q4" t="n">
        <v>467.12</v>
      </c>
      <c r="R4" t="n">
        <v>108.76</v>
      </c>
      <c r="S4" t="n">
        <v>39.61</v>
      </c>
      <c r="T4" t="n">
        <v>29354.88</v>
      </c>
      <c r="U4" t="n">
        <v>0.36</v>
      </c>
      <c r="V4" t="n">
        <v>0.68</v>
      </c>
      <c r="W4" t="n">
        <v>2.71</v>
      </c>
      <c r="X4" t="n">
        <v>1.8</v>
      </c>
      <c r="Y4" t="n">
        <v>1</v>
      </c>
      <c r="Z4" t="n">
        <v>10</v>
      </c>
      <c r="AA4" t="n">
        <v>328.9246455151373</v>
      </c>
      <c r="AB4" t="n">
        <v>450.0492111250278</v>
      </c>
      <c r="AC4" t="n">
        <v>407.0971460632894</v>
      </c>
      <c r="AD4" t="n">
        <v>328924.6455151374</v>
      </c>
      <c r="AE4" t="n">
        <v>450049.2111250278</v>
      </c>
      <c r="AF4" t="n">
        <v>1.029887209871871e-05</v>
      </c>
      <c r="AG4" t="n">
        <v>24</v>
      </c>
      <c r="AH4" t="n">
        <v>407097.1460632894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16.85</v>
      </c>
      <c r="G5" t="n">
        <v>19.07</v>
      </c>
      <c r="H5" t="n">
        <v>0.38</v>
      </c>
      <c r="I5" t="n">
        <v>53</v>
      </c>
      <c r="J5" t="n">
        <v>81.73999999999999</v>
      </c>
      <c r="K5" t="n">
        <v>35.1</v>
      </c>
      <c r="L5" t="n">
        <v>1.75</v>
      </c>
      <c r="M5" t="n">
        <v>51</v>
      </c>
      <c r="N5" t="n">
        <v>9.890000000000001</v>
      </c>
      <c r="O5" t="n">
        <v>10315.41</v>
      </c>
      <c r="P5" t="n">
        <v>126.26</v>
      </c>
      <c r="Q5" t="n">
        <v>467.18</v>
      </c>
      <c r="R5" t="n">
        <v>99.17</v>
      </c>
      <c r="S5" t="n">
        <v>39.61</v>
      </c>
      <c r="T5" t="n">
        <v>24613.11</v>
      </c>
      <c r="U5" t="n">
        <v>0.4</v>
      </c>
      <c r="V5" t="n">
        <v>0.6899999999999999</v>
      </c>
      <c r="W5" t="n">
        <v>2.7</v>
      </c>
      <c r="X5" t="n">
        <v>1.51</v>
      </c>
      <c r="Y5" t="n">
        <v>1</v>
      </c>
      <c r="Z5" t="n">
        <v>10</v>
      </c>
      <c r="AA5" t="n">
        <v>314.9728283890597</v>
      </c>
      <c r="AB5" t="n">
        <v>430.9597194223973</v>
      </c>
      <c r="AC5" t="n">
        <v>389.829528656488</v>
      </c>
      <c r="AD5" t="n">
        <v>314972.8283890597</v>
      </c>
      <c r="AE5" t="n">
        <v>430959.7194223973</v>
      </c>
      <c r="AF5" t="n">
        <v>1.053911284104725e-05</v>
      </c>
      <c r="AG5" t="n">
        <v>23</v>
      </c>
      <c r="AH5" t="n">
        <v>389829.5286564881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5.1759</v>
      </c>
      <c r="E6" t="n">
        <v>19.32</v>
      </c>
      <c r="F6" t="n">
        <v>16.64</v>
      </c>
      <c r="G6" t="n">
        <v>21.7</v>
      </c>
      <c r="H6" t="n">
        <v>0.43</v>
      </c>
      <c r="I6" t="n">
        <v>46</v>
      </c>
      <c r="J6" t="n">
        <v>82.04000000000001</v>
      </c>
      <c r="K6" t="n">
        <v>35.1</v>
      </c>
      <c r="L6" t="n">
        <v>2</v>
      </c>
      <c r="M6" t="n">
        <v>44</v>
      </c>
      <c r="N6" t="n">
        <v>9.94</v>
      </c>
      <c r="O6" t="n">
        <v>10352.53</v>
      </c>
      <c r="P6" t="n">
        <v>123.71</v>
      </c>
      <c r="Q6" t="n">
        <v>467.11</v>
      </c>
      <c r="R6" t="n">
        <v>92.36</v>
      </c>
      <c r="S6" t="n">
        <v>39.61</v>
      </c>
      <c r="T6" t="n">
        <v>21240.19</v>
      </c>
      <c r="U6" t="n">
        <v>0.43</v>
      </c>
      <c r="V6" t="n">
        <v>0.7</v>
      </c>
      <c r="W6" t="n">
        <v>2.68</v>
      </c>
      <c r="X6" t="n">
        <v>1.3</v>
      </c>
      <c r="Y6" t="n">
        <v>1</v>
      </c>
      <c r="Z6" t="n">
        <v>10</v>
      </c>
      <c r="AA6" t="n">
        <v>311.7068447875085</v>
      </c>
      <c r="AB6" t="n">
        <v>426.4910565737276</v>
      </c>
      <c r="AC6" t="n">
        <v>385.7873487182877</v>
      </c>
      <c r="AD6" t="n">
        <v>311706.8447875085</v>
      </c>
      <c r="AE6" t="n">
        <v>426491.0565737276</v>
      </c>
      <c r="AF6" t="n">
        <v>1.071950050188187e-05</v>
      </c>
      <c r="AG6" t="n">
        <v>23</v>
      </c>
      <c r="AH6" t="n">
        <v>385787.3487182877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5.25</v>
      </c>
      <c r="E7" t="n">
        <v>19.05</v>
      </c>
      <c r="F7" t="n">
        <v>16.47</v>
      </c>
      <c r="G7" t="n">
        <v>24.7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38</v>
      </c>
      <c r="N7" t="n">
        <v>9.99</v>
      </c>
      <c r="O7" t="n">
        <v>10389.66</v>
      </c>
      <c r="P7" t="n">
        <v>121</v>
      </c>
      <c r="Q7" t="n">
        <v>467.07</v>
      </c>
      <c r="R7" t="n">
        <v>86.69</v>
      </c>
      <c r="S7" t="n">
        <v>39.61</v>
      </c>
      <c r="T7" t="n">
        <v>18434.32</v>
      </c>
      <c r="U7" t="n">
        <v>0.46</v>
      </c>
      <c r="V7" t="n">
        <v>0.71</v>
      </c>
      <c r="W7" t="n">
        <v>2.68</v>
      </c>
      <c r="X7" t="n">
        <v>1.13</v>
      </c>
      <c r="Y7" t="n">
        <v>1</v>
      </c>
      <c r="Z7" t="n">
        <v>10</v>
      </c>
      <c r="AA7" t="n">
        <v>308.7828140017155</v>
      </c>
      <c r="AB7" t="n">
        <v>422.4902686534715</v>
      </c>
      <c r="AC7" t="n">
        <v>382.1683903819997</v>
      </c>
      <c r="AD7" t="n">
        <v>308782.8140017155</v>
      </c>
      <c r="AE7" t="n">
        <v>422490.2686534715</v>
      </c>
      <c r="AF7" t="n">
        <v>1.087296463124864e-05</v>
      </c>
      <c r="AG7" t="n">
        <v>23</v>
      </c>
      <c r="AH7" t="n">
        <v>382168.3903819997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5.2986</v>
      </c>
      <c r="E8" t="n">
        <v>18.87</v>
      </c>
      <c r="F8" t="n">
        <v>16.36</v>
      </c>
      <c r="G8" t="n">
        <v>27.27</v>
      </c>
      <c r="H8" t="n">
        <v>0.53</v>
      </c>
      <c r="I8" t="n">
        <v>36</v>
      </c>
      <c r="J8" t="n">
        <v>82.65000000000001</v>
      </c>
      <c r="K8" t="n">
        <v>35.1</v>
      </c>
      <c r="L8" t="n">
        <v>2.5</v>
      </c>
      <c r="M8" t="n">
        <v>34</v>
      </c>
      <c r="N8" t="n">
        <v>10.04</v>
      </c>
      <c r="O8" t="n">
        <v>10426.82</v>
      </c>
      <c r="P8" t="n">
        <v>119.24</v>
      </c>
      <c r="Q8" t="n">
        <v>467.13</v>
      </c>
      <c r="R8" t="n">
        <v>83.67</v>
      </c>
      <c r="S8" t="n">
        <v>39.61</v>
      </c>
      <c r="T8" t="n">
        <v>16944.74</v>
      </c>
      <c r="U8" t="n">
        <v>0.47</v>
      </c>
      <c r="V8" t="n">
        <v>0.71</v>
      </c>
      <c r="W8" t="n">
        <v>2.66</v>
      </c>
      <c r="X8" t="n">
        <v>1.03</v>
      </c>
      <c r="Y8" t="n">
        <v>1</v>
      </c>
      <c r="Z8" t="n">
        <v>10</v>
      </c>
      <c r="AA8" t="n">
        <v>297.4645550398755</v>
      </c>
      <c r="AB8" t="n">
        <v>407.0041274155374</v>
      </c>
      <c r="AC8" t="n">
        <v>368.1602247288783</v>
      </c>
      <c r="AD8" t="n">
        <v>297464.5550398755</v>
      </c>
      <c r="AE8" t="n">
        <v>407004.1274155374</v>
      </c>
      <c r="AF8" t="n">
        <v>1.097361721812077e-05</v>
      </c>
      <c r="AG8" t="n">
        <v>22</v>
      </c>
      <c r="AH8" t="n">
        <v>368160.2247288783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5.3574</v>
      </c>
      <c r="E9" t="n">
        <v>18.67</v>
      </c>
      <c r="F9" t="n">
        <v>16.22</v>
      </c>
      <c r="G9" t="n">
        <v>30.42</v>
      </c>
      <c r="H9" t="n">
        <v>0.58</v>
      </c>
      <c r="I9" t="n">
        <v>32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117.16</v>
      </c>
      <c r="Q9" t="n">
        <v>467.1</v>
      </c>
      <c r="R9" t="n">
        <v>78.75</v>
      </c>
      <c r="S9" t="n">
        <v>39.61</v>
      </c>
      <c r="T9" t="n">
        <v>14505</v>
      </c>
      <c r="U9" t="n">
        <v>0.5</v>
      </c>
      <c r="V9" t="n">
        <v>0.72</v>
      </c>
      <c r="W9" t="n">
        <v>2.66</v>
      </c>
      <c r="X9" t="n">
        <v>0.89</v>
      </c>
      <c r="Y9" t="n">
        <v>1</v>
      </c>
      <c r="Z9" t="n">
        <v>10</v>
      </c>
      <c r="AA9" t="n">
        <v>295.2645952090598</v>
      </c>
      <c r="AB9" t="n">
        <v>403.9940453196375</v>
      </c>
      <c r="AC9" t="n">
        <v>365.4374206435343</v>
      </c>
      <c r="AD9" t="n">
        <v>295264.5952090598</v>
      </c>
      <c r="AE9" t="n">
        <v>403994.0453196375</v>
      </c>
      <c r="AF9" t="n">
        <v>1.109539442199076e-05</v>
      </c>
      <c r="AG9" t="n">
        <v>22</v>
      </c>
      <c r="AH9" t="n">
        <v>365437.4206435343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5.3947</v>
      </c>
      <c r="E10" t="n">
        <v>18.54</v>
      </c>
      <c r="F10" t="n">
        <v>16.15</v>
      </c>
      <c r="G10" t="n">
        <v>33.4</v>
      </c>
      <c r="H10" t="n">
        <v>0.63</v>
      </c>
      <c r="I10" t="n">
        <v>29</v>
      </c>
      <c r="J10" t="n">
        <v>83.25</v>
      </c>
      <c r="K10" t="n">
        <v>35.1</v>
      </c>
      <c r="L10" t="n">
        <v>3</v>
      </c>
      <c r="M10" t="n">
        <v>27</v>
      </c>
      <c r="N10" t="n">
        <v>10.15</v>
      </c>
      <c r="O10" t="n">
        <v>10501.19</v>
      </c>
      <c r="P10" t="n">
        <v>114.89</v>
      </c>
      <c r="Q10" t="n">
        <v>467.14</v>
      </c>
      <c r="R10" t="n">
        <v>76.34999999999999</v>
      </c>
      <c r="S10" t="n">
        <v>39.61</v>
      </c>
      <c r="T10" t="n">
        <v>13319.18</v>
      </c>
      <c r="U10" t="n">
        <v>0.52</v>
      </c>
      <c r="V10" t="n">
        <v>0.72</v>
      </c>
      <c r="W10" t="n">
        <v>2.66</v>
      </c>
      <c r="X10" t="n">
        <v>0.8100000000000001</v>
      </c>
      <c r="Y10" t="n">
        <v>1</v>
      </c>
      <c r="Z10" t="n">
        <v>10</v>
      </c>
      <c r="AA10" t="n">
        <v>293.5062835160077</v>
      </c>
      <c r="AB10" t="n">
        <v>401.5882456899664</v>
      </c>
      <c r="AC10" t="n">
        <v>363.2612271539579</v>
      </c>
      <c r="AD10" t="n">
        <v>293506.2835160077</v>
      </c>
      <c r="AE10" t="n">
        <v>401588.2456899664</v>
      </c>
      <c r="AF10" t="n">
        <v>1.117264424689468e-05</v>
      </c>
      <c r="AG10" t="n">
        <v>22</v>
      </c>
      <c r="AH10" t="n">
        <v>363261.2271539579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5.4357</v>
      </c>
      <c r="E11" t="n">
        <v>18.4</v>
      </c>
      <c r="F11" t="n">
        <v>16.06</v>
      </c>
      <c r="G11" t="n">
        <v>37.06</v>
      </c>
      <c r="H11" t="n">
        <v>0.68</v>
      </c>
      <c r="I11" t="n">
        <v>26</v>
      </c>
      <c r="J11" t="n">
        <v>83.55</v>
      </c>
      <c r="K11" t="n">
        <v>35.1</v>
      </c>
      <c r="L11" t="n">
        <v>3.25</v>
      </c>
      <c r="M11" t="n">
        <v>24</v>
      </c>
      <c r="N11" t="n">
        <v>10.2</v>
      </c>
      <c r="O11" t="n">
        <v>10538.42</v>
      </c>
      <c r="P11" t="n">
        <v>113.43</v>
      </c>
      <c r="Q11" t="n">
        <v>467.09</v>
      </c>
      <c r="R11" t="n">
        <v>73.43000000000001</v>
      </c>
      <c r="S11" t="n">
        <v>39.61</v>
      </c>
      <c r="T11" t="n">
        <v>11873.91</v>
      </c>
      <c r="U11" t="n">
        <v>0.54</v>
      </c>
      <c r="V11" t="n">
        <v>0.73</v>
      </c>
      <c r="W11" t="n">
        <v>2.65</v>
      </c>
      <c r="X11" t="n">
        <v>0.72</v>
      </c>
      <c r="Y11" t="n">
        <v>1</v>
      </c>
      <c r="Z11" t="n">
        <v>10</v>
      </c>
      <c r="AA11" t="n">
        <v>292.0354483510643</v>
      </c>
      <c r="AB11" t="n">
        <v>399.575784128623</v>
      </c>
      <c r="AC11" t="n">
        <v>361.4408320995216</v>
      </c>
      <c r="AD11" t="n">
        <v>292035.4483510643</v>
      </c>
      <c r="AE11" t="n">
        <v>399575.784128623</v>
      </c>
      <c r="AF11" t="n">
        <v>1.125755692306252e-05</v>
      </c>
      <c r="AG11" t="n">
        <v>22</v>
      </c>
      <c r="AH11" t="n">
        <v>361440.8320995216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5.4648</v>
      </c>
      <c r="E12" t="n">
        <v>18.3</v>
      </c>
      <c r="F12" t="n">
        <v>15.99</v>
      </c>
      <c r="G12" t="n">
        <v>39.98</v>
      </c>
      <c r="H12" t="n">
        <v>0.73</v>
      </c>
      <c r="I12" t="n">
        <v>24</v>
      </c>
      <c r="J12" t="n">
        <v>83.84999999999999</v>
      </c>
      <c r="K12" t="n">
        <v>35.1</v>
      </c>
      <c r="L12" t="n">
        <v>3.5</v>
      </c>
      <c r="M12" t="n">
        <v>22</v>
      </c>
      <c r="N12" t="n">
        <v>10.25</v>
      </c>
      <c r="O12" t="n">
        <v>10575.66</v>
      </c>
      <c r="P12" t="n">
        <v>111.73</v>
      </c>
      <c r="Q12" t="n">
        <v>467.12</v>
      </c>
      <c r="R12" t="n">
        <v>71.53</v>
      </c>
      <c r="S12" t="n">
        <v>39.61</v>
      </c>
      <c r="T12" t="n">
        <v>10937.23</v>
      </c>
      <c r="U12" t="n">
        <v>0.55</v>
      </c>
      <c r="V12" t="n">
        <v>0.73</v>
      </c>
      <c r="W12" t="n">
        <v>2.65</v>
      </c>
      <c r="X12" t="n">
        <v>0.66</v>
      </c>
      <c r="Y12" t="n">
        <v>1</v>
      </c>
      <c r="Z12" t="n">
        <v>10</v>
      </c>
      <c r="AA12" t="n">
        <v>290.6987509156323</v>
      </c>
      <c r="AB12" t="n">
        <v>397.7468557265361</v>
      </c>
      <c r="AC12" t="n">
        <v>359.7864540572128</v>
      </c>
      <c r="AD12" t="n">
        <v>290698.7509156324</v>
      </c>
      <c r="AE12" t="n">
        <v>397746.8557265361</v>
      </c>
      <c r="AF12" t="n">
        <v>1.131782421273287e-05</v>
      </c>
      <c r="AG12" t="n">
        <v>22</v>
      </c>
      <c r="AH12" t="n">
        <v>359786.4540572129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5.498</v>
      </c>
      <c r="E13" t="n">
        <v>18.19</v>
      </c>
      <c r="F13" t="n">
        <v>15.92</v>
      </c>
      <c r="G13" t="n">
        <v>43.41</v>
      </c>
      <c r="H13" t="n">
        <v>0.78</v>
      </c>
      <c r="I13" t="n">
        <v>22</v>
      </c>
      <c r="J13" t="n">
        <v>84.15000000000001</v>
      </c>
      <c r="K13" t="n">
        <v>35.1</v>
      </c>
      <c r="L13" t="n">
        <v>3.75</v>
      </c>
      <c r="M13" t="n">
        <v>20</v>
      </c>
      <c r="N13" t="n">
        <v>10.3</v>
      </c>
      <c r="O13" t="n">
        <v>10612.93</v>
      </c>
      <c r="P13" t="n">
        <v>109.71</v>
      </c>
      <c r="Q13" t="n">
        <v>467.08</v>
      </c>
      <c r="R13" t="n">
        <v>69.04000000000001</v>
      </c>
      <c r="S13" t="n">
        <v>39.61</v>
      </c>
      <c r="T13" t="n">
        <v>9701.16</v>
      </c>
      <c r="U13" t="n">
        <v>0.57</v>
      </c>
      <c r="V13" t="n">
        <v>0.73</v>
      </c>
      <c r="W13" t="n">
        <v>2.64</v>
      </c>
      <c r="X13" t="n">
        <v>0.58</v>
      </c>
      <c r="Y13" t="n">
        <v>1</v>
      </c>
      <c r="Z13" t="n">
        <v>10</v>
      </c>
      <c r="AA13" t="n">
        <v>289.1754288234371</v>
      </c>
      <c r="AB13" t="n">
        <v>395.6625792357668</v>
      </c>
      <c r="AC13" t="n">
        <v>357.9010979894222</v>
      </c>
      <c r="AD13" t="n">
        <v>289175.4288234371</v>
      </c>
      <c r="AE13" t="n">
        <v>395662.5792357668</v>
      </c>
      <c r="AF13" t="n">
        <v>1.138658277002001e-05</v>
      </c>
      <c r="AG13" t="n">
        <v>22</v>
      </c>
      <c r="AH13" t="n">
        <v>357901.0979894222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5.5066</v>
      </c>
      <c r="E14" t="n">
        <v>18.16</v>
      </c>
      <c r="F14" t="n">
        <v>15.91</v>
      </c>
      <c r="G14" t="n">
        <v>45.45</v>
      </c>
      <c r="H14" t="n">
        <v>0.83</v>
      </c>
      <c r="I14" t="n">
        <v>21</v>
      </c>
      <c r="J14" t="n">
        <v>84.45999999999999</v>
      </c>
      <c r="K14" t="n">
        <v>35.1</v>
      </c>
      <c r="L14" t="n">
        <v>4</v>
      </c>
      <c r="M14" t="n">
        <v>19</v>
      </c>
      <c r="N14" t="n">
        <v>10.36</v>
      </c>
      <c r="O14" t="n">
        <v>10650.22</v>
      </c>
      <c r="P14" t="n">
        <v>107.48</v>
      </c>
      <c r="Q14" t="n">
        <v>467.07</v>
      </c>
      <c r="R14" t="n">
        <v>68.69</v>
      </c>
      <c r="S14" t="n">
        <v>39.61</v>
      </c>
      <c r="T14" t="n">
        <v>9530.370000000001</v>
      </c>
      <c r="U14" t="n">
        <v>0.58</v>
      </c>
      <c r="V14" t="n">
        <v>0.73</v>
      </c>
      <c r="W14" t="n">
        <v>2.64</v>
      </c>
      <c r="X14" t="n">
        <v>0.57</v>
      </c>
      <c r="Y14" t="n">
        <v>1</v>
      </c>
      <c r="Z14" t="n">
        <v>10</v>
      </c>
      <c r="AA14" t="n">
        <v>288.0505061985114</v>
      </c>
      <c r="AB14" t="n">
        <v>394.1234104722599</v>
      </c>
      <c r="AC14" t="n">
        <v>356.5088253324674</v>
      </c>
      <c r="AD14" t="n">
        <v>288050.5061985114</v>
      </c>
      <c r="AE14" t="n">
        <v>394123.4104722599</v>
      </c>
      <c r="AF14" t="n">
        <v>1.140439372160643e-05</v>
      </c>
      <c r="AG14" t="n">
        <v>22</v>
      </c>
      <c r="AH14" t="n">
        <v>356508.8253324674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5.5325</v>
      </c>
      <c r="E15" t="n">
        <v>18.08</v>
      </c>
      <c r="F15" t="n">
        <v>15.86</v>
      </c>
      <c r="G15" t="n">
        <v>50.07</v>
      </c>
      <c r="H15" t="n">
        <v>0.88</v>
      </c>
      <c r="I15" t="n">
        <v>19</v>
      </c>
      <c r="J15" t="n">
        <v>84.76000000000001</v>
      </c>
      <c r="K15" t="n">
        <v>35.1</v>
      </c>
      <c r="L15" t="n">
        <v>4.25</v>
      </c>
      <c r="M15" t="n">
        <v>17</v>
      </c>
      <c r="N15" t="n">
        <v>10.41</v>
      </c>
      <c r="O15" t="n">
        <v>10687.53</v>
      </c>
      <c r="P15" t="n">
        <v>106.45</v>
      </c>
      <c r="Q15" t="n">
        <v>467.11</v>
      </c>
      <c r="R15" t="n">
        <v>66.94</v>
      </c>
      <c r="S15" t="n">
        <v>39.61</v>
      </c>
      <c r="T15" t="n">
        <v>8666.24</v>
      </c>
      <c r="U15" t="n">
        <v>0.59</v>
      </c>
      <c r="V15" t="n">
        <v>0.74</v>
      </c>
      <c r="W15" t="n">
        <v>2.64</v>
      </c>
      <c r="X15" t="n">
        <v>0.52</v>
      </c>
      <c r="Y15" t="n">
        <v>1</v>
      </c>
      <c r="Z15" t="n">
        <v>10</v>
      </c>
      <c r="AA15" t="n">
        <v>277.6738192271744</v>
      </c>
      <c r="AB15" t="n">
        <v>379.9255695709564</v>
      </c>
      <c r="AC15" t="n">
        <v>343.6660064399894</v>
      </c>
      <c r="AD15" t="n">
        <v>277673.8192271744</v>
      </c>
      <c r="AE15" t="n">
        <v>379925.5695709564</v>
      </c>
      <c r="AF15" t="n">
        <v>1.145803368045392e-05</v>
      </c>
      <c r="AG15" t="n">
        <v>21</v>
      </c>
      <c r="AH15" t="n">
        <v>343666.0064399894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5.5506</v>
      </c>
      <c r="E16" t="n">
        <v>18.02</v>
      </c>
      <c r="F16" t="n">
        <v>15.81</v>
      </c>
      <c r="G16" t="n">
        <v>52.71</v>
      </c>
      <c r="H16" t="n">
        <v>0.93</v>
      </c>
      <c r="I16" t="n">
        <v>18</v>
      </c>
      <c r="J16" t="n">
        <v>85.06</v>
      </c>
      <c r="K16" t="n">
        <v>35.1</v>
      </c>
      <c r="L16" t="n">
        <v>4.5</v>
      </c>
      <c r="M16" t="n">
        <v>16</v>
      </c>
      <c r="N16" t="n">
        <v>10.46</v>
      </c>
      <c r="O16" t="n">
        <v>10724.86</v>
      </c>
      <c r="P16" t="n">
        <v>105.13</v>
      </c>
      <c r="Q16" t="n">
        <v>467.1</v>
      </c>
      <c r="R16" t="n">
        <v>65.87</v>
      </c>
      <c r="S16" t="n">
        <v>39.61</v>
      </c>
      <c r="T16" t="n">
        <v>8133.43</v>
      </c>
      <c r="U16" t="n">
        <v>0.6</v>
      </c>
      <c r="V16" t="n">
        <v>0.74</v>
      </c>
      <c r="W16" t="n">
        <v>2.63</v>
      </c>
      <c r="X16" t="n">
        <v>0.48</v>
      </c>
      <c r="Y16" t="n">
        <v>1</v>
      </c>
      <c r="Z16" t="n">
        <v>10</v>
      </c>
      <c r="AA16" t="n">
        <v>276.7439521290235</v>
      </c>
      <c r="AB16" t="n">
        <v>378.6532843844251</v>
      </c>
      <c r="AC16" t="n">
        <v>342.5151463659973</v>
      </c>
      <c r="AD16" t="n">
        <v>276743.9521290234</v>
      </c>
      <c r="AE16" t="n">
        <v>378653.2843844251</v>
      </c>
      <c r="AF16" t="n">
        <v>1.149551952042071e-05</v>
      </c>
      <c r="AG16" t="n">
        <v>21</v>
      </c>
      <c r="AH16" t="n">
        <v>342515.1463659973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5.5634</v>
      </c>
      <c r="E17" t="n">
        <v>17.97</v>
      </c>
      <c r="F17" t="n">
        <v>15.79</v>
      </c>
      <c r="G17" t="n">
        <v>55.73</v>
      </c>
      <c r="H17" t="n">
        <v>0.98</v>
      </c>
      <c r="I17" t="n">
        <v>17</v>
      </c>
      <c r="J17" t="n">
        <v>85.36</v>
      </c>
      <c r="K17" t="n">
        <v>35.1</v>
      </c>
      <c r="L17" t="n">
        <v>4.75</v>
      </c>
      <c r="M17" t="n">
        <v>15</v>
      </c>
      <c r="N17" t="n">
        <v>10.51</v>
      </c>
      <c r="O17" t="n">
        <v>10762.22</v>
      </c>
      <c r="P17" t="n">
        <v>103.55</v>
      </c>
      <c r="Q17" t="n">
        <v>467.13</v>
      </c>
      <c r="R17" t="n">
        <v>64.95</v>
      </c>
      <c r="S17" t="n">
        <v>39.61</v>
      </c>
      <c r="T17" t="n">
        <v>7682.82</v>
      </c>
      <c r="U17" t="n">
        <v>0.61</v>
      </c>
      <c r="V17" t="n">
        <v>0.74</v>
      </c>
      <c r="W17" t="n">
        <v>2.63</v>
      </c>
      <c r="X17" t="n">
        <v>0.46</v>
      </c>
      <c r="Y17" t="n">
        <v>1</v>
      </c>
      <c r="Z17" t="n">
        <v>10</v>
      </c>
      <c r="AA17" t="n">
        <v>275.8394699217285</v>
      </c>
      <c r="AB17" t="n">
        <v>377.4157319254654</v>
      </c>
      <c r="AC17" t="n">
        <v>341.3957041768049</v>
      </c>
      <c r="AD17" t="n">
        <v>275839.4699217285</v>
      </c>
      <c r="AE17" t="n">
        <v>377415.7319254654</v>
      </c>
      <c r="AF17" t="n">
        <v>1.152202884371213e-05</v>
      </c>
      <c r="AG17" t="n">
        <v>21</v>
      </c>
      <c r="AH17" t="n">
        <v>341395.7041768049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5.5771</v>
      </c>
      <c r="E18" t="n">
        <v>17.93</v>
      </c>
      <c r="F18" t="n">
        <v>15.76</v>
      </c>
      <c r="G18" t="n">
        <v>59.11</v>
      </c>
      <c r="H18" t="n">
        <v>1.02</v>
      </c>
      <c r="I18" t="n">
        <v>16</v>
      </c>
      <c r="J18" t="n">
        <v>85.67</v>
      </c>
      <c r="K18" t="n">
        <v>35.1</v>
      </c>
      <c r="L18" t="n">
        <v>5</v>
      </c>
      <c r="M18" t="n">
        <v>9</v>
      </c>
      <c r="N18" t="n">
        <v>10.57</v>
      </c>
      <c r="O18" t="n">
        <v>10799.59</v>
      </c>
      <c r="P18" t="n">
        <v>102.14</v>
      </c>
      <c r="Q18" t="n">
        <v>467.15</v>
      </c>
      <c r="R18" t="n">
        <v>63.76</v>
      </c>
      <c r="S18" t="n">
        <v>39.61</v>
      </c>
      <c r="T18" t="n">
        <v>7092.75</v>
      </c>
      <c r="U18" t="n">
        <v>0.62</v>
      </c>
      <c r="V18" t="n">
        <v>0.74</v>
      </c>
      <c r="W18" t="n">
        <v>2.64</v>
      </c>
      <c r="X18" t="n">
        <v>0.43</v>
      </c>
      <c r="Y18" t="n">
        <v>1</v>
      </c>
      <c r="Z18" t="n">
        <v>10</v>
      </c>
      <c r="AA18" t="n">
        <v>274.9808594938307</v>
      </c>
      <c r="AB18" t="n">
        <v>376.240943258797</v>
      </c>
      <c r="AC18" t="n">
        <v>340.333035691657</v>
      </c>
      <c r="AD18" t="n">
        <v>274980.8594938307</v>
      </c>
      <c r="AE18" t="n">
        <v>376240.9432587969</v>
      </c>
      <c r="AF18" t="n">
        <v>1.155040210379748e-05</v>
      </c>
      <c r="AG18" t="n">
        <v>21</v>
      </c>
      <c r="AH18" t="n">
        <v>340333.035691657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5.574</v>
      </c>
      <c r="E19" t="n">
        <v>17.94</v>
      </c>
      <c r="F19" t="n">
        <v>15.77</v>
      </c>
      <c r="G19" t="n">
        <v>59.15</v>
      </c>
      <c r="H19" t="n">
        <v>1.07</v>
      </c>
      <c r="I19" t="n">
        <v>16</v>
      </c>
      <c r="J19" t="n">
        <v>85.97</v>
      </c>
      <c r="K19" t="n">
        <v>35.1</v>
      </c>
      <c r="L19" t="n">
        <v>5.25</v>
      </c>
      <c r="M19" t="n">
        <v>9</v>
      </c>
      <c r="N19" t="n">
        <v>10.62</v>
      </c>
      <c r="O19" t="n">
        <v>10836.99</v>
      </c>
      <c r="P19" t="n">
        <v>101.36</v>
      </c>
      <c r="Q19" t="n">
        <v>467.09</v>
      </c>
      <c r="R19" t="n">
        <v>64.18000000000001</v>
      </c>
      <c r="S19" t="n">
        <v>39.61</v>
      </c>
      <c r="T19" t="n">
        <v>7301.53</v>
      </c>
      <c r="U19" t="n">
        <v>0.62</v>
      </c>
      <c r="V19" t="n">
        <v>0.74</v>
      </c>
      <c r="W19" t="n">
        <v>2.64</v>
      </c>
      <c r="X19" t="n">
        <v>0.44</v>
      </c>
      <c r="Y19" t="n">
        <v>1</v>
      </c>
      <c r="Z19" t="n">
        <v>10</v>
      </c>
      <c r="AA19" t="n">
        <v>274.7042481016055</v>
      </c>
      <c r="AB19" t="n">
        <v>375.8624713487209</v>
      </c>
      <c r="AC19" t="n">
        <v>339.99068460949</v>
      </c>
      <c r="AD19" t="n">
        <v>274704.2481016055</v>
      </c>
      <c r="AE19" t="n">
        <v>375862.471348721</v>
      </c>
      <c r="AF19" t="n">
        <v>1.154398187706284e-05</v>
      </c>
      <c r="AG19" t="n">
        <v>21</v>
      </c>
      <c r="AH19" t="n">
        <v>339990.68460949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5.5854</v>
      </c>
      <c r="E20" t="n">
        <v>17.9</v>
      </c>
      <c r="F20" t="n">
        <v>15.75</v>
      </c>
      <c r="G20" t="n">
        <v>63.01</v>
      </c>
      <c r="H20" t="n">
        <v>1.12</v>
      </c>
      <c r="I20" t="n">
        <v>15</v>
      </c>
      <c r="J20" t="n">
        <v>86.27</v>
      </c>
      <c r="K20" t="n">
        <v>35.1</v>
      </c>
      <c r="L20" t="n">
        <v>5.5</v>
      </c>
      <c r="M20" t="n">
        <v>5</v>
      </c>
      <c r="N20" t="n">
        <v>10.67</v>
      </c>
      <c r="O20" t="n">
        <v>10874.42</v>
      </c>
      <c r="P20" t="n">
        <v>100.67</v>
      </c>
      <c r="Q20" t="n">
        <v>467.17</v>
      </c>
      <c r="R20" t="n">
        <v>63.29</v>
      </c>
      <c r="S20" t="n">
        <v>39.61</v>
      </c>
      <c r="T20" t="n">
        <v>6860.36</v>
      </c>
      <c r="U20" t="n">
        <v>0.63</v>
      </c>
      <c r="V20" t="n">
        <v>0.74</v>
      </c>
      <c r="W20" t="n">
        <v>2.64</v>
      </c>
      <c r="X20" t="n">
        <v>0.42</v>
      </c>
      <c r="Y20" t="n">
        <v>1</v>
      </c>
      <c r="Z20" t="n">
        <v>10</v>
      </c>
      <c r="AA20" t="n">
        <v>274.2122639758213</v>
      </c>
      <c r="AB20" t="n">
        <v>375.1893169630154</v>
      </c>
      <c r="AC20" t="n">
        <v>339.3817751335781</v>
      </c>
      <c r="AD20" t="n">
        <v>274212.2639758213</v>
      </c>
      <c r="AE20" t="n">
        <v>375189.3169630154</v>
      </c>
      <c r="AF20" t="n">
        <v>1.156759174311927e-05</v>
      </c>
      <c r="AG20" t="n">
        <v>21</v>
      </c>
      <c r="AH20" t="n">
        <v>339381.775133578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5.5837</v>
      </c>
      <c r="E21" t="n">
        <v>17.91</v>
      </c>
      <c r="F21" t="n">
        <v>15.76</v>
      </c>
      <c r="G21" t="n">
        <v>63.04</v>
      </c>
      <c r="H21" t="n">
        <v>1.16</v>
      </c>
      <c r="I21" t="n">
        <v>15</v>
      </c>
      <c r="J21" t="n">
        <v>86.58</v>
      </c>
      <c r="K21" t="n">
        <v>35.1</v>
      </c>
      <c r="L21" t="n">
        <v>5.75</v>
      </c>
      <c r="M21" t="n">
        <v>1</v>
      </c>
      <c r="N21" t="n">
        <v>10.73</v>
      </c>
      <c r="O21" t="n">
        <v>10911.86</v>
      </c>
      <c r="P21" t="n">
        <v>100.59</v>
      </c>
      <c r="Q21" t="n">
        <v>467.11</v>
      </c>
      <c r="R21" t="n">
        <v>63.45</v>
      </c>
      <c r="S21" t="n">
        <v>39.61</v>
      </c>
      <c r="T21" t="n">
        <v>6940.21</v>
      </c>
      <c r="U21" t="n">
        <v>0.62</v>
      </c>
      <c r="V21" t="n">
        <v>0.74</v>
      </c>
      <c r="W21" t="n">
        <v>2.65</v>
      </c>
      <c r="X21" t="n">
        <v>0.42</v>
      </c>
      <c r="Y21" t="n">
        <v>1</v>
      </c>
      <c r="Z21" t="n">
        <v>10</v>
      </c>
      <c r="AA21" t="n">
        <v>274.2201736034335</v>
      </c>
      <c r="AB21" t="n">
        <v>375.2001392644625</v>
      </c>
      <c r="AC21" t="n">
        <v>339.3915645697642</v>
      </c>
      <c r="AD21" t="n">
        <v>274220.1736034335</v>
      </c>
      <c r="AE21" t="n">
        <v>375200.1392644625</v>
      </c>
      <c r="AF21" t="n">
        <v>1.156407097361963e-05</v>
      </c>
      <c r="AG21" t="n">
        <v>21</v>
      </c>
      <c r="AH21" t="n">
        <v>339391.5645697642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5.5856</v>
      </c>
      <c r="E22" t="n">
        <v>17.9</v>
      </c>
      <c r="F22" t="n">
        <v>15.75</v>
      </c>
      <c r="G22" t="n">
        <v>63.01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0</v>
      </c>
      <c r="N22" t="n">
        <v>10.78</v>
      </c>
      <c r="O22" t="n">
        <v>10949.33</v>
      </c>
      <c r="P22" t="n">
        <v>100.67</v>
      </c>
      <c r="Q22" t="n">
        <v>467.1</v>
      </c>
      <c r="R22" t="n">
        <v>63.18</v>
      </c>
      <c r="S22" t="n">
        <v>39.61</v>
      </c>
      <c r="T22" t="n">
        <v>6806.96</v>
      </c>
      <c r="U22" t="n">
        <v>0.63</v>
      </c>
      <c r="V22" t="n">
        <v>0.74</v>
      </c>
      <c r="W22" t="n">
        <v>2.65</v>
      </c>
      <c r="X22" t="n">
        <v>0.42</v>
      </c>
      <c r="Y22" t="n">
        <v>1</v>
      </c>
      <c r="Z22" t="n">
        <v>10</v>
      </c>
      <c r="AA22" t="n">
        <v>274.2095868304495</v>
      </c>
      <c r="AB22" t="n">
        <v>375.1856539746104</v>
      </c>
      <c r="AC22" t="n">
        <v>339.3784617356454</v>
      </c>
      <c r="AD22" t="n">
        <v>274209.5868304495</v>
      </c>
      <c r="AE22" t="n">
        <v>375185.6539746104</v>
      </c>
      <c r="AF22" t="n">
        <v>1.15680059512957e-05</v>
      </c>
      <c r="AG22" t="n">
        <v>21</v>
      </c>
      <c r="AH22" t="n">
        <v>339378.4617356454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4.1491</v>
      </c>
      <c r="E2" t="n">
        <v>24.1</v>
      </c>
      <c r="F2" t="n">
        <v>19.15</v>
      </c>
      <c r="G2" t="n">
        <v>8.77</v>
      </c>
      <c r="H2" t="n">
        <v>0.16</v>
      </c>
      <c r="I2" t="n">
        <v>131</v>
      </c>
      <c r="J2" t="n">
        <v>107.41</v>
      </c>
      <c r="K2" t="n">
        <v>41.65</v>
      </c>
      <c r="L2" t="n">
        <v>1</v>
      </c>
      <c r="M2" t="n">
        <v>129</v>
      </c>
      <c r="N2" t="n">
        <v>14.77</v>
      </c>
      <c r="O2" t="n">
        <v>13481.73</v>
      </c>
      <c r="P2" t="n">
        <v>180.43</v>
      </c>
      <c r="Q2" t="n">
        <v>467.2</v>
      </c>
      <c r="R2" t="n">
        <v>174.86</v>
      </c>
      <c r="S2" t="n">
        <v>39.61</v>
      </c>
      <c r="T2" t="n">
        <v>62065.42</v>
      </c>
      <c r="U2" t="n">
        <v>0.23</v>
      </c>
      <c r="V2" t="n">
        <v>0.61</v>
      </c>
      <c r="W2" t="n">
        <v>2.81</v>
      </c>
      <c r="X2" t="n">
        <v>3.82</v>
      </c>
      <c r="Y2" t="n">
        <v>1</v>
      </c>
      <c r="Z2" t="n">
        <v>10</v>
      </c>
      <c r="AA2" t="n">
        <v>433.294143382993</v>
      </c>
      <c r="AB2" t="n">
        <v>592.8521625651075</v>
      </c>
      <c r="AC2" t="n">
        <v>536.2711842431289</v>
      </c>
      <c r="AD2" t="n">
        <v>433294.1433829929</v>
      </c>
      <c r="AE2" t="n">
        <v>592852.1625651075</v>
      </c>
      <c r="AF2" t="n">
        <v>7.441493018420088e-06</v>
      </c>
      <c r="AG2" t="n">
        <v>28</v>
      </c>
      <c r="AH2" t="n">
        <v>536271.1842431289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4.4393</v>
      </c>
      <c r="E3" t="n">
        <v>22.53</v>
      </c>
      <c r="F3" t="n">
        <v>18.27</v>
      </c>
      <c r="G3" t="n">
        <v>10.96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171.26</v>
      </c>
      <c r="Q3" t="n">
        <v>467.22</v>
      </c>
      <c r="R3" t="n">
        <v>144.82</v>
      </c>
      <c r="S3" t="n">
        <v>39.61</v>
      </c>
      <c r="T3" t="n">
        <v>47199.19</v>
      </c>
      <c r="U3" t="n">
        <v>0.27</v>
      </c>
      <c r="V3" t="n">
        <v>0.64</v>
      </c>
      <c r="W3" t="n">
        <v>2.79</v>
      </c>
      <c r="X3" t="n">
        <v>2.93</v>
      </c>
      <c r="Y3" t="n">
        <v>1</v>
      </c>
      <c r="Z3" t="n">
        <v>10</v>
      </c>
      <c r="AA3" t="n">
        <v>405.4572040969933</v>
      </c>
      <c r="AB3" t="n">
        <v>554.7644341549149</v>
      </c>
      <c r="AC3" t="n">
        <v>501.8184951759425</v>
      </c>
      <c r="AD3" t="n">
        <v>405457.2040969933</v>
      </c>
      <c r="AE3" t="n">
        <v>554764.4341549148</v>
      </c>
      <c r="AF3" t="n">
        <v>7.961972465515968e-06</v>
      </c>
      <c r="AG3" t="n">
        <v>27</v>
      </c>
      <c r="AH3" t="n">
        <v>501818.4951759425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4.6642</v>
      </c>
      <c r="E4" t="n">
        <v>21.44</v>
      </c>
      <c r="F4" t="n">
        <v>17.63</v>
      </c>
      <c r="G4" t="n">
        <v>13.22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78</v>
      </c>
      <c r="N4" t="n">
        <v>14.9</v>
      </c>
      <c r="O4" t="n">
        <v>13559.91</v>
      </c>
      <c r="P4" t="n">
        <v>164.38</v>
      </c>
      <c r="Q4" t="n">
        <v>467.14</v>
      </c>
      <c r="R4" t="n">
        <v>124.54</v>
      </c>
      <c r="S4" t="n">
        <v>39.61</v>
      </c>
      <c r="T4" t="n">
        <v>37159.83</v>
      </c>
      <c r="U4" t="n">
        <v>0.32</v>
      </c>
      <c r="V4" t="n">
        <v>0.66</v>
      </c>
      <c r="W4" t="n">
        <v>2.74</v>
      </c>
      <c r="X4" t="n">
        <v>2.29</v>
      </c>
      <c r="Y4" t="n">
        <v>1</v>
      </c>
      <c r="Z4" t="n">
        <v>10</v>
      </c>
      <c r="AA4" t="n">
        <v>373.9393653171074</v>
      </c>
      <c r="AB4" t="n">
        <v>511.6403366673625</v>
      </c>
      <c r="AC4" t="n">
        <v>462.8101010275511</v>
      </c>
      <c r="AD4" t="n">
        <v>373939.3653171074</v>
      </c>
      <c r="AE4" t="n">
        <v>511640.3366673625</v>
      </c>
      <c r="AF4" t="n">
        <v>8.365335069416254e-06</v>
      </c>
      <c r="AG4" t="n">
        <v>25</v>
      </c>
      <c r="AH4" t="n">
        <v>462810.1010275511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4.8143</v>
      </c>
      <c r="E5" t="n">
        <v>20.77</v>
      </c>
      <c r="F5" t="n">
        <v>17.25</v>
      </c>
      <c r="G5" t="n">
        <v>15.44</v>
      </c>
      <c r="H5" t="n">
        <v>0.28</v>
      </c>
      <c r="I5" t="n">
        <v>67</v>
      </c>
      <c r="J5" t="n">
        <v>108.37</v>
      </c>
      <c r="K5" t="n">
        <v>41.65</v>
      </c>
      <c r="L5" t="n">
        <v>1.75</v>
      </c>
      <c r="M5" t="n">
        <v>65</v>
      </c>
      <c r="N5" t="n">
        <v>14.97</v>
      </c>
      <c r="O5" t="n">
        <v>13599.17</v>
      </c>
      <c r="P5" t="n">
        <v>159.97</v>
      </c>
      <c r="Q5" t="n">
        <v>467.21</v>
      </c>
      <c r="R5" t="n">
        <v>112.54</v>
      </c>
      <c r="S5" t="n">
        <v>39.61</v>
      </c>
      <c r="T5" t="n">
        <v>31228.37</v>
      </c>
      <c r="U5" t="n">
        <v>0.35</v>
      </c>
      <c r="V5" t="n">
        <v>0.68</v>
      </c>
      <c r="W5" t="n">
        <v>2.71</v>
      </c>
      <c r="X5" t="n">
        <v>1.91</v>
      </c>
      <c r="Y5" t="n">
        <v>1</v>
      </c>
      <c r="Z5" t="n">
        <v>10</v>
      </c>
      <c r="AA5" t="n">
        <v>366.5541525963732</v>
      </c>
      <c r="AB5" t="n">
        <v>501.5355628102635</v>
      </c>
      <c r="AC5" t="n">
        <v>453.6697126052345</v>
      </c>
      <c r="AD5" t="n">
        <v>366554.1525963732</v>
      </c>
      <c r="AE5" t="n">
        <v>501535.5628102635</v>
      </c>
      <c r="AF5" t="n">
        <v>8.634542391983765e-06</v>
      </c>
      <c r="AG5" t="n">
        <v>25</v>
      </c>
      <c r="AH5" t="n">
        <v>453669.7126052345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4.918</v>
      </c>
      <c r="E6" t="n">
        <v>20.33</v>
      </c>
      <c r="F6" t="n">
        <v>17.01</v>
      </c>
      <c r="G6" t="n">
        <v>17.6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157.12</v>
      </c>
      <c r="Q6" t="n">
        <v>467.16</v>
      </c>
      <c r="R6" t="n">
        <v>104.2</v>
      </c>
      <c r="S6" t="n">
        <v>39.61</v>
      </c>
      <c r="T6" t="n">
        <v>27102.44</v>
      </c>
      <c r="U6" t="n">
        <v>0.38</v>
      </c>
      <c r="V6" t="n">
        <v>0.6899999999999999</v>
      </c>
      <c r="W6" t="n">
        <v>2.71</v>
      </c>
      <c r="X6" t="n">
        <v>1.67</v>
      </c>
      <c r="Y6" t="n">
        <v>1</v>
      </c>
      <c r="Z6" t="n">
        <v>10</v>
      </c>
      <c r="AA6" t="n">
        <v>352.2874206452809</v>
      </c>
      <c r="AB6" t="n">
        <v>482.0151907509863</v>
      </c>
      <c r="AC6" t="n">
        <v>436.0123374582806</v>
      </c>
      <c r="AD6" t="n">
        <v>352287.4206452809</v>
      </c>
      <c r="AE6" t="n">
        <v>482015.1907509863</v>
      </c>
      <c r="AF6" t="n">
        <v>8.820530395649659e-06</v>
      </c>
      <c r="AG6" t="n">
        <v>24</v>
      </c>
      <c r="AH6" t="n">
        <v>436012.3374582806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5.009</v>
      </c>
      <c r="E7" t="n">
        <v>19.96</v>
      </c>
      <c r="F7" t="n">
        <v>16.79</v>
      </c>
      <c r="G7" t="n">
        <v>19.76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154.27</v>
      </c>
      <c r="Q7" t="n">
        <v>467.09</v>
      </c>
      <c r="R7" t="n">
        <v>97.40000000000001</v>
      </c>
      <c r="S7" t="n">
        <v>39.61</v>
      </c>
      <c r="T7" t="n">
        <v>23736.1</v>
      </c>
      <c r="U7" t="n">
        <v>0.41</v>
      </c>
      <c r="V7" t="n">
        <v>0.6899999999999999</v>
      </c>
      <c r="W7" t="n">
        <v>2.7</v>
      </c>
      <c r="X7" t="n">
        <v>1.46</v>
      </c>
      <c r="Y7" t="n">
        <v>1</v>
      </c>
      <c r="Z7" t="n">
        <v>10</v>
      </c>
      <c r="AA7" t="n">
        <v>348.1446239145858</v>
      </c>
      <c r="AB7" t="n">
        <v>476.3468334967566</v>
      </c>
      <c r="AC7" t="n">
        <v>430.8849602648052</v>
      </c>
      <c r="AD7" t="n">
        <v>348144.6239145859</v>
      </c>
      <c r="AE7" t="n">
        <v>476346.8334967566</v>
      </c>
      <c r="AF7" t="n">
        <v>8.983740697805845e-06</v>
      </c>
      <c r="AG7" t="n">
        <v>24</v>
      </c>
      <c r="AH7" t="n">
        <v>430884.9602648052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5.0906</v>
      </c>
      <c r="E8" t="n">
        <v>19.64</v>
      </c>
      <c r="F8" t="n">
        <v>16.61</v>
      </c>
      <c r="G8" t="n">
        <v>22.14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151.73</v>
      </c>
      <c r="Q8" t="n">
        <v>467.11</v>
      </c>
      <c r="R8" t="n">
        <v>91.48999999999999</v>
      </c>
      <c r="S8" t="n">
        <v>39.61</v>
      </c>
      <c r="T8" t="n">
        <v>20810.72</v>
      </c>
      <c r="U8" t="n">
        <v>0.43</v>
      </c>
      <c r="V8" t="n">
        <v>0.7</v>
      </c>
      <c r="W8" t="n">
        <v>2.68</v>
      </c>
      <c r="X8" t="n">
        <v>1.27</v>
      </c>
      <c r="Y8" t="n">
        <v>1</v>
      </c>
      <c r="Z8" t="n">
        <v>10</v>
      </c>
      <c r="AA8" t="n">
        <v>335.0234091653998</v>
      </c>
      <c r="AB8" t="n">
        <v>458.3938086097799</v>
      </c>
      <c r="AC8" t="n">
        <v>414.6453468758127</v>
      </c>
      <c r="AD8" t="n">
        <v>335023.4091653997</v>
      </c>
      <c r="AE8" t="n">
        <v>458393.8086097799</v>
      </c>
      <c r="AF8" t="n">
        <v>9.130091913805237e-06</v>
      </c>
      <c r="AG8" t="n">
        <v>23</v>
      </c>
      <c r="AH8" t="n">
        <v>414645.3468758127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5.1554</v>
      </c>
      <c r="E9" t="n">
        <v>19.4</v>
      </c>
      <c r="F9" t="n">
        <v>16.47</v>
      </c>
      <c r="G9" t="n">
        <v>24.71</v>
      </c>
      <c r="H9" t="n">
        <v>0.44</v>
      </c>
      <c r="I9" t="n">
        <v>40</v>
      </c>
      <c r="J9" t="n">
        <v>109.64</v>
      </c>
      <c r="K9" t="n">
        <v>41.65</v>
      </c>
      <c r="L9" t="n">
        <v>2.75</v>
      </c>
      <c r="M9" t="n">
        <v>38</v>
      </c>
      <c r="N9" t="n">
        <v>15.24</v>
      </c>
      <c r="O9" t="n">
        <v>13755.95</v>
      </c>
      <c r="P9" t="n">
        <v>149.57</v>
      </c>
      <c r="Q9" t="n">
        <v>467.09</v>
      </c>
      <c r="R9" t="n">
        <v>87.05</v>
      </c>
      <c r="S9" t="n">
        <v>39.61</v>
      </c>
      <c r="T9" t="n">
        <v>18613.83</v>
      </c>
      <c r="U9" t="n">
        <v>0.46</v>
      </c>
      <c r="V9" t="n">
        <v>0.71</v>
      </c>
      <c r="W9" t="n">
        <v>2.68</v>
      </c>
      <c r="X9" t="n">
        <v>1.14</v>
      </c>
      <c r="Y9" t="n">
        <v>1</v>
      </c>
      <c r="Z9" t="n">
        <v>10</v>
      </c>
      <c r="AA9" t="n">
        <v>332.2336968061131</v>
      </c>
      <c r="AB9" t="n">
        <v>454.5768010863808</v>
      </c>
      <c r="AC9" t="n">
        <v>411.1926291932432</v>
      </c>
      <c r="AD9" t="n">
        <v>332233.6968061131</v>
      </c>
      <c r="AE9" t="n">
        <v>454576.8010863808</v>
      </c>
      <c r="AF9" t="n">
        <v>9.246311997098873e-06</v>
      </c>
      <c r="AG9" t="n">
        <v>23</v>
      </c>
      <c r="AH9" t="n">
        <v>411192.6291932432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5.2001</v>
      </c>
      <c r="E10" t="n">
        <v>19.23</v>
      </c>
      <c r="F10" t="n">
        <v>16.37</v>
      </c>
      <c r="G10" t="n">
        <v>26.55</v>
      </c>
      <c r="H10" t="n">
        <v>0.48</v>
      </c>
      <c r="I10" t="n">
        <v>37</v>
      </c>
      <c r="J10" t="n">
        <v>109.96</v>
      </c>
      <c r="K10" t="n">
        <v>41.65</v>
      </c>
      <c r="L10" t="n">
        <v>3</v>
      </c>
      <c r="M10" t="n">
        <v>35</v>
      </c>
      <c r="N10" t="n">
        <v>15.31</v>
      </c>
      <c r="O10" t="n">
        <v>13795.21</v>
      </c>
      <c r="P10" t="n">
        <v>148.28</v>
      </c>
      <c r="Q10" t="n">
        <v>467.08</v>
      </c>
      <c r="R10" t="n">
        <v>83.88</v>
      </c>
      <c r="S10" t="n">
        <v>39.61</v>
      </c>
      <c r="T10" t="n">
        <v>17048.18</v>
      </c>
      <c r="U10" t="n">
        <v>0.47</v>
      </c>
      <c r="V10" t="n">
        <v>0.71</v>
      </c>
      <c r="W10" t="n">
        <v>2.67</v>
      </c>
      <c r="X10" t="n">
        <v>1.04</v>
      </c>
      <c r="Y10" t="n">
        <v>1</v>
      </c>
      <c r="Z10" t="n">
        <v>10</v>
      </c>
      <c r="AA10" t="n">
        <v>330.434446955122</v>
      </c>
      <c r="AB10" t="n">
        <v>452.1149880629534</v>
      </c>
      <c r="AC10" t="n">
        <v>408.9657681495955</v>
      </c>
      <c r="AD10" t="n">
        <v>330434.4469551221</v>
      </c>
      <c r="AE10" t="n">
        <v>452114.9880629535</v>
      </c>
      <c r="AF10" t="n">
        <v>9.326482332333833e-06</v>
      </c>
      <c r="AG10" t="n">
        <v>23</v>
      </c>
      <c r="AH10" t="n">
        <v>408965.7681495955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5.239</v>
      </c>
      <c r="E11" t="n">
        <v>19.09</v>
      </c>
      <c r="F11" t="n">
        <v>16.3</v>
      </c>
      <c r="G11" t="n">
        <v>28.76</v>
      </c>
      <c r="H11" t="n">
        <v>0.52</v>
      </c>
      <c r="I11" t="n">
        <v>34</v>
      </c>
      <c r="J11" t="n">
        <v>110.27</v>
      </c>
      <c r="K11" t="n">
        <v>41.65</v>
      </c>
      <c r="L11" t="n">
        <v>3.25</v>
      </c>
      <c r="M11" t="n">
        <v>32</v>
      </c>
      <c r="N11" t="n">
        <v>15.37</v>
      </c>
      <c r="O11" t="n">
        <v>13834.5</v>
      </c>
      <c r="P11" t="n">
        <v>146.53</v>
      </c>
      <c r="Q11" t="n">
        <v>467.1</v>
      </c>
      <c r="R11" t="n">
        <v>81.19</v>
      </c>
      <c r="S11" t="n">
        <v>39.61</v>
      </c>
      <c r="T11" t="n">
        <v>15715.95</v>
      </c>
      <c r="U11" t="n">
        <v>0.49</v>
      </c>
      <c r="V11" t="n">
        <v>0.72</v>
      </c>
      <c r="W11" t="n">
        <v>2.67</v>
      </c>
      <c r="X11" t="n">
        <v>0.96</v>
      </c>
      <c r="Y11" t="n">
        <v>1</v>
      </c>
      <c r="Z11" t="n">
        <v>10</v>
      </c>
      <c r="AA11" t="n">
        <v>328.64548759199</v>
      </c>
      <c r="AB11" t="n">
        <v>449.6672549389993</v>
      </c>
      <c r="AC11" t="n">
        <v>406.7516432395765</v>
      </c>
      <c r="AD11" t="n">
        <v>328645.48759199</v>
      </c>
      <c r="AE11" t="n">
        <v>449667.2549389993</v>
      </c>
      <c r="AF11" t="n">
        <v>9.396250252706093e-06</v>
      </c>
      <c r="AG11" t="n">
        <v>23</v>
      </c>
      <c r="AH11" t="n">
        <v>406751.6432395765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5.2781</v>
      </c>
      <c r="E12" t="n">
        <v>18.95</v>
      </c>
      <c r="F12" t="n">
        <v>16.22</v>
      </c>
      <c r="G12" t="n">
        <v>31.4</v>
      </c>
      <c r="H12" t="n">
        <v>0.5600000000000001</v>
      </c>
      <c r="I12" t="n">
        <v>31</v>
      </c>
      <c r="J12" t="n">
        <v>110.59</v>
      </c>
      <c r="K12" t="n">
        <v>41.65</v>
      </c>
      <c r="L12" t="n">
        <v>3.5</v>
      </c>
      <c r="M12" t="n">
        <v>29</v>
      </c>
      <c r="N12" t="n">
        <v>15.44</v>
      </c>
      <c r="O12" t="n">
        <v>13873.81</v>
      </c>
      <c r="P12" t="n">
        <v>144.99</v>
      </c>
      <c r="Q12" t="n">
        <v>467.1</v>
      </c>
      <c r="R12" t="n">
        <v>78.67</v>
      </c>
      <c r="S12" t="n">
        <v>39.61</v>
      </c>
      <c r="T12" t="n">
        <v>14469.63</v>
      </c>
      <c r="U12" t="n">
        <v>0.5</v>
      </c>
      <c r="V12" t="n">
        <v>0.72</v>
      </c>
      <c r="W12" t="n">
        <v>2.67</v>
      </c>
      <c r="X12" t="n">
        <v>0.89</v>
      </c>
      <c r="Y12" t="n">
        <v>1</v>
      </c>
      <c r="Z12" t="n">
        <v>10</v>
      </c>
      <c r="AA12" t="n">
        <v>317.3678972451958</v>
      </c>
      <c r="AB12" t="n">
        <v>434.2367582943434</v>
      </c>
      <c r="AC12" t="n">
        <v>392.7938115378486</v>
      </c>
      <c r="AD12" t="n">
        <v>317367.8972451958</v>
      </c>
      <c r="AE12" t="n">
        <v>434236.7582943434</v>
      </c>
      <c r="AF12" t="n">
        <v>9.466376877039134e-06</v>
      </c>
      <c r="AG12" t="n">
        <v>22</v>
      </c>
      <c r="AH12" t="n">
        <v>392793.8115378486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5.3106</v>
      </c>
      <c r="E13" t="n">
        <v>18.83</v>
      </c>
      <c r="F13" t="n">
        <v>16.15</v>
      </c>
      <c r="G13" t="n">
        <v>33.41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27</v>
      </c>
      <c r="N13" t="n">
        <v>15.51</v>
      </c>
      <c r="O13" t="n">
        <v>13913.15</v>
      </c>
      <c r="P13" t="n">
        <v>143.25</v>
      </c>
      <c r="Q13" t="n">
        <v>467.11</v>
      </c>
      <c r="R13" t="n">
        <v>76.41</v>
      </c>
      <c r="S13" t="n">
        <v>39.61</v>
      </c>
      <c r="T13" t="n">
        <v>13350.25</v>
      </c>
      <c r="U13" t="n">
        <v>0.52</v>
      </c>
      <c r="V13" t="n">
        <v>0.72</v>
      </c>
      <c r="W13" t="n">
        <v>2.66</v>
      </c>
      <c r="X13" t="n">
        <v>0.8100000000000001</v>
      </c>
      <c r="Y13" t="n">
        <v>1</v>
      </c>
      <c r="Z13" t="n">
        <v>10</v>
      </c>
      <c r="AA13" t="n">
        <v>315.7604765112614</v>
      </c>
      <c r="AB13" t="n">
        <v>432.0374143317765</v>
      </c>
      <c r="AC13" t="n">
        <v>390.8043698762703</v>
      </c>
      <c r="AD13" t="n">
        <v>315760.4765112614</v>
      </c>
      <c r="AE13" t="n">
        <v>432037.4143317765</v>
      </c>
      <c r="AF13" t="n">
        <v>9.524666270666343e-06</v>
      </c>
      <c r="AG13" t="n">
        <v>22</v>
      </c>
      <c r="AH13" t="n">
        <v>390804.3698762703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5.3421</v>
      </c>
      <c r="E14" t="n">
        <v>18.72</v>
      </c>
      <c r="F14" t="n">
        <v>16.08</v>
      </c>
      <c r="G14" t="n">
        <v>35.74</v>
      </c>
      <c r="H14" t="n">
        <v>0.63</v>
      </c>
      <c r="I14" t="n">
        <v>27</v>
      </c>
      <c r="J14" t="n">
        <v>111.23</v>
      </c>
      <c r="K14" t="n">
        <v>41.65</v>
      </c>
      <c r="L14" t="n">
        <v>4</v>
      </c>
      <c r="M14" t="n">
        <v>25</v>
      </c>
      <c r="N14" t="n">
        <v>15.58</v>
      </c>
      <c r="O14" t="n">
        <v>13952.52</v>
      </c>
      <c r="P14" t="n">
        <v>142</v>
      </c>
      <c r="Q14" t="n">
        <v>467.12</v>
      </c>
      <c r="R14" t="n">
        <v>74.28</v>
      </c>
      <c r="S14" t="n">
        <v>39.61</v>
      </c>
      <c r="T14" t="n">
        <v>12293.54</v>
      </c>
      <c r="U14" t="n">
        <v>0.53</v>
      </c>
      <c r="V14" t="n">
        <v>0.73</v>
      </c>
      <c r="W14" t="n">
        <v>2.65</v>
      </c>
      <c r="X14" t="n">
        <v>0.75</v>
      </c>
      <c r="Y14" t="n">
        <v>1</v>
      </c>
      <c r="Z14" t="n">
        <v>10</v>
      </c>
      <c r="AA14" t="n">
        <v>314.4136417263792</v>
      </c>
      <c r="AB14" t="n">
        <v>430.1946155609435</v>
      </c>
      <c r="AC14" t="n">
        <v>389.1374452337413</v>
      </c>
      <c r="AD14" t="n">
        <v>314413.6417263792</v>
      </c>
      <c r="AE14" t="n">
        <v>430194.6155609435</v>
      </c>
      <c r="AF14" t="n">
        <v>9.58116214448964e-06</v>
      </c>
      <c r="AG14" t="n">
        <v>22</v>
      </c>
      <c r="AH14" t="n">
        <v>389137.4452337413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5.3727</v>
      </c>
      <c r="E15" t="n">
        <v>18.61</v>
      </c>
      <c r="F15" t="n">
        <v>16.02</v>
      </c>
      <c r="G15" t="n">
        <v>38.45</v>
      </c>
      <c r="H15" t="n">
        <v>0.67</v>
      </c>
      <c r="I15" t="n">
        <v>25</v>
      </c>
      <c r="J15" t="n">
        <v>111.55</v>
      </c>
      <c r="K15" t="n">
        <v>41.65</v>
      </c>
      <c r="L15" t="n">
        <v>4.25</v>
      </c>
      <c r="M15" t="n">
        <v>23</v>
      </c>
      <c r="N15" t="n">
        <v>15.65</v>
      </c>
      <c r="O15" t="n">
        <v>13991.91</v>
      </c>
      <c r="P15" t="n">
        <v>140.2</v>
      </c>
      <c r="Q15" t="n">
        <v>467.11</v>
      </c>
      <c r="R15" t="n">
        <v>72.53</v>
      </c>
      <c r="S15" t="n">
        <v>39.61</v>
      </c>
      <c r="T15" t="n">
        <v>11429.53</v>
      </c>
      <c r="U15" t="n">
        <v>0.55</v>
      </c>
      <c r="V15" t="n">
        <v>0.73</v>
      </c>
      <c r="W15" t="n">
        <v>2.65</v>
      </c>
      <c r="X15" t="n">
        <v>0.6899999999999999</v>
      </c>
      <c r="Y15" t="n">
        <v>1</v>
      </c>
      <c r="Z15" t="n">
        <v>10</v>
      </c>
      <c r="AA15" t="n">
        <v>312.875745799473</v>
      </c>
      <c r="AB15" t="n">
        <v>428.0903985065705</v>
      </c>
      <c r="AC15" t="n">
        <v>387.2340517017505</v>
      </c>
      <c r="AD15" t="n">
        <v>312875.745799473</v>
      </c>
      <c r="AE15" t="n">
        <v>428090.3985065705</v>
      </c>
      <c r="AF15" t="n">
        <v>9.636043850489411e-06</v>
      </c>
      <c r="AG15" t="n">
        <v>22</v>
      </c>
      <c r="AH15" t="n">
        <v>387234.0517017505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5.3854</v>
      </c>
      <c r="E16" t="n">
        <v>18.57</v>
      </c>
      <c r="F16" t="n">
        <v>16</v>
      </c>
      <c r="G16" t="n">
        <v>40</v>
      </c>
      <c r="H16" t="n">
        <v>0.71</v>
      </c>
      <c r="I16" t="n">
        <v>24</v>
      </c>
      <c r="J16" t="n">
        <v>111.87</v>
      </c>
      <c r="K16" t="n">
        <v>41.65</v>
      </c>
      <c r="L16" t="n">
        <v>4.5</v>
      </c>
      <c r="M16" t="n">
        <v>22</v>
      </c>
      <c r="N16" t="n">
        <v>15.72</v>
      </c>
      <c r="O16" t="n">
        <v>14031.33</v>
      </c>
      <c r="P16" t="n">
        <v>139.33</v>
      </c>
      <c r="Q16" t="n">
        <v>467.07</v>
      </c>
      <c r="R16" t="n">
        <v>71.52</v>
      </c>
      <c r="S16" t="n">
        <v>39.61</v>
      </c>
      <c r="T16" t="n">
        <v>10930.6</v>
      </c>
      <c r="U16" t="n">
        <v>0.55</v>
      </c>
      <c r="V16" t="n">
        <v>0.73</v>
      </c>
      <c r="W16" t="n">
        <v>2.65</v>
      </c>
      <c r="X16" t="n">
        <v>0.67</v>
      </c>
      <c r="Y16" t="n">
        <v>1</v>
      </c>
      <c r="Z16" t="n">
        <v>10</v>
      </c>
      <c r="AA16" t="n">
        <v>312.1990061797104</v>
      </c>
      <c r="AB16" t="n">
        <v>427.1644535031663</v>
      </c>
      <c r="AC16" t="n">
        <v>386.3964775898992</v>
      </c>
      <c r="AD16" t="n">
        <v>312199.0061797103</v>
      </c>
      <c r="AE16" t="n">
        <v>427164.4535031663</v>
      </c>
      <c r="AF16" t="n">
        <v>9.658821551999119e-06</v>
      </c>
      <c r="AG16" t="n">
        <v>22</v>
      </c>
      <c r="AH16" t="n">
        <v>386396.4775898992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5.4216</v>
      </c>
      <c r="E17" t="n">
        <v>18.44</v>
      </c>
      <c r="F17" t="n">
        <v>15.92</v>
      </c>
      <c r="G17" t="n">
        <v>43.42</v>
      </c>
      <c r="H17" t="n">
        <v>0.75</v>
      </c>
      <c r="I17" t="n">
        <v>22</v>
      </c>
      <c r="J17" t="n">
        <v>112.19</v>
      </c>
      <c r="K17" t="n">
        <v>41.65</v>
      </c>
      <c r="L17" t="n">
        <v>4.75</v>
      </c>
      <c r="M17" t="n">
        <v>20</v>
      </c>
      <c r="N17" t="n">
        <v>15.79</v>
      </c>
      <c r="O17" t="n">
        <v>14070.77</v>
      </c>
      <c r="P17" t="n">
        <v>137.92</v>
      </c>
      <c r="Q17" t="n">
        <v>467.07</v>
      </c>
      <c r="R17" t="n">
        <v>69.06</v>
      </c>
      <c r="S17" t="n">
        <v>39.61</v>
      </c>
      <c r="T17" t="n">
        <v>9712.08</v>
      </c>
      <c r="U17" t="n">
        <v>0.57</v>
      </c>
      <c r="V17" t="n">
        <v>0.73</v>
      </c>
      <c r="W17" t="n">
        <v>2.64</v>
      </c>
      <c r="X17" t="n">
        <v>0.59</v>
      </c>
      <c r="Y17" t="n">
        <v>1</v>
      </c>
      <c r="Z17" t="n">
        <v>10</v>
      </c>
      <c r="AA17" t="n">
        <v>310.7105632040214</v>
      </c>
      <c r="AB17" t="n">
        <v>425.127900158359</v>
      </c>
      <c r="AC17" t="n">
        <v>384.5542900379998</v>
      </c>
      <c r="AD17" t="n">
        <v>310710.5632040214</v>
      </c>
      <c r="AE17" t="n">
        <v>425127.900158359</v>
      </c>
      <c r="AF17" t="n">
        <v>9.723746968900811e-06</v>
      </c>
      <c r="AG17" t="n">
        <v>22</v>
      </c>
      <c r="AH17" t="n">
        <v>384554.2900379998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5.4307</v>
      </c>
      <c r="E18" t="n">
        <v>18.41</v>
      </c>
      <c r="F18" t="n">
        <v>15.91</v>
      </c>
      <c r="G18" t="n">
        <v>45.46</v>
      </c>
      <c r="H18" t="n">
        <v>0.78</v>
      </c>
      <c r="I18" t="n">
        <v>21</v>
      </c>
      <c r="J18" t="n">
        <v>112.51</v>
      </c>
      <c r="K18" t="n">
        <v>41.65</v>
      </c>
      <c r="L18" t="n">
        <v>5</v>
      </c>
      <c r="M18" t="n">
        <v>19</v>
      </c>
      <c r="N18" t="n">
        <v>15.86</v>
      </c>
      <c r="O18" t="n">
        <v>14110.24</v>
      </c>
      <c r="P18" t="n">
        <v>136.74</v>
      </c>
      <c r="Q18" t="n">
        <v>467.13</v>
      </c>
      <c r="R18" t="n">
        <v>68.55</v>
      </c>
      <c r="S18" t="n">
        <v>39.61</v>
      </c>
      <c r="T18" t="n">
        <v>9458.77</v>
      </c>
      <c r="U18" t="n">
        <v>0.58</v>
      </c>
      <c r="V18" t="n">
        <v>0.73</v>
      </c>
      <c r="W18" t="n">
        <v>2.65</v>
      </c>
      <c r="X18" t="n">
        <v>0.58</v>
      </c>
      <c r="Y18" t="n">
        <v>1</v>
      </c>
      <c r="Z18" t="n">
        <v>10</v>
      </c>
      <c r="AA18" t="n">
        <v>309.9956114431517</v>
      </c>
      <c r="AB18" t="n">
        <v>424.1496716176915</v>
      </c>
      <c r="AC18" t="n">
        <v>383.6694222563012</v>
      </c>
      <c r="AD18" t="n">
        <v>309995.6114431517</v>
      </c>
      <c r="AE18" t="n">
        <v>424149.6716176915</v>
      </c>
      <c r="AF18" t="n">
        <v>9.740067999116429e-06</v>
      </c>
      <c r="AG18" t="n">
        <v>22</v>
      </c>
      <c r="AH18" t="n">
        <v>383669.4222563012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5.4454</v>
      </c>
      <c r="E19" t="n">
        <v>18.36</v>
      </c>
      <c r="F19" t="n">
        <v>15.88</v>
      </c>
      <c r="G19" t="n">
        <v>47.65</v>
      </c>
      <c r="H19" t="n">
        <v>0.82</v>
      </c>
      <c r="I19" t="n">
        <v>20</v>
      </c>
      <c r="J19" t="n">
        <v>112.83</v>
      </c>
      <c r="K19" t="n">
        <v>41.65</v>
      </c>
      <c r="L19" t="n">
        <v>5.25</v>
      </c>
      <c r="M19" t="n">
        <v>18</v>
      </c>
      <c r="N19" t="n">
        <v>15.93</v>
      </c>
      <c r="O19" t="n">
        <v>14149.74</v>
      </c>
      <c r="P19" t="n">
        <v>136.25</v>
      </c>
      <c r="Q19" t="n">
        <v>467.11</v>
      </c>
      <c r="R19" t="n">
        <v>67.81</v>
      </c>
      <c r="S19" t="n">
        <v>39.61</v>
      </c>
      <c r="T19" t="n">
        <v>9097.66</v>
      </c>
      <c r="U19" t="n">
        <v>0.58</v>
      </c>
      <c r="V19" t="n">
        <v>0.73</v>
      </c>
      <c r="W19" t="n">
        <v>2.64</v>
      </c>
      <c r="X19" t="n">
        <v>0.55</v>
      </c>
      <c r="Y19" t="n">
        <v>1</v>
      </c>
      <c r="Z19" t="n">
        <v>10</v>
      </c>
      <c r="AA19" t="n">
        <v>309.442280958918</v>
      </c>
      <c r="AB19" t="n">
        <v>423.3925804379448</v>
      </c>
      <c r="AC19" t="n">
        <v>382.9845867961654</v>
      </c>
      <c r="AD19" t="n">
        <v>309442.280958918</v>
      </c>
      <c r="AE19" t="n">
        <v>423392.5804379449</v>
      </c>
      <c r="AF19" t="n">
        <v>9.766432740233967e-06</v>
      </c>
      <c r="AG19" t="n">
        <v>22</v>
      </c>
      <c r="AH19" t="n">
        <v>382984.5867961654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5.4569</v>
      </c>
      <c r="E20" t="n">
        <v>18.33</v>
      </c>
      <c r="F20" t="n">
        <v>15.87</v>
      </c>
      <c r="G20" t="n">
        <v>50.11</v>
      </c>
      <c r="H20" t="n">
        <v>0.86</v>
      </c>
      <c r="I20" t="n">
        <v>19</v>
      </c>
      <c r="J20" t="n">
        <v>113.15</v>
      </c>
      <c r="K20" t="n">
        <v>41.65</v>
      </c>
      <c r="L20" t="n">
        <v>5.5</v>
      </c>
      <c r="M20" t="n">
        <v>17</v>
      </c>
      <c r="N20" t="n">
        <v>16</v>
      </c>
      <c r="O20" t="n">
        <v>14189.26</v>
      </c>
      <c r="P20" t="n">
        <v>135.35</v>
      </c>
      <c r="Q20" t="n">
        <v>467.07</v>
      </c>
      <c r="R20" t="n">
        <v>67.22</v>
      </c>
      <c r="S20" t="n">
        <v>39.61</v>
      </c>
      <c r="T20" t="n">
        <v>8808.18</v>
      </c>
      <c r="U20" t="n">
        <v>0.59</v>
      </c>
      <c r="V20" t="n">
        <v>0.74</v>
      </c>
      <c r="W20" t="n">
        <v>2.64</v>
      </c>
      <c r="X20" t="n">
        <v>0.53</v>
      </c>
      <c r="Y20" t="n">
        <v>1</v>
      </c>
      <c r="Z20" t="n">
        <v>10</v>
      </c>
      <c r="AA20" t="n">
        <v>308.8139911448078</v>
      </c>
      <c r="AB20" t="n">
        <v>422.5329265960889</v>
      </c>
      <c r="AC20" t="n">
        <v>382.2069771104444</v>
      </c>
      <c r="AD20" t="n">
        <v>308813.9911448078</v>
      </c>
      <c r="AE20" t="n">
        <v>422532.9265960889</v>
      </c>
      <c r="AF20" t="n">
        <v>9.787058217978979e-06</v>
      </c>
      <c r="AG20" t="n">
        <v>22</v>
      </c>
      <c r="AH20" t="n">
        <v>382206.9771104445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5.481</v>
      </c>
      <c r="E21" t="n">
        <v>18.24</v>
      </c>
      <c r="F21" t="n">
        <v>15.81</v>
      </c>
      <c r="G21" t="n">
        <v>52.7</v>
      </c>
      <c r="H21" t="n">
        <v>0.89</v>
      </c>
      <c r="I21" t="n">
        <v>18</v>
      </c>
      <c r="J21" t="n">
        <v>113.47</v>
      </c>
      <c r="K21" t="n">
        <v>41.65</v>
      </c>
      <c r="L21" t="n">
        <v>5.75</v>
      </c>
      <c r="M21" t="n">
        <v>16</v>
      </c>
      <c r="N21" t="n">
        <v>16.07</v>
      </c>
      <c r="O21" t="n">
        <v>14228.81</v>
      </c>
      <c r="P21" t="n">
        <v>133.48</v>
      </c>
      <c r="Q21" t="n">
        <v>467.07</v>
      </c>
      <c r="R21" t="n">
        <v>65.34999999999999</v>
      </c>
      <c r="S21" t="n">
        <v>39.61</v>
      </c>
      <c r="T21" t="n">
        <v>7875.57</v>
      </c>
      <c r="U21" t="n">
        <v>0.61</v>
      </c>
      <c r="V21" t="n">
        <v>0.74</v>
      </c>
      <c r="W21" t="n">
        <v>2.64</v>
      </c>
      <c r="X21" t="n">
        <v>0.48</v>
      </c>
      <c r="Y21" t="n">
        <v>1</v>
      </c>
      <c r="Z21" t="n">
        <v>10</v>
      </c>
      <c r="AA21" t="n">
        <v>307.4220283480034</v>
      </c>
      <c r="AB21" t="n">
        <v>420.6283816884366</v>
      </c>
      <c r="AC21" t="n">
        <v>380.4841992957329</v>
      </c>
      <c r="AD21" t="n">
        <v>307422.0283480034</v>
      </c>
      <c r="AE21" t="n">
        <v>420628.3816884366</v>
      </c>
      <c r="AF21" t="n">
        <v>9.83028204525331e-06</v>
      </c>
      <c r="AG21" t="n">
        <v>22</v>
      </c>
      <c r="AH21" t="n">
        <v>380484.1992957329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5.4932</v>
      </c>
      <c r="E22" t="n">
        <v>18.2</v>
      </c>
      <c r="F22" t="n">
        <v>15.79</v>
      </c>
      <c r="G22" t="n">
        <v>55.73</v>
      </c>
      <c r="H22" t="n">
        <v>0.93</v>
      </c>
      <c r="I22" t="n">
        <v>17</v>
      </c>
      <c r="J22" t="n">
        <v>113.79</v>
      </c>
      <c r="K22" t="n">
        <v>41.65</v>
      </c>
      <c r="L22" t="n">
        <v>6</v>
      </c>
      <c r="M22" t="n">
        <v>15</v>
      </c>
      <c r="N22" t="n">
        <v>16.14</v>
      </c>
      <c r="O22" t="n">
        <v>14268.39</v>
      </c>
      <c r="P22" t="n">
        <v>131.99</v>
      </c>
      <c r="Q22" t="n">
        <v>467.07</v>
      </c>
      <c r="R22" t="n">
        <v>64.84999999999999</v>
      </c>
      <c r="S22" t="n">
        <v>39.61</v>
      </c>
      <c r="T22" t="n">
        <v>7630.14</v>
      </c>
      <c r="U22" t="n">
        <v>0.61</v>
      </c>
      <c r="V22" t="n">
        <v>0.74</v>
      </c>
      <c r="W22" t="n">
        <v>2.64</v>
      </c>
      <c r="X22" t="n">
        <v>0.46</v>
      </c>
      <c r="Y22" t="n">
        <v>1</v>
      </c>
      <c r="Z22" t="n">
        <v>10</v>
      </c>
      <c r="AA22" t="n">
        <v>306.5069058942511</v>
      </c>
      <c r="AB22" t="n">
        <v>419.3762707748594</v>
      </c>
      <c r="AC22" t="n">
        <v>379.3515880903989</v>
      </c>
      <c r="AD22" t="n">
        <v>306506.9058942511</v>
      </c>
      <c r="AE22" t="n">
        <v>419376.2707748594</v>
      </c>
      <c r="AF22" t="n">
        <v>9.852162986861063e-06</v>
      </c>
      <c r="AG22" t="n">
        <v>22</v>
      </c>
      <c r="AH22" t="n">
        <v>379351.5880903989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5.4886</v>
      </c>
      <c r="E23" t="n">
        <v>18.22</v>
      </c>
      <c r="F23" t="n">
        <v>15.81</v>
      </c>
      <c r="G23" t="n">
        <v>55.79</v>
      </c>
      <c r="H23" t="n">
        <v>0.97</v>
      </c>
      <c r="I23" t="n">
        <v>17</v>
      </c>
      <c r="J23" t="n">
        <v>114.11</v>
      </c>
      <c r="K23" t="n">
        <v>41.65</v>
      </c>
      <c r="L23" t="n">
        <v>6.25</v>
      </c>
      <c r="M23" t="n">
        <v>15</v>
      </c>
      <c r="N23" t="n">
        <v>16.21</v>
      </c>
      <c r="O23" t="n">
        <v>14307.99</v>
      </c>
      <c r="P23" t="n">
        <v>131.61</v>
      </c>
      <c r="Q23" t="n">
        <v>467.07</v>
      </c>
      <c r="R23" t="n">
        <v>65.26000000000001</v>
      </c>
      <c r="S23" t="n">
        <v>39.61</v>
      </c>
      <c r="T23" t="n">
        <v>7835.7</v>
      </c>
      <c r="U23" t="n">
        <v>0.61</v>
      </c>
      <c r="V23" t="n">
        <v>0.74</v>
      </c>
      <c r="W23" t="n">
        <v>2.64</v>
      </c>
      <c r="X23" t="n">
        <v>0.47</v>
      </c>
      <c r="Y23" t="n">
        <v>1</v>
      </c>
      <c r="Z23" t="n">
        <v>10</v>
      </c>
      <c r="AA23" t="n">
        <v>306.4654303816948</v>
      </c>
      <c r="AB23" t="n">
        <v>419.3195221488094</v>
      </c>
      <c r="AC23" t="n">
        <v>379.3002554735718</v>
      </c>
      <c r="AD23" t="n">
        <v>306465.4303816948</v>
      </c>
      <c r="AE23" t="n">
        <v>419319.5221488094</v>
      </c>
      <c r="AF23" t="n">
        <v>9.843912795763058e-06</v>
      </c>
      <c r="AG23" t="n">
        <v>22</v>
      </c>
      <c r="AH23" t="n">
        <v>379300.2554735718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5.5054</v>
      </c>
      <c r="E24" t="n">
        <v>18.16</v>
      </c>
      <c r="F24" t="n">
        <v>15.77</v>
      </c>
      <c r="G24" t="n">
        <v>59.15</v>
      </c>
      <c r="H24" t="n">
        <v>1</v>
      </c>
      <c r="I24" t="n">
        <v>16</v>
      </c>
      <c r="J24" t="n">
        <v>114.44</v>
      </c>
      <c r="K24" t="n">
        <v>41.65</v>
      </c>
      <c r="L24" t="n">
        <v>6.5</v>
      </c>
      <c r="M24" t="n">
        <v>14</v>
      </c>
      <c r="N24" t="n">
        <v>16.29</v>
      </c>
      <c r="O24" t="n">
        <v>14347.62</v>
      </c>
      <c r="P24" t="n">
        <v>130.62</v>
      </c>
      <c r="Q24" t="n">
        <v>467.07</v>
      </c>
      <c r="R24" t="n">
        <v>64.40000000000001</v>
      </c>
      <c r="S24" t="n">
        <v>39.61</v>
      </c>
      <c r="T24" t="n">
        <v>7408.98</v>
      </c>
      <c r="U24" t="n">
        <v>0.62</v>
      </c>
      <c r="V24" t="n">
        <v>0.74</v>
      </c>
      <c r="W24" t="n">
        <v>2.63</v>
      </c>
      <c r="X24" t="n">
        <v>0.44</v>
      </c>
      <c r="Y24" t="n">
        <v>1</v>
      </c>
      <c r="Z24" t="n">
        <v>10</v>
      </c>
      <c r="AA24" t="n">
        <v>305.6485580214755</v>
      </c>
      <c r="AB24" t="n">
        <v>418.2018413476923</v>
      </c>
      <c r="AC24" t="n">
        <v>378.2892445594385</v>
      </c>
      <c r="AD24" t="n">
        <v>305648.5580214756</v>
      </c>
      <c r="AE24" t="n">
        <v>418201.8413476923</v>
      </c>
      <c r="AF24" t="n">
        <v>9.874043928468814e-06</v>
      </c>
      <c r="AG24" t="n">
        <v>22</v>
      </c>
      <c r="AH24" t="n">
        <v>378289.2445594385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5.5269</v>
      </c>
      <c r="E25" t="n">
        <v>18.09</v>
      </c>
      <c r="F25" t="n">
        <v>15.72</v>
      </c>
      <c r="G25" t="n">
        <v>62.9</v>
      </c>
      <c r="H25" t="n">
        <v>1.04</v>
      </c>
      <c r="I25" t="n">
        <v>15</v>
      </c>
      <c r="J25" t="n">
        <v>114.76</v>
      </c>
      <c r="K25" t="n">
        <v>41.65</v>
      </c>
      <c r="L25" t="n">
        <v>6.75</v>
      </c>
      <c r="M25" t="n">
        <v>13</v>
      </c>
      <c r="N25" t="n">
        <v>16.36</v>
      </c>
      <c r="O25" t="n">
        <v>14387.27</v>
      </c>
      <c r="P25" t="n">
        <v>128.51</v>
      </c>
      <c r="Q25" t="n">
        <v>467.07</v>
      </c>
      <c r="R25" t="n">
        <v>62.61</v>
      </c>
      <c r="S25" t="n">
        <v>39.61</v>
      </c>
      <c r="T25" t="n">
        <v>6521.97</v>
      </c>
      <c r="U25" t="n">
        <v>0.63</v>
      </c>
      <c r="V25" t="n">
        <v>0.74</v>
      </c>
      <c r="W25" t="n">
        <v>2.63</v>
      </c>
      <c r="X25" t="n">
        <v>0.39</v>
      </c>
      <c r="Y25" t="n">
        <v>1</v>
      </c>
      <c r="Z25" t="n">
        <v>10</v>
      </c>
      <c r="AA25" t="n">
        <v>294.6611815210122</v>
      </c>
      <c r="AB25" t="n">
        <v>403.1684280909176</v>
      </c>
      <c r="AC25" t="n">
        <v>364.6905991643623</v>
      </c>
      <c r="AD25" t="n">
        <v>294661.1815210122</v>
      </c>
      <c r="AE25" t="n">
        <v>403168.4280909176</v>
      </c>
      <c r="AF25" t="n">
        <v>9.912604604252969e-06</v>
      </c>
      <c r="AG25" t="n">
        <v>21</v>
      </c>
      <c r="AH25" t="n">
        <v>364690.5991643623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5.5226</v>
      </c>
      <c r="E26" t="n">
        <v>18.11</v>
      </c>
      <c r="F26" t="n">
        <v>15.74</v>
      </c>
      <c r="G26" t="n">
        <v>62.95</v>
      </c>
      <c r="H26" t="n">
        <v>1.07</v>
      </c>
      <c r="I26" t="n">
        <v>15</v>
      </c>
      <c r="J26" t="n">
        <v>115.08</v>
      </c>
      <c r="K26" t="n">
        <v>41.65</v>
      </c>
      <c r="L26" t="n">
        <v>7</v>
      </c>
      <c r="M26" t="n">
        <v>13</v>
      </c>
      <c r="N26" t="n">
        <v>16.43</v>
      </c>
      <c r="O26" t="n">
        <v>14426.96</v>
      </c>
      <c r="P26" t="n">
        <v>128.28</v>
      </c>
      <c r="Q26" t="n">
        <v>467.09</v>
      </c>
      <c r="R26" t="n">
        <v>63.17</v>
      </c>
      <c r="S26" t="n">
        <v>39.61</v>
      </c>
      <c r="T26" t="n">
        <v>6800.32</v>
      </c>
      <c r="U26" t="n">
        <v>0.63</v>
      </c>
      <c r="V26" t="n">
        <v>0.74</v>
      </c>
      <c r="W26" t="n">
        <v>2.63</v>
      </c>
      <c r="X26" t="n">
        <v>0.4</v>
      </c>
      <c r="Y26" t="n">
        <v>1</v>
      </c>
      <c r="Z26" t="n">
        <v>10</v>
      </c>
      <c r="AA26" t="n">
        <v>294.6787424883395</v>
      </c>
      <c r="AB26" t="n">
        <v>403.19245578115</v>
      </c>
      <c r="AC26" t="n">
        <v>364.7123336855622</v>
      </c>
      <c r="AD26" t="n">
        <v>294678.7424883395</v>
      </c>
      <c r="AE26" t="n">
        <v>403192.45578115</v>
      </c>
      <c r="AF26" t="n">
        <v>9.904892469096137e-06</v>
      </c>
      <c r="AG26" t="n">
        <v>21</v>
      </c>
      <c r="AH26" t="n">
        <v>364712.3336855621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5.5425</v>
      </c>
      <c r="E27" t="n">
        <v>18.04</v>
      </c>
      <c r="F27" t="n">
        <v>15.7</v>
      </c>
      <c r="G27" t="n">
        <v>67.27</v>
      </c>
      <c r="H27" t="n">
        <v>1.11</v>
      </c>
      <c r="I27" t="n">
        <v>14</v>
      </c>
      <c r="J27" t="n">
        <v>115.4</v>
      </c>
      <c r="K27" t="n">
        <v>41.65</v>
      </c>
      <c r="L27" t="n">
        <v>7.25</v>
      </c>
      <c r="M27" t="n">
        <v>12</v>
      </c>
      <c r="N27" t="n">
        <v>16.5</v>
      </c>
      <c r="O27" t="n">
        <v>14466.67</v>
      </c>
      <c r="P27" t="n">
        <v>126.52</v>
      </c>
      <c r="Q27" t="n">
        <v>467.09</v>
      </c>
      <c r="R27" t="n">
        <v>61.8</v>
      </c>
      <c r="S27" t="n">
        <v>39.61</v>
      </c>
      <c r="T27" t="n">
        <v>6122.25</v>
      </c>
      <c r="U27" t="n">
        <v>0.64</v>
      </c>
      <c r="V27" t="n">
        <v>0.74</v>
      </c>
      <c r="W27" t="n">
        <v>2.63</v>
      </c>
      <c r="X27" t="n">
        <v>0.36</v>
      </c>
      <c r="Y27" t="n">
        <v>1</v>
      </c>
      <c r="Z27" t="n">
        <v>10</v>
      </c>
      <c r="AA27" t="n">
        <v>293.4862303832004</v>
      </c>
      <c r="AB27" t="n">
        <v>401.5608081089778</v>
      </c>
      <c r="AC27" t="n">
        <v>363.2364081771901</v>
      </c>
      <c r="AD27" t="n">
        <v>293486.2303832005</v>
      </c>
      <c r="AE27" t="n">
        <v>401560.8081089777</v>
      </c>
      <c r="AF27" t="n">
        <v>9.94058351319403e-06</v>
      </c>
      <c r="AG27" t="n">
        <v>21</v>
      </c>
      <c r="AH27" t="n">
        <v>363236.4081771901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5.5503</v>
      </c>
      <c r="E28" t="n">
        <v>18.02</v>
      </c>
      <c r="F28" t="n">
        <v>15.69</v>
      </c>
      <c r="G28" t="n">
        <v>72.42</v>
      </c>
      <c r="H28" t="n">
        <v>1.14</v>
      </c>
      <c r="I28" t="n">
        <v>13</v>
      </c>
      <c r="J28" t="n">
        <v>115.72</v>
      </c>
      <c r="K28" t="n">
        <v>41.65</v>
      </c>
      <c r="L28" t="n">
        <v>7.5</v>
      </c>
      <c r="M28" t="n">
        <v>11</v>
      </c>
      <c r="N28" t="n">
        <v>16.57</v>
      </c>
      <c r="O28" t="n">
        <v>14506.4</v>
      </c>
      <c r="P28" t="n">
        <v>125.3</v>
      </c>
      <c r="Q28" t="n">
        <v>467.12</v>
      </c>
      <c r="R28" t="n">
        <v>61.59</v>
      </c>
      <c r="S28" t="n">
        <v>39.61</v>
      </c>
      <c r="T28" t="n">
        <v>6021.1</v>
      </c>
      <c r="U28" t="n">
        <v>0.64</v>
      </c>
      <c r="V28" t="n">
        <v>0.74</v>
      </c>
      <c r="W28" t="n">
        <v>2.63</v>
      </c>
      <c r="X28" t="n">
        <v>0.36</v>
      </c>
      <c r="Y28" t="n">
        <v>1</v>
      </c>
      <c r="Z28" t="n">
        <v>10</v>
      </c>
      <c r="AA28" t="n">
        <v>292.8031835968139</v>
      </c>
      <c r="AB28" t="n">
        <v>400.6262333619462</v>
      </c>
      <c r="AC28" t="n">
        <v>362.3910279323313</v>
      </c>
      <c r="AD28" t="n">
        <v>292803.1835968139</v>
      </c>
      <c r="AE28" t="n">
        <v>400626.2333619462</v>
      </c>
      <c r="AF28" t="n">
        <v>9.954572967664559e-06</v>
      </c>
      <c r="AG28" t="n">
        <v>21</v>
      </c>
      <c r="AH28" t="n">
        <v>362391.0279323313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5.5533</v>
      </c>
      <c r="E29" t="n">
        <v>18.01</v>
      </c>
      <c r="F29" t="n">
        <v>15.68</v>
      </c>
      <c r="G29" t="n">
        <v>72.38</v>
      </c>
      <c r="H29" t="n">
        <v>1.18</v>
      </c>
      <c r="I29" t="n">
        <v>13</v>
      </c>
      <c r="J29" t="n">
        <v>116.05</v>
      </c>
      <c r="K29" t="n">
        <v>41.65</v>
      </c>
      <c r="L29" t="n">
        <v>7.75</v>
      </c>
      <c r="M29" t="n">
        <v>11</v>
      </c>
      <c r="N29" t="n">
        <v>16.65</v>
      </c>
      <c r="O29" t="n">
        <v>14546.17</v>
      </c>
      <c r="P29" t="n">
        <v>125.38</v>
      </c>
      <c r="Q29" t="n">
        <v>467.08</v>
      </c>
      <c r="R29" t="n">
        <v>61.36</v>
      </c>
      <c r="S29" t="n">
        <v>39.61</v>
      </c>
      <c r="T29" t="n">
        <v>5907.62</v>
      </c>
      <c r="U29" t="n">
        <v>0.65</v>
      </c>
      <c r="V29" t="n">
        <v>0.74</v>
      </c>
      <c r="W29" t="n">
        <v>2.63</v>
      </c>
      <c r="X29" t="n">
        <v>0.35</v>
      </c>
      <c r="Y29" t="n">
        <v>1</v>
      </c>
      <c r="Z29" t="n">
        <v>10</v>
      </c>
      <c r="AA29" t="n">
        <v>292.7660462073602</v>
      </c>
      <c r="AB29" t="n">
        <v>400.5754203473097</v>
      </c>
      <c r="AC29" t="n">
        <v>362.3450644404951</v>
      </c>
      <c r="AD29" t="n">
        <v>292766.0462073602</v>
      </c>
      <c r="AE29" t="n">
        <v>400575.4203473097</v>
      </c>
      <c r="AF29" t="n">
        <v>9.959953527076302e-06</v>
      </c>
      <c r="AG29" t="n">
        <v>21</v>
      </c>
      <c r="AH29" t="n">
        <v>362345.0644404951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5.572</v>
      </c>
      <c r="E30" t="n">
        <v>17.95</v>
      </c>
      <c r="F30" t="n">
        <v>15.64</v>
      </c>
      <c r="G30" t="n">
        <v>78.22</v>
      </c>
      <c r="H30" t="n">
        <v>1.21</v>
      </c>
      <c r="I30" t="n">
        <v>12</v>
      </c>
      <c r="J30" t="n">
        <v>116.37</v>
      </c>
      <c r="K30" t="n">
        <v>41.65</v>
      </c>
      <c r="L30" t="n">
        <v>8</v>
      </c>
      <c r="M30" t="n">
        <v>10</v>
      </c>
      <c r="N30" t="n">
        <v>16.72</v>
      </c>
      <c r="O30" t="n">
        <v>14585.96</v>
      </c>
      <c r="P30" t="n">
        <v>122.97</v>
      </c>
      <c r="Q30" t="n">
        <v>467.07</v>
      </c>
      <c r="R30" t="n">
        <v>59.96</v>
      </c>
      <c r="S30" t="n">
        <v>39.61</v>
      </c>
      <c r="T30" t="n">
        <v>5213</v>
      </c>
      <c r="U30" t="n">
        <v>0.66</v>
      </c>
      <c r="V30" t="n">
        <v>0.75</v>
      </c>
      <c r="W30" t="n">
        <v>2.63</v>
      </c>
      <c r="X30" t="n">
        <v>0.31</v>
      </c>
      <c r="Y30" t="n">
        <v>1</v>
      </c>
      <c r="Z30" t="n">
        <v>10</v>
      </c>
      <c r="AA30" t="n">
        <v>291.3240551161691</v>
      </c>
      <c r="AB30" t="n">
        <v>398.6024245201847</v>
      </c>
      <c r="AC30" t="n">
        <v>360.560368565994</v>
      </c>
      <c r="AD30" t="n">
        <v>291324.055116169</v>
      </c>
      <c r="AE30" t="n">
        <v>398602.4245201848</v>
      </c>
      <c r="AF30" t="n">
        <v>9.993492347409496e-06</v>
      </c>
      <c r="AG30" t="n">
        <v>21</v>
      </c>
      <c r="AH30" t="n">
        <v>360560.368565994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5.5713</v>
      </c>
      <c r="E31" t="n">
        <v>17.95</v>
      </c>
      <c r="F31" t="n">
        <v>15.65</v>
      </c>
      <c r="G31" t="n">
        <v>78.23</v>
      </c>
      <c r="H31" t="n">
        <v>1.25</v>
      </c>
      <c r="I31" t="n">
        <v>12</v>
      </c>
      <c r="J31" t="n">
        <v>116.69</v>
      </c>
      <c r="K31" t="n">
        <v>41.65</v>
      </c>
      <c r="L31" t="n">
        <v>8.25</v>
      </c>
      <c r="M31" t="n">
        <v>9</v>
      </c>
      <c r="N31" t="n">
        <v>16.79</v>
      </c>
      <c r="O31" t="n">
        <v>14625.77</v>
      </c>
      <c r="P31" t="n">
        <v>122.72</v>
      </c>
      <c r="Q31" t="n">
        <v>467.07</v>
      </c>
      <c r="R31" t="n">
        <v>60.16</v>
      </c>
      <c r="S31" t="n">
        <v>39.61</v>
      </c>
      <c r="T31" t="n">
        <v>5312.08</v>
      </c>
      <c r="U31" t="n">
        <v>0.66</v>
      </c>
      <c r="V31" t="n">
        <v>0.75</v>
      </c>
      <c r="W31" t="n">
        <v>2.63</v>
      </c>
      <c r="X31" t="n">
        <v>0.31</v>
      </c>
      <c r="Y31" t="n">
        <v>1</v>
      </c>
      <c r="Z31" t="n">
        <v>10</v>
      </c>
      <c r="AA31" t="n">
        <v>291.2496458938081</v>
      </c>
      <c r="AB31" t="n">
        <v>398.5006145394474</v>
      </c>
      <c r="AC31" t="n">
        <v>360.468275186927</v>
      </c>
      <c r="AD31" t="n">
        <v>291249.6458938081</v>
      </c>
      <c r="AE31" t="n">
        <v>398500.6145394474</v>
      </c>
      <c r="AF31" t="n">
        <v>9.992236883546756e-06</v>
      </c>
      <c r="AG31" t="n">
        <v>21</v>
      </c>
      <c r="AH31" t="n">
        <v>360468.275186927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5.5681</v>
      </c>
      <c r="E32" t="n">
        <v>17.96</v>
      </c>
      <c r="F32" t="n">
        <v>15.66</v>
      </c>
      <c r="G32" t="n">
        <v>78.28</v>
      </c>
      <c r="H32" t="n">
        <v>1.28</v>
      </c>
      <c r="I32" t="n">
        <v>12</v>
      </c>
      <c r="J32" t="n">
        <v>117.01</v>
      </c>
      <c r="K32" t="n">
        <v>41.65</v>
      </c>
      <c r="L32" t="n">
        <v>8.5</v>
      </c>
      <c r="M32" t="n">
        <v>9</v>
      </c>
      <c r="N32" t="n">
        <v>16.86</v>
      </c>
      <c r="O32" t="n">
        <v>14665.62</v>
      </c>
      <c r="P32" t="n">
        <v>121.99</v>
      </c>
      <c r="Q32" t="n">
        <v>467.09</v>
      </c>
      <c r="R32" t="n">
        <v>60.52</v>
      </c>
      <c r="S32" t="n">
        <v>39.61</v>
      </c>
      <c r="T32" t="n">
        <v>5489.8</v>
      </c>
      <c r="U32" t="n">
        <v>0.65</v>
      </c>
      <c r="V32" t="n">
        <v>0.74</v>
      </c>
      <c r="W32" t="n">
        <v>2.63</v>
      </c>
      <c r="X32" t="n">
        <v>0.32</v>
      </c>
      <c r="Y32" t="n">
        <v>1</v>
      </c>
      <c r="Z32" t="n">
        <v>10</v>
      </c>
      <c r="AA32" t="n">
        <v>291.0067049007037</v>
      </c>
      <c r="AB32" t="n">
        <v>398.1682119548817</v>
      </c>
      <c r="AC32" t="n">
        <v>360.1675966385023</v>
      </c>
      <c r="AD32" t="n">
        <v>291006.7049007037</v>
      </c>
      <c r="AE32" t="n">
        <v>398168.2119548817</v>
      </c>
      <c r="AF32" t="n">
        <v>9.986497620174232e-06</v>
      </c>
      <c r="AG32" t="n">
        <v>21</v>
      </c>
      <c r="AH32" t="n">
        <v>360167.5966385023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5.5853</v>
      </c>
      <c r="E33" t="n">
        <v>17.9</v>
      </c>
      <c r="F33" t="n">
        <v>15.62</v>
      </c>
      <c r="G33" t="n">
        <v>85.22</v>
      </c>
      <c r="H33" t="n">
        <v>1.32</v>
      </c>
      <c r="I33" t="n">
        <v>11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120.5</v>
      </c>
      <c r="Q33" t="n">
        <v>467.07</v>
      </c>
      <c r="R33" t="n">
        <v>59.32</v>
      </c>
      <c r="S33" t="n">
        <v>39.61</v>
      </c>
      <c r="T33" t="n">
        <v>4896.73</v>
      </c>
      <c r="U33" t="n">
        <v>0.67</v>
      </c>
      <c r="V33" t="n">
        <v>0.75</v>
      </c>
      <c r="W33" t="n">
        <v>2.63</v>
      </c>
      <c r="X33" t="n">
        <v>0.29</v>
      </c>
      <c r="Y33" t="n">
        <v>1</v>
      </c>
      <c r="Z33" t="n">
        <v>10</v>
      </c>
      <c r="AA33" t="n">
        <v>289.9963063661927</v>
      </c>
      <c r="AB33" t="n">
        <v>396.7857401043264</v>
      </c>
      <c r="AC33" t="n">
        <v>358.9170659610526</v>
      </c>
      <c r="AD33" t="n">
        <v>289996.3063661927</v>
      </c>
      <c r="AE33" t="n">
        <v>396785.7401043264</v>
      </c>
      <c r="AF33" t="n">
        <v>1.001734616080156e-05</v>
      </c>
      <c r="AG33" t="n">
        <v>21</v>
      </c>
      <c r="AH33" t="n">
        <v>358917.0659610526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5.5893</v>
      </c>
      <c r="E34" t="n">
        <v>17.89</v>
      </c>
      <c r="F34" t="n">
        <v>15.61</v>
      </c>
      <c r="G34" t="n">
        <v>85.15000000000001</v>
      </c>
      <c r="H34" t="n">
        <v>1.35</v>
      </c>
      <c r="I34" t="n">
        <v>11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120.45</v>
      </c>
      <c r="Q34" t="n">
        <v>467.08</v>
      </c>
      <c r="R34" t="n">
        <v>58.74</v>
      </c>
      <c r="S34" t="n">
        <v>39.61</v>
      </c>
      <c r="T34" t="n">
        <v>4605.5</v>
      </c>
      <c r="U34" t="n">
        <v>0.67</v>
      </c>
      <c r="V34" t="n">
        <v>0.75</v>
      </c>
      <c r="W34" t="n">
        <v>2.63</v>
      </c>
      <c r="X34" t="n">
        <v>0.28</v>
      </c>
      <c r="Y34" t="n">
        <v>1</v>
      </c>
      <c r="Z34" t="n">
        <v>10</v>
      </c>
      <c r="AA34" t="n">
        <v>289.8889367120163</v>
      </c>
      <c r="AB34" t="n">
        <v>396.6388322066675</v>
      </c>
      <c r="AC34" t="n">
        <v>358.7841787469597</v>
      </c>
      <c r="AD34" t="n">
        <v>289888.9367120164</v>
      </c>
      <c r="AE34" t="n">
        <v>396638.8322066675</v>
      </c>
      <c r="AF34" t="n">
        <v>1.002452024001721e-05</v>
      </c>
      <c r="AG34" t="n">
        <v>21</v>
      </c>
      <c r="AH34" t="n">
        <v>358784.1787469597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5.5882</v>
      </c>
      <c r="E35" t="n">
        <v>17.89</v>
      </c>
      <c r="F35" t="n">
        <v>15.61</v>
      </c>
      <c r="G35" t="n">
        <v>85.17</v>
      </c>
      <c r="H35" t="n">
        <v>1.38</v>
      </c>
      <c r="I35" t="n">
        <v>11</v>
      </c>
      <c r="J35" t="n">
        <v>117.98</v>
      </c>
      <c r="K35" t="n">
        <v>41.65</v>
      </c>
      <c r="L35" t="n">
        <v>9.25</v>
      </c>
      <c r="M35" t="n">
        <v>2</v>
      </c>
      <c r="N35" t="n">
        <v>17.08</v>
      </c>
      <c r="O35" t="n">
        <v>14785.31</v>
      </c>
      <c r="P35" t="n">
        <v>119.72</v>
      </c>
      <c r="Q35" t="n">
        <v>467.07</v>
      </c>
      <c r="R35" t="n">
        <v>58.72</v>
      </c>
      <c r="S35" t="n">
        <v>39.61</v>
      </c>
      <c r="T35" t="n">
        <v>4597.17</v>
      </c>
      <c r="U35" t="n">
        <v>0.67</v>
      </c>
      <c r="V35" t="n">
        <v>0.75</v>
      </c>
      <c r="W35" t="n">
        <v>2.64</v>
      </c>
      <c r="X35" t="n">
        <v>0.28</v>
      </c>
      <c r="Y35" t="n">
        <v>1</v>
      </c>
      <c r="Z35" t="n">
        <v>10</v>
      </c>
      <c r="AA35" t="n">
        <v>289.5902608274417</v>
      </c>
      <c r="AB35" t="n">
        <v>396.2301706847424</v>
      </c>
      <c r="AC35" t="n">
        <v>358.4145193071271</v>
      </c>
      <c r="AD35" t="n">
        <v>289590.2608274417</v>
      </c>
      <c r="AE35" t="n">
        <v>396230.1706847424</v>
      </c>
      <c r="AF35" t="n">
        <v>1.00225473682329e-05</v>
      </c>
      <c r="AG35" t="n">
        <v>21</v>
      </c>
      <c r="AH35" t="n">
        <v>358414.5193071271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5.5865</v>
      </c>
      <c r="E36" t="n">
        <v>17.9</v>
      </c>
      <c r="F36" t="n">
        <v>15.62</v>
      </c>
      <c r="G36" t="n">
        <v>85.2</v>
      </c>
      <c r="H36" t="n">
        <v>1.42</v>
      </c>
      <c r="I36" t="n">
        <v>11</v>
      </c>
      <c r="J36" t="n">
        <v>118.31</v>
      </c>
      <c r="K36" t="n">
        <v>41.65</v>
      </c>
      <c r="L36" t="n">
        <v>9.5</v>
      </c>
      <c r="M36" t="n">
        <v>2</v>
      </c>
      <c r="N36" t="n">
        <v>17.16</v>
      </c>
      <c r="O36" t="n">
        <v>14825.26</v>
      </c>
      <c r="P36" t="n">
        <v>119.98</v>
      </c>
      <c r="Q36" t="n">
        <v>467.09</v>
      </c>
      <c r="R36" t="n">
        <v>59.03</v>
      </c>
      <c r="S36" t="n">
        <v>39.61</v>
      </c>
      <c r="T36" t="n">
        <v>4752.24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289.7522973992844</v>
      </c>
      <c r="AB36" t="n">
        <v>396.4518762708865</v>
      </c>
      <c r="AC36" t="n">
        <v>358.6150656232954</v>
      </c>
      <c r="AD36" t="n">
        <v>289752.2973992844</v>
      </c>
      <c r="AE36" t="n">
        <v>396451.8762708865</v>
      </c>
      <c r="AF36" t="n">
        <v>1.001949838456625e-05</v>
      </c>
      <c r="AG36" t="n">
        <v>21</v>
      </c>
      <c r="AH36" t="n">
        <v>358615.0656232954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5.5843</v>
      </c>
      <c r="E37" t="n">
        <v>17.91</v>
      </c>
      <c r="F37" t="n">
        <v>15.63</v>
      </c>
      <c r="G37" t="n">
        <v>85.23999999999999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0</v>
      </c>
      <c r="N37" t="n">
        <v>17.23</v>
      </c>
      <c r="O37" t="n">
        <v>14865.24</v>
      </c>
      <c r="P37" t="n">
        <v>120.09</v>
      </c>
      <c r="Q37" t="n">
        <v>467.1</v>
      </c>
      <c r="R37" t="n">
        <v>59</v>
      </c>
      <c r="S37" t="n">
        <v>39.61</v>
      </c>
      <c r="T37" t="n">
        <v>4734.2</v>
      </c>
      <c r="U37" t="n">
        <v>0.67</v>
      </c>
      <c r="V37" t="n">
        <v>0.75</v>
      </c>
      <c r="W37" t="n">
        <v>2.64</v>
      </c>
      <c r="X37" t="n">
        <v>0.29</v>
      </c>
      <c r="Y37" t="n">
        <v>1</v>
      </c>
      <c r="Z37" t="n">
        <v>10</v>
      </c>
      <c r="AA37" t="n">
        <v>289.8573266383252</v>
      </c>
      <c r="AB37" t="n">
        <v>396.5955819093052</v>
      </c>
      <c r="AC37" t="n">
        <v>358.7450561972755</v>
      </c>
      <c r="AD37" t="n">
        <v>289857.3266383252</v>
      </c>
      <c r="AE37" t="n">
        <v>396595.5819093052</v>
      </c>
      <c r="AF37" t="n">
        <v>1.001555264099764e-05</v>
      </c>
      <c r="AG37" t="n">
        <v>21</v>
      </c>
      <c r="AH37" t="n">
        <v>358745.0561972755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2.2573</v>
      </c>
      <c r="E2" t="n">
        <v>44.3</v>
      </c>
      <c r="F2" t="n">
        <v>24.95</v>
      </c>
      <c r="G2" t="n">
        <v>4.75</v>
      </c>
      <c r="H2" t="n">
        <v>0.06</v>
      </c>
      <c r="I2" t="n">
        <v>315</v>
      </c>
      <c r="J2" t="n">
        <v>274.09</v>
      </c>
      <c r="K2" t="n">
        <v>60.56</v>
      </c>
      <c r="L2" t="n">
        <v>1</v>
      </c>
      <c r="M2" t="n">
        <v>313</v>
      </c>
      <c r="N2" t="n">
        <v>72.53</v>
      </c>
      <c r="O2" t="n">
        <v>34038.11</v>
      </c>
      <c r="P2" t="n">
        <v>433.13</v>
      </c>
      <c r="Q2" t="n">
        <v>467.32</v>
      </c>
      <c r="R2" t="n">
        <v>363.92</v>
      </c>
      <c r="S2" t="n">
        <v>39.61</v>
      </c>
      <c r="T2" t="n">
        <v>155675.7</v>
      </c>
      <c r="U2" t="n">
        <v>0.11</v>
      </c>
      <c r="V2" t="n">
        <v>0.47</v>
      </c>
      <c r="W2" t="n">
        <v>3.14</v>
      </c>
      <c r="X2" t="n">
        <v>9.609999999999999</v>
      </c>
      <c r="Y2" t="n">
        <v>1</v>
      </c>
      <c r="Z2" t="n">
        <v>10</v>
      </c>
      <c r="AA2" t="n">
        <v>1202.416317990274</v>
      </c>
      <c r="AB2" t="n">
        <v>1645.199053138384</v>
      </c>
      <c r="AC2" t="n">
        <v>1488.183564558229</v>
      </c>
      <c r="AD2" t="n">
        <v>1202416.317990274</v>
      </c>
      <c r="AE2" t="n">
        <v>1645199.053138384</v>
      </c>
      <c r="AF2" t="n">
        <v>2.672552298631109e-06</v>
      </c>
      <c r="AG2" t="n">
        <v>52</v>
      </c>
      <c r="AH2" t="n">
        <v>1488183.564558229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2.7495</v>
      </c>
      <c r="E3" t="n">
        <v>36.37</v>
      </c>
      <c r="F3" t="n">
        <v>21.93</v>
      </c>
      <c r="G3" t="n">
        <v>5.95</v>
      </c>
      <c r="H3" t="n">
        <v>0.08</v>
      </c>
      <c r="I3" t="n">
        <v>221</v>
      </c>
      <c r="J3" t="n">
        <v>274.57</v>
      </c>
      <c r="K3" t="n">
        <v>60.56</v>
      </c>
      <c r="L3" t="n">
        <v>1.25</v>
      </c>
      <c r="M3" t="n">
        <v>219</v>
      </c>
      <c r="N3" t="n">
        <v>72.76000000000001</v>
      </c>
      <c r="O3" t="n">
        <v>34097.72</v>
      </c>
      <c r="P3" t="n">
        <v>380.49</v>
      </c>
      <c r="Q3" t="n">
        <v>467.36</v>
      </c>
      <c r="R3" t="n">
        <v>265.22</v>
      </c>
      <c r="S3" t="n">
        <v>39.61</v>
      </c>
      <c r="T3" t="n">
        <v>106795.84</v>
      </c>
      <c r="U3" t="n">
        <v>0.15</v>
      </c>
      <c r="V3" t="n">
        <v>0.53</v>
      </c>
      <c r="W3" t="n">
        <v>2.98</v>
      </c>
      <c r="X3" t="n">
        <v>6.59</v>
      </c>
      <c r="Y3" t="n">
        <v>1</v>
      </c>
      <c r="Z3" t="n">
        <v>10</v>
      </c>
      <c r="AA3" t="n">
        <v>922.8850803399675</v>
      </c>
      <c r="AB3" t="n">
        <v>1262.732081737381</v>
      </c>
      <c r="AC3" t="n">
        <v>1142.218704111972</v>
      </c>
      <c r="AD3" t="n">
        <v>922885.0803399675</v>
      </c>
      <c r="AE3" t="n">
        <v>1262732.081737381</v>
      </c>
      <c r="AF3" t="n">
        <v>3.255297277759374e-06</v>
      </c>
      <c r="AG3" t="n">
        <v>43</v>
      </c>
      <c r="AH3" t="n">
        <v>1142218.704111972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3.1044</v>
      </c>
      <c r="E4" t="n">
        <v>32.21</v>
      </c>
      <c r="F4" t="n">
        <v>20.38</v>
      </c>
      <c r="G4" t="n">
        <v>7.15</v>
      </c>
      <c r="H4" t="n">
        <v>0.1</v>
      </c>
      <c r="I4" t="n">
        <v>171</v>
      </c>
      <c r="J4" t="n">
        <v>275.05</v>
      </c>
      <c r="K4" t="n">
        <v>60.56</v>
      </c>
      <c r="L4" t="n">
        <v>1.5</v>
      </c>
      <c r="M4" t="n">
        <v>169</v>
      </c>
      <c r="N4" t="n">
        <v>73</v>
      </c>
      <c r="O4" t="n">
        <v>34157.42</v>
      </c>
      <c r="P4" t="n">
        <v>353.47</v>
      </c>
      <c r="Q4" t="n">
        <v>467.18</v>
      </c>
      <c r="R4" t="n">
        <v>214.35</v>
      </c>
      <c r="S4" t="n">
        <v>39.61</v>
      </c>
      <c r="T4" t="n">
        <v>81610.39</v>
      </c>
      <c r="U4" t="n">
        <v>0.18</v>
      </c>
      <c r="V4" t="n">
        <v>0.57</v>
      </c>
      <c r="W4" t="n">
        <v>2.9</v>
      </c>
      <c r="X4" t="n">
        <v>5.04</v>
      </c>
      <c r="Y4" t="n">
        <v>1</v>
      </c>
      <c r="Z4" t="n">
        <v>10</v>
      </c>
      <c r="AA4" t="n">
        <v>785.9242529990589</v>
      </c>
      <c r="AB4" t="n">
        <v>1075.336235484291</v>
      </c>
      <c r="AC4" t="n">
        <v>972.7076544135547</v>
      </c>
      <c r="AD4" t="n">
        <v>785924.2529990589</v>
      </c>
      <c r="AE4" t="n">
        <v>1075336.235484291</v>
      </c>
      <c r="AF4" t="n">
        <v>3.675484585952428e-06</v>
      </c>
      <c r="AG4" t="n">
        <v>38</v>
      </c>
      <c r="AH4" t="n">
        <v>972707.6544135547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3.3728</v>
      </c>
      <c r="E5" t="n">
        <v>29.65</v>
      </c>
      <c r="F5" t="n">
        <v>19.44</v>
      </c>
      <c r="G5" t="n">
        <v>8.33</v>
      </c>
      <c r="H5" t="n">
        <v>0.11</v>
      </c>
      <c r="I5" t="n">
        <v>140</v>
      </c>
      <c r="J5" t="n">
        <v>275.54</v>
      </c>
      <c r="K5" t="n">
        <v>60.56</v>
      </c>
      <c r="L5" t="n">
        <v>1.75</v>
      </c>
      <c r="M5" t="n">
        <v>138</v>
      </c>
      <c r="N5" t="n">
        <v>73.23</v>
      </c>
      <c r="O5" t="n">
        <v>34217.22</v>
      </c>
      <c r="P5" t="n">
        <v>336.88</v>
      </c>
      <c r="Q5" t="n">
        <v>467.24</v>
      </c>
      <c r="R5" t="n">
        <v>183.5</v>
      </c>
      <c r="S5" t="n">
        <v>39.61</v>
      </c>
      <c r="T5" t="n">
        <v>66339.37</v>
      </c>
      <c r="U5" t="n">
        <v>0.22</v>
      </c>
      <c r="V5" t="n">
        <v>0.6</v>
      </c>
      <c r="W5" t="n">
        <v>2.85</v>
      </c>
      <c r="X5" t="n">
        <v>4.1</v>
      </c>
      <c r="Y5" t="n">
        <v>1</v>
      </c>
      <c r="Z5" t="n">
        <v>10</v>
      </c>
      <c r="AA5" t="n">
        <v>706.4062626516022</v>
      </c>
      <c r="AB5" t="n">
        <v>966.536213004755</v>
      </c>
      <c r="AC5" t="n">
        <v>874.2913533776753</v>
      </c>
      <c r="AD5" t="n">
        <v>706406.2626516023</v>
      </c>
      <c r="AE5" t="n">
        <v>966536.2130047551</v>
      </c>
      <c r="AF5" t="n">
        <v>3.993259377496569e-06</v>
      </c>
      <c r="AG5" t="n">
        <v>35</v>
      </c>
      <c r="AH5" t="n">
        <v>874291.3533776753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3.593</v>
      </c>
      <c r="E6" t="n">
        <v>27.83</v>
      </c>
      <c r="F6" t="n">
        <v>18.77</v>
      </c>
      <c r="G6" t="n">
        <v>9.539999999999999</v>
      </c>
      <c r="H6" t="n">
        <v>0.13</v>
      </c>
      <c r="I6" t="n">
        <v>118</v>
      </c>
      <c r="J6" t="n">
        <v>276.02</v>
      </c>
      <c r="K6" t="n">
        <v>60.56</v>
      </c>
      <c r="L6" t="n">
        <v>2</v>
      </c>
      <c r="M6" t="n">
        <v>116</v>
      </c>
      <c r="N6" t="n">
        <v>73.47</v>
      </c>
      <c r="O6" t="n">
        <v>34277.1</v>
      </c>
      <c r="P6" t="n">
        <v>325.09</v>
      </c>
      <c r="Q6" t="n">
        <v>467.2</v>
      </c>
      <c r="R6" t="n">
        <v>161.73</v>
      </c>
      <c r="S6" t="n">
        <v>39.61</v>
      </c>
      <c r="T6" t="n">
        <v>55567.79</v>
      </c>
      <c r="U6" t="n">
        <v>0.24</v>
      </c>
      <c r="V6" t="n">
        <v>0.62</v>
      </c>
      <c r="W6" t="n">
        <v>2.81</v>
      </c>
      <c r="X6" t="n">
        <v>3.43</v>
      </c>
      <c r="Y6" t="n">
        <v>1</v>
      </c>
      <c r="Z6" t="n">
        <v>10</v>
      </c>
      <c r="AA6" t="n">
        <v>653.0846592245496</v>
      </c>
      <c r="AB6" t="n">
        <v>893.5792428127413</v>
      </c>
      <c r="AC6" t="n">
        <v>808.2972940250368</v>
      </c>
      <c r="AD6" t="n">
        <v>653084.6592245495</v>
      </c>
      <c r="AE6" t="n">
        <v>893579.2428127413</v>
      </c>
      <c r="AF6" t="n">
        <v>4.25396731005253e-06</v>
      </c>
      <c r="AG6" t="n">
        <v>33</v>
      </c>
      <c r="AH6" t="n">
        <v>808297.2940250367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3.7588</v>
      </c>
      <c r="E7" t="n">
        <v>26.6</v>
      </c>
      <c r="F7" t="n">
        <v>18.32</v>
      </c>
      <c r="G7" t="n">
        <v>10.67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317.23</v>
      </c>
      <c r="Q7" t="n">
        <v>467.2</v>
      </c>
      <c r="R7" t="n">
        <v>147.12</v>
      </c>
      <c r="S7" t="n">
        <v>39.61</v>
      </c>
      <c r="T7" t="n">
        <v>48337.96</v>
      </c>
      <c r="U7" t="n">
        <v>0.27</v>
      </c>
      <c r="V7" t="n">
        <v>0.64</v>
      </c>
      <c r="W7" t="n">
        <v>2.79</v>
      </c>
      <c r="X7" t="n">
        <v>2.99</v>
      </c>
      <c r="Y7" t="n">
        <v>1</v>
      </c>
      <c r="Z7" t="n">
        <v>10</v>
      </c>
      <c r="AA7" t="n">
        <v>611.4601992482091</v>
      </c>
      <c r="AB7" t="n">
        <v>836.6268203315404</v>
      </c>
      <c r="AC7" t="n">
        <v>756.7803308122144</v>
      </c>
      <c r="AD7" t="n">
        <v>611460.199248209</v>
      </c>
      <c r="AE7" t="n">
        <v>836626.8203315404</v>
      </c>
      <c r="AF7" t="n">
        <v>4.45026783329403e-06</v>
      </c>
      <c r="AG7" t="n">
        <v>31</v>
      </c>
      <c r="AH7" t="n">
        <v>756780.3308122144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3.9057</v>
      </c>
      <c r="E8" t="n">
        <v>25.6</v>
      </c>
      <c r="F8" t="n">
        <v>17.95</v>
      </c>
      <c r="G8" t="n">
        <v>11.84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310.53</v>
      </c>
      <c r="Q8" t="n">
        <v>467.2</v>
      </c>
      <c r="R8" t="n">
        <v>135.36</v>
      </c>
      <c r="S8" t="n">
        <v>39.61</v>
      </c>
      <c r="T8" t="n">
        <v>42515.21</v>
      </c>
      <c r="U8" t="n">
        <v>0.29</v>
      </c>
      <c r="V8" t="n">
        <v>0.65</v>
      </c>
      <c r="W8" t="n">
        <v>2.75</v>
      </c>
      <c r="X8" t="n">
        <v>2.61</v>
      </c>
      <c r="Y8" t="n">
        <v>1</v>
      </c>
      <c r="Z8" t="n">
        <v>10</v>
      </c>
      <c r="AA8" t="n">
        <v>584.1852878501519</v>
      </c>
      <c r="AB8" t="n">
        <v>799.3080832725511</v>
      </c>
      <c r="AC8" t="n">
        <v>723.023241640959</v>
      </c>
      <c r="AD8" t="n">
        <v>584185.2878501519</v>
      </c>
      <c r="AE8" t="n">
        <v>799308.0832725512</v>
      </c>
      <c r="AF8" t="n">
        <v>4.624191517637675e-06</v>
      </c>
      <c r="AG8" t="n">
        <v>30</v>
      </c>
      <c r="AH8" t="n">
        <v>723023.2416409589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4.0341</v>
      </c>
      <c r="E9" t="n">
        <v>24.79</v>
      </c>
      <c r="F9" t="n">
        <v>17.66</v>
      </c>
      <c r="G9" t="n">
        <v>13.08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305.33</v>
      </c>
      <c r="Q9" t="n">
        <v>467.12</v>
      </c>
      <c r="R9" t="n">
        <v>125.82</v>
      </c>
      <c r="S9" t="n">
        <v>39.61</v>
      </c>
      <c r="T9" t="n">
        <v>37796.64</v>
      </c>
      <c r="U9" t="n">
        <v>0.31</v>
      </c>
      <c r="V9" t="n">
        <v>0.66</v>
      </c>
      <c r="W9" t="n">
        <v>2.74</v>
      </c>
      <c r="X9" t="n">
        <v>2.32</v>
      </c>
      <c r="Y9" t="n">
        <v>1</v>
      </c>
      <c r="Z9" t="n">
        <v>10</v>
      </c>
      <c r="AA9" t="n">
        <v>560.6566721297528</v>
      </c>
      <c r="AB9" t="n">
        <v>767.1151932346348</v>
      </c>
      <c r="AC9" t="n">
        <v>693.9027958452562</v>
      </c>
      <c r="AD9" t="n">
        <v>560656.6721297528</v>
      </c>
      <c r="AE9" t="n">
        <v>767115.1932346348</v>
      </c>
      <c r="AF9" t="n">
        <v>4.776211946975483e-06</v>
      </c>
      <c r="AG9" t="n">
        <v>29</v>
      </c>
      <c r="AH9" t="n">
        <v>693902.7958452562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4.1256</v>
      </c>
      <c r="E10" t="n">
        <v>24.24</v>
      </c>
      <c r="F10" t="n">
        <v>17.47</v>
      </c>
      <c r="G10" t="n">
        <v>14.17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301.94</v>
      </c>
      <c r="Q10" t="n">
        <v>467.11</v>
      </c>
      <c r="R10" t="n">
        <v>119.33</v>
      </c>
      <c r="S10" t="n">
        <v>39.61</v>
      </c>
      <c r="T10" t="n">
        <v>34584.51</v>
      </c>
      <c r="U10" t="n">
        <v>0.33</v>
      </c>
      <c r="V10" t="n">
        <v>0.67</v>
      </c>
      <c r="W10" t="n">
        <v>2.74</v>
      </c>
      <c r="X10" t="n">
        <v>2.14</v>
      </c>
      <c r="Y10" t="n">
        <v>1</v>
      </c>
      <c r="Z10" t="n">
        <v>10</v>
      </c>
      <c r="AA10" t="n">
        <v>551.8410540010531</v>
      </c>
      <c r="AB10" t="n">
        <v>755.0532755933244</v>
      </c>
      <c r="AC10" t="n">
        <v>682.9920506946247</v>
      </c>
      <c r="AD10" t="n">
        <v>551841.0540010531</v>
      </c>
      <c r="AE10" t="n">
        <v>755053.2755933244</v>
      </c>
      <c r="AF10" t="n">
        <v>4.884544262274623e-06</v>
      </c>
      <c r="AG10" t="n">
        <v>29</v>
      </c>
      <c r="AH10" t="n">
        <v>682992.0506946247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17.25</v>
      </c>
      <c r="G11" t="n">
        <v>15.45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297.96</v>
      </c>
      <c r="Q11" t="n">
        <v>467.11</v>
      </c>
      <c r="R11" t="n">
        <v>112.73</v>
      </c>
      <c r="S11" t="n">
        <v>39.61</v>
      </c>
      <c r="T11" t="n">
        <v>31319.77</v>
      </c>
      <c r="U11" t="n">
        <v>0.35</v>
      </c>
      <c r="V11" t="n">
        <v>0.68</v>
      </c>
      <c r="W11" t="n">
        <v>2.71</v>
      </c>
      <c r="X11" t="n">
        <v>1.92</v>
      </c>
      <c r="Y11" t="n">
        <v>1</v>
      </c>
      <c r="Z11" t="n">
        <v>10</v>
      </c>
      <c r="AA11" t="n">
        <v>532.2456922226404</v>
      </c>
      <c r="AB11" t="n">
        <v>728.2420371217509</v>
      </c>
      <c r="AC11" t="n">
        <v>658.7396391929686</v>
      </c>
      <c r="AD11" t="n">
        <v>532245.6922226404</v>
      </c>
      <c r="AE11" t="n">
        <v>728242.0371217509</v>
      </c>
      <c r="AF11" t="n">
        <v>5.005189758766232e-06</v>
      </c>
      <c r="AG11" t="n">
        <v>28</v>
      </c>
      <c r="AH11" t="n">
        <v>658739.6391929686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4.3013</v>
      </c>
      <c r="E12" t="n">
        <v>23.25</v>
      </c>
      <c r="F12" t="n">
        <v>17.11</v>
      </c>
      <c r="G12" t="n">
        <v>16.56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295.39</v>
      </c>
      <c r="Q12" t="n">
        <v>467.11</v>
      </c>
      <c r="R12" t="n">
        <v>107.71</v>
      </c>
      <c r="S12" t="n">
        <v>39.61</v>
      </c>
      <c r="T12" t="n">
        <v>28833.83</v>
      </c>
      <c r="U12" t="n">
        <v>0.37</v>
      </c>
      <c r="V12" t="n">
        <v>0.68</v>
      </c>
      <c r="W12" t="n">
        <v>2.72</v>
      </c>
      <c r="X12" t="n">
        <v>1.78</v>
      </c>
      <c r="Y12" t="n">
        <v>1</v>
      </c>
      <c r="Z12" t="n">
        <v>10</v>
      </c>
      <c r="AA12" t="n">
        <v>515.8210625259699</v>
      </c>
      <c r="AB12" t="n">
        <v>705.7691341672438</v>
      </c>
      <c r="AC12" t="n">
        <v>638.4115185555224</v>
      </c>
      <c r="AD12" t="n">
        <v>515821.0625259698</v>
      </c>
      <c r="AE12" t="n">
        <v>705769.1341672438</v>
      </c>
      <c r="AF12" t="n">
        <v>5.092565986843571e-06</v>
      </c>
      <c r="AG12" t="n">
        <v>27</v>
      </c>
      <c r="AH12" t="n">
        <v>638411.5185555224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4.378</v>
      </c>
      <c r="E13" t="n">
        <v>22.84</v>
      </c>
      <c r="F13" t="n">
        <v>16.96</v>
      </c>
      <c r="G13" t="n">
        <v>17.86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292.73</v>
      </c>
      <c r="Q13" t="n">
        <v>467.14</v>
      </c>
      <c r="R13" t="n">
        <v>103.13</v>
      </c>
      <c r="S13" t="n">
        <v>39.61</v>
      </c>
      <c r="T13" t="n">
        <v>26569.58</v>
      </c>
      <c r="U13" t="n">
        <v>0.38</v>
      </c>
      <c r="V13" t="n">
        <v>0.6899999999999999</v>
      </c>
      <c r="W13" t="n">
        <v>2.7</v>
      </c>
      <c r="X13" t="n">
        <v>1.63</v>
      </c>
      <c r="Y13" t="n">
        <v>1</v>
      </c>
      <c r="Z13" t="n">
        <v>10</v>
      </c>
      <c r="AA13" t="n">
        <v>509.4312978678137</v>
      </c>
      <c r="AB13" t="n">
        <v>697.0263762654332</v>
      </c>
      <c r="AC13" t="n">
        <v>630.5031571973227</v>
      </c>
      <c r="AD13" t="n">
        <v>509431.2978678137</v>
      </c>
      <c r="AE13" t="n">
        <v>697026.3762654333</v>
      </c>
      <c r="AF13" t="n">
        <v>5.183375698138039e-06</v>
      </c>
      <c r="AG13" t="n">
        <v>27</v>
      </c>
      <c r="AH13" t="n">
        <v>630503.1571973227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4.4233</v>
      </c>
      <c r="E14" t="n">
        <v>22.61</v>
      </c>
      <c r="F14" t="n">
        <v>16.89</v>
      </c>
      <c r="G14" t="n">
        <v>18.76</v>
      </c>
      <c r="H14" t="n">
        <v>0.25</v>
      </c>
      <c r="I14" t="n">
        <v>54</v>
      </c>
      <c r="J14" t="n">
        <v>279.94</v>
      </c>
      <c r="K14" t="n">
        <v>60.56</v>
      </c>
      <c r="L14" t="n">
        <v>4</v>
      </c>
      <c r="M14" t="n">
        <v>52</v>
      </c>
      <c r="N14" t="n">
        <v>75.38</v>
      </c>
      <c r="O14" t="n">
        <v>34759.54</v>
      </c>
      <c r="P14" t="n">
        <v>291.11</v>
      </c>
      <c r="Q14" t="n">
        <v>467.12</v>
      </c>
      <c r="R14" t="n">
        <v>100.86</v>
      </c>
      <c r="S14" t="n">
        <v>39.61</v>
      </c>
      <c r="T14" t="n">
        <v>25450.6</v>
      </c>
      <c r="U14" t="n">
        <v>0.39</v>
      </c>
      <c r="V14" t="n">
        <v>0.6899999999999999</v>
      </c>
      <c r="W14" t="n">
        <v>2.69</v>
      </c>
      <c r="X14" t="n">
        <v>1.55</v>
      </c>
      <c r="Y14" t="n">
        <v>1</v>
      </c>
      <c r="Z14" t="n">
        <v>10</v>
      </c>
      <c r="AA14" t="n">
        <v>505.8160152891094</v>
      </c>
      <c r="AB14" t="n">
        <v>692.0797871462393</v>
      </c>
      <c r="AC14" t="n">
        <v>626.0286636010832</v>
      </c>
      <c r="AD14" t="n">
        <v>505816.0152891094</v>
      </c>
      <c r="AE14" t="n">
        <v>692079.7871462393</v>
      </c>
      <c r="AF14" t="n">
        <v>5.237009073909088e-06</v>
      </c>
      <c r="AG14" t="n">
        <v>27</v>
      </c>
      <c r="AH14" t="n">
        <v>626028.6636010832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4.4963</v>
      </c>
      <c r="E15" t="n">
        <v>22.24</v>
      </c>
      <c r="F15" t="n">
        <v>16.73</v>
      </c>
      <c r="G15" t="n">
        <v>20.07</v>
      </c>
      <c r="H15" t="n">
        <v>0.27</v>
      </c>
      <c r="I15" t="n">
        <v>50</v>
      </c>
      <c r="J15" t="n">
        <v>280.43</v>
      </c>
      <c r="K15" t="n">
        <v>60.56</v>
      </c>
      <c r="L15" t="n">
        <v>4.25</v>
      </c>
      <c r="M15" t="n">
        <v>48</v>
      </c>
      <c r="N15" t="n">
        <v>75.62</v>
      </c>
      <c r="O15" t="n">
        <v>34820.27</v>
      </c>
      <c r="P15" t="n">
        <v>288.3</v>
      </c>
      <c r="Q15" t="n">
        <v>467.13</v>
      </c>
      <c r="R15" t="n">
        <v>95.31999999999999</v>
      </c>
      <c r="S15" t="n">
        <v>39.61</v>
      </c>
      <c r="T15" t="n">
        <v>22699.45</v>
      </c>
      <c r="U15" t="n">
        <v>0.42</v>
      </c>
      <c r="V15" t="n">
        <v>0.7</v>
      </c>
      <c r="W15" t="n">
        <v>2.69</v>
      </c>
      <c r="X15" t="n">
        <v>1.39</v>
      </c>
      <c r="Y15" t="n">
        <v>1</v>
      </c>
      <c r="Z15" t="n">
        <v>10</v>
      </c>
      <c r="AA15" t="n">
        <v>489.7617592786263</v>
      </c>
      <c r="AB15" t="n">
        <v>670.1136458089079</v>
      </c>
      <c r="AC15" t="n">
        <v>606.1589399633137</v>
      </c>
      <c r="AD15" t="n">
        <v>489761.7592786263</v>
      </c>
      <c r="AE15" t="n">
        <v>670113.6458089079</v>
      </c>
      <c r="AF15" t="n">
        <v>5.32343813420239e-06</v>
      </c>
      <c r="AG15" t="n">
        <v>26</v>
      </c>
      <c r="AH15" t="n">
        <v>606158.9399633138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4.5412</v>
      </c>
      <c r="E16" t="n">
        <v>22.02</v>
      </c>
      <c r="F16" t="n">
        <v>16.67</v>
      </c>
      <c r="G16" t="n">
        <v>21.27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287.11</v>
      </c>
      <c r="Q16" t="n">
        <v>467.21</v>
      </c>
      <c r="R16" t="n">
        <v>93.45999999999999</v>
      </c>
      <c r="S16" t="n">
        <v>39.61</v>
      </c>
      <c r="T16" t="n">
        <v>21783.54</v>
      </c>
      <c r="U16" t="n">
        <v>0.42</v>
      </c>
      <c r="V16" t="n">
        <v>0.7</v>
      </c>
      <c r="W16" t="n">
        <v>2.68</v>
      </c>
      <c r="X16" t="n">
        <v>1.33</v>
      </c>
      <c r="Y16" t="n">
        <v>1</v>
      </c>
      <c r="Z16" t="n">
        <v>10</v>
      </c>
      <c r="AA16" t="n">
        <v>486.6276838293389</v>
      </c>
      <c r="AB16" t="n">
        <v>665.8254655135423</v>
      </c>
      <c r="AC16" t="n">
        <v>602.2800175768391</v>
      </c>
      <c r="AD16" t="n">
        <v>486627.6838293389</v>
      </c>
      <c r="AE16" t="n">
        <v>665825.4655135423</v>
      </c>
      <c r="AF16" t="n">
        <v>5.376597926081422e-06</v>
      </c>
      <c r="AG16" t="n">
        <v>26</v>
      </c>
      <c r="AH16" t="n">
        <v>602280.0175768391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4.5749</v>
      </c>
      <c r="E17" t="n">
        <v>21.86</v>
      </c>
      <c r="F17" t="n">
        <v>16.61</v>
      </c>
      <c r="G17" t="n">
        <v>22.14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285.9</v>
      </c>
      <c r="Q17" t="n">
        <v>467.11</v>
      </c>
      <c r="R17" t="n">
        <v>91.08</v>
      </c>
      <c r="S17" t="n">
        <v>39.61</v>
      </c>
      <c r="T17" t="n">
        <v>20604.83</v>
      </c>
      <c r="U17" t="n">
        <v>0.43</v>
      </c>
      <c r="V17" t="n">
        <v>0.7</v>
      </c>
      <c r="W17" t="n">
        <v>2.69</v>
      </c>
      <c r="X17" t="n">
        <v>1.27</v>
      </c>
      <c r="Y17" t="n">
        <v>1</v>
      </c>
      <c r="Z17" t="n">
        <v>10</v>
      </c>
      <c r="AA17" t="n">
        <v>484.0850268112997</v>
      </c>
      <c r="AB17" t="n">
        <v>662.3464900073503</v>
      </c>
      <c r="AC17" t="n">
        <v>599.1330706101852</v>
      </c>
      <c r="AD17" t="n">
        <v>484085.0268112997</v>
      </c>
      <c r="AE17" t="n">
        <v>662346.4900073503</v>
      </c>
      <c r="AF17" t="n">
        <v>5.416497368983947e-06</v>
      </c>
      <c r="AG17" t="n">
        <v>26</v>
      </c>
      <c r="AH17" t="n">
        <v>599133.0706101852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4.63</v>
      </c>
      <c r="E18" t="n">
        <v>21.6</v>
      </c>
      <c r="F18" t="n">
        <v>16.5</v>
      </c>
      <c r="G18" t="n">
        <v>23.58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283.96</v>
      </c>
      <c r="Q18" t="n">
        <v>467.13</v>
      </c>
      <c r="R18" t="n">
        <v>88.23999999999999</v>
      </c>
      <c r="S18" t="n">
        <v>39.61</v>
      </c>
      <c r="T18" t="n">
        <v>19202.1</v>
      </c>
      <c r="U18" t="n">
        <v>0.45</v>
      </c>
      <c r="V18" t="n">
        <v>0.71</v>
      </c>
      <c r="W18" t="n">
        <v>2.67</v>
      </c>
      <c r="X18" t="n">
        <v>1.17</v>
      </c>
      <c r="Y18" t="n">
        <v>1</v>
      </c>
      <c r="Z18" t="n">
        <v>10</v>
      </c>
      <c r="AA18" t="n">
        <v>469.9064870159914</v>
      </c>
      <c r="AB18" t="n">
        <v>642.9467863463803</v>
      </c>
      <c r="AC18" t="n">
        <v>581.5848474389632</v>
      </c>
      <c r="AD18" t="n">
        <v>469906.4870159914</v>
      </c>
      <c r="AE18" t="n">
        <v>642946.7863463804</v>
      </c>
      <c r="AF18" t="n">
        <v>5.481733550109439e-06</v>
      </c>
      <c r="AG18" t="n">
        <v>25</v>
      </c>
      <c r="AH18" t="n">
        <v>581584.8474389631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4.6565</v>
      </c>
      <c r="E19" t="n">
        <v>21.48</v>
      </c>
      <c r="F19" t="n">
        <v>16.49</v>
      </c>
      <c r="G19" t="n">
        <v>24.73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283.47</v>
      </c>
      <c r="Q19" t="n">
        <v>467.15</v>
      </c>
      <c r="R19" t="n">
        <v>87.41</v>
      </c>
      <c r="S19" t="n">
        <v>39.61</v>
      </c>
      <c r="T19" t="n">
        <v>18794.45</v>
      </c>
      <c r="U19" t="n">
        <v>0.45</v>
      </c>
      <c r="V19" t="n">
        <v>0.71</v>
      </c>
      <c r="W19" t="n">
        <v>2.68</v>
      </c>
      <c r="X19" t="n">
        <v>1.15</v>
      </c>
      <c r="Y19" t="n">
        <v>1</v>
      </c>
      <c r="Z19" t="n">
        <v>10</v>
      </c>
      <c r="AA19" t="n">
        <v>468.3740630032439</v>
      </c>
      <c r="AB19" t="n">
        <v>640.850056206363</v>
      </c>
      <c r="AC19" t="n">
        <v>579.6882262807299</v>
      </c>
      <c r="AD19" t="n">
        <v>468374.0630032439</v>
      </c>
      <c r="AE19" t="n">
        <v>640850.056206363</v>
      </c>
      <c r="AF19" t="n">
        <v>5.513108482955638e-06</v>
      </c>
      <c r="AG19" t="n">
        <v>25</v>
      </c>
      <c r="AH19" t="n">
        <v>579688.2262807299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4.7038</v>
      </c>
      <c r="E20" t="n">
        <v>21.26</v>
      </c>
      <c r="F20" t="n">
        <v>16.37</v>
      </c>
      <c r="G20" t="n">
        <v>25.85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281.23</v>
      </c>
      <c r="Q20" t="n">
        <v>467.08</v>
      </c>
      <c r="R20" t="n">
        <v>84.20999999999999</v>
      </c>
      <c r="S20" t="n">
        <v>39.61</v>
      </c>
      <c r="T20" t="n">
        <v>17204.63</v>
      </c>
      <c r="U20" t="n">
        <v>0.47</v>
      </c>
      <c r="V20" t="n">
        <v>0.71</v>
      </c>
      <c r="W20" t="n">
        <v>2.66</v>
      </c>
      <c r="X20" t="n">
        <v>1.04</v>
      </c>
      <c r="Y20" t="n">
        <v>1</v>
      </c>
      <c r="Z20" t="n">
        <v>10</v>
      </c>
      <c r="AA20" t="n">
        <v>464.5597061254028</v>
      </c>
      <c r="AB20" t="n">
        <v>635.631084848552</v>
      </c>
      <c r="AC20" t="n">
        <v>574.9673462244358</v>
      </c>
      <c r="AD20" t="n">
        <v>464559.7061254028</v>
      </c>
      <c r="AE20" t="n">
        <v>635631.0848485519</v>
      </c>
      <c r="AF20" t="n">
        <v>5.569109778186777e-06</v>
      </c>
      <c r="AG20" t="n">
        <v>25</v>
      </c>
      <c r="AH20" t="n">
        <v>574967.3462244358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4.7373</v>
      </c>
      <c r="E21" t="n">
        <v>21.11</v>
      </c>
      <c r="F21" t="n">
        <v>16.33</v>
      </c>
      <c r="G21" t="n">
        <v>27.21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280.3</v>
      </c>
      <c r="Q21" t="n">
        <v>467.13</v>
      </c>
      <c r="R21" t="n">
        <v>82.43000000000001</v>
      </c>
      <c r="S21" t="n">
        <v>39.61</v>
      </c>
      <c r="T21" t="n">
        <v>16327</v>
      </c>
      <c r="U21" t="n">
        <v>0.48</v>
      </c>
      <c r="V21" t="n">
        <v>0.71</v>
      </c>
      <c r="W21" t="n">
        <v>2.66</v>
      </c>
      <c r="X21" t="n">
        <v>0.99</v>
      </c>
      <c r="Y21" t="n">
        <v>1</v>
      </c>
      <c r="Z21" t="n">
        <v>10</v>
      </c>
      <c r="AA21" t="n">
        <v>462.4230999497971</v>
      </c>
      <c r="AB21" t="n">
        <v>632.7076860186762</v>
      </c>
      <c r="AC21" t="n">
        <v>572.3229524758675</v>
      </c>
      <c r="AD21" t="n">
        <v>462423.0999497971</v>
      </c>
      <c r="AE21" t="n">
        <v>632707.6860186763</v>
      </c>
      <c r="AF21" t="n">
        <v>5.608772429143293e-06</v>
      </c>
      <c r="AG21" t="n">
        <v>25</v>
      </c>
      <c r="AH21" t="n">
        <v>572322.9524758675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4.7479</v>
      </c>
      <c r="E22" t="n">
        <v>21.06</v>
      </c>
      <c r="F22" t="n">
        <v>16.33</v>
      </c>
      <c r="G22" t="n">
        <v>28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280.35</v>
      </c>
      <c r="Q22" t="n">
        <v>467.08</v>
      </c>
      <c r="R22" t="n">
        <v>82.68000000000001</v>
      </c>
      <c r="S22" t="n">
        <v>39.61</v>
      </c>
      <c r="T22" t="n">
        <v>16455.92</v>
      </c>
      <c r="U22" t="n">
        <v>0.48</v>
      </c>
      <c r="V22" t="n">
        <v>0.71</v>
      </c>
      <c r="W22" t="n">
        <v>2.66</v>
      </c>
      <c r="X22" t="n">
        <v>1</v>
      </c>
      <c r="Y22" t="n">
        <v>1</v>
      </c>
      <c r="Z22" t="n">
        <v>10</v>
      </c>
      <c r="AA22" t="n">
        <v>461.9802456148944</v>
      </c>
      <c r="AB22" t="n">
        <v>632.101753180308</v>
      </c>
      <c r="AC22" t="n">
        <v>571.7748490171612</v>
      </c>
      <c r="AD22" t="n">
        <v>461980.2456148944</v>
      </c>
      <c r="AE22" t="n">
        <v>632101.753180308</v>
      </c>
      <c r="AF22" t="n">
        <v>5.621322402281771e-06</v>
      </c>
      <c r="AG22" t="n">
        <v>25</v>
      </c>
      <c r="AH22" t="n">
        <v>571774.8490171612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4.7887</v>
      </c>
      <c r="E23" t="n">
        <v>20.88</v>
      </c>
      <c r="F23" t="n">
        <v>16.26</v>
      </c>
      <c r="G23" t="n">
        <v>29.56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278.88</v>
      </c>
      <c r="Q23" t="n">
        <v>467.1</v>
      </c>
      <c r="R23" t="n">
        <v>80.12</v>
      </c>
      <c r="S23" t="n">
        <v>39.61</v>
      </c>
      <c r="T23" t="n">
        <v>15186.66</v>
      </c>
      <c r="U23" t="n">
        <v>0.49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459.171625127984</v>
      </c>
      <c r="AB23" t="n">
        <v>628.2588747225262</v>
      </c>
      <c r="AC23" t="n">
        <v>568.2987294858762</v>
      </c>
      <c r="AD23" t="n">
        <v>459171.625127984</v>
      </c>
      <c r="AE23" t="n">
        <v>628258.8747225262</v>
      </c>
      <c r="AF23" t="n">
        <v>5.669627959267618e-06</v>
      </c>
      <c r="AG23" t="n">
        <v>25</v>
      </c>
      <c r="AH23" t="n">
        <v>568298.7294858762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4.8089</v>
      </c>
      <c r="E24" t="n">
        <v>20.79</v>
      </c>
      <c r="F24" t="n">
        <v>16.22</v>
      </c>
      <c r="G24" t="n">
        <v>30.42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278.11</v>
      </c>
      <c r="Q24" t="n">
        <v>467.1</v>
      </c>
      <c r="R24" t="n">
        <v>78.68000000000001</v>
      </c>
      <c r="S24" t="n">
        <v>39.61</v>
      </c>
      <c r="T24" t="n">
        <v>14472.24</v>
      </c>
      <c r="U24" t="n">
        <v>0.5</v>
      </c>
      <c r="V24" t="n">
        <v>0.72</v>
      </c>
      <c r="W24" t="n">
        <v>2.67</v>
      </c>
      <c r="X24" t="n">
        <v>0.89</v>
      </c>
      <c r="Y24" t="n">
        <v>1</v>
      </c>
      <c r="Z24" t="n">
        <v>10</v>
      </c>
      <c r="AA24" t="n">
        <v>457.7560071098252</v>
      </c>
      <c r="AB24" t="n">
        <v>626.3219636974223</v>
      </c>
      <c r="AC24" t="n">
        <v>566.5466745305364</v>
      </c>
      <c r="AD24" t="n">
        <v>457756.0071098253</v>
      </c>
      <c r="AE24" t="n">
        <v>626321.9636974223</v>
      </c>
      <c r="AF24" t="n">
        <v>5.693543945814532e-06</v>
      </c>
      <c r="AG24" t="n">
        <v>25</v>
      </c>
      <c r="AH24" t="n">
        <v>566546.6745305364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4.8282</v>
      </c>
      <c r="E25" t="n">
        <v>20.71</v>
      </c>
      <c r="F25" t="n">
        <v>16.19</v>
      </c>
      <c r="G25" t="n">
        <v>31.34</v>
      </c>
      <c r="H25" t="n">
        <v>0.42</v>
      </c>
      <c r="I25" t="n">
        <v>31</v>
      </c>
      <c r="J25" t="n">
        <v>285.39</v>
      </c>
      <c r="K25" t="n">
        <v>60.56</v>
      </c>
      <c r="L25" t="n">
        <v>6.75</v>
      </c>
      <c r="M25" t="n">
        <v>29</v>
      </c>
      <c r="N25" t="n">
        <v>78.09</v>
      </c>
      <c r="O25" t="n">
        <v>35432.93</v>
      </c>
      <c r="P25" t="n">
        <v>277.57</v>
      </c>
      <c r="Q25" t="n">
        <v>467.07</v>
      </c>
      <c r="R25" t="n">
        <v>77.83</v>
      </c>
      <c r="S25" t="n">
        <v>39.61</v>
      </c>
      <c r="T25" t="n">
        <v>14051.55</v>
      </c>
      <c r="U25" t="n">
        <v>0.51</v>
      </c>
      <c r="V25" t="n">
        <v>0.72</v>
      </c>
      <c r="W25" t="n">
        <v>2.66</v>
      </c>
      <c r="X25" t="n">
        <v>0.86</v>
      </c>
      <c r="Y25" t="n">
        <v>1</v>
      </c>
      <c r="Z25" t="n">
        <v>10</v>
      </c>
      <c r="AA25" t="n">
        <v>446.4741375067601</v>
      </c>
      <c r="AB25" t="n">
        <v>610.885611985549</v>
      </c>
      <c r="AC25" t="n">
        <v>552.5835465609888</v>
      </c>
      <c r="AD25" t="n">
        <v>446474.1375067601</v>
      </c>
      <c r="AE25" t="n">
        <v>610885.611985549</v>
      </c>
      <c r="AF25" t="n">
        <v>5.716394368604405e-06</v>
      </c>
      <c r="AG25" t="n">
        <v>24</v>
      </c>
      <c r="AH25" t="n">
        <v>552583.5465609888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4.8424</v>
      </c>
      <c r="E26" t="n">
        <v>20.65</v>
      </c>
      <c r="F26" t="n">
        <v>16.18</v>
      </c>
      <c r="G26" t="n">
        <v>32.37</v>
      </c>
      <c r="H26" t="n">
        <v>0.44</v>
      </c>
      <c r="I26" t="n">
        <v>30</v>
      </c>
      <c r="J26" t="n">
        <v>285.9</v>
      </c>
      <c r="K26" t="n">
        <v>60.56</v>
      </c>
      <c r="L26" t="n">
        <v>7</v>
      </c>
      <c r="M26" t="n">
        <v>28</v>
      </c>
      <c r="N26" t="n">
        <v>78.34</v>
      </c>
      <c r="O26" t="n">
        <v>35494.74</v>
      </c>
      <c r="P26" t="n">
        <v>277.11</v>
      </c>
      <c r="Q26" t="n">
        <v>467.08</v>
      </c>
      <c r="R26" t="n">
        <v>77.52</v>
      </c>
      <c r="S26" t="n">
        <v>39.61</v>
      </c>
      <c r="T26" t="n">
        <v>13900.11</v>
      </c>
      <c r="U26" t="n">
        <v>0.51</v>
      </c>
      <c r="V26" t="n">
        <v>0.72</v>
      </c>
      <c r="W26" t="n">
        <v>2.66</v>
      </c>
      <c r="X26" t="n">
        <v>0.85</v>
      </c>
      <c r="Y26" t="n">
        <v>1</v>
      </c>
      <c r="Z26" t="n">
        <v>10</v>
      </c>
      <c r="AA26" t="n">
        <v>445.6065446548222</v>
      </c>
      <c r="AB26" t="n">
        <v>609.6985331700322</v>
      </c>
      <c r="AC26" t="n">
        <v>551.5097608815493</v>
      </c>
      <c r="AD26" t="n">
        <v>445606.5446548222</v>
      </c>
      <c r="AE26" t="n">
        <v>609698.5331700322</v>
      </c>
      <c r="AF26" t="n">
        <v>5.733206596771046e-06</v>
      </c>
      <c r="AG26" t="n">
        <v>24</v>
      </c>
      <c r="AH26" t="n">
        <v>551509.7608815492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4.8641</v>
      </c>
      <c r="E27" t="n">
        <v>20.56</v>
      </c>
      <c r="F27" t="n">
        <v>16.14</v>
      </c>
      <c r="G27" t="n">
        <v>33.4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27</v>
      </c>
      <c r="N27" t="n">
        <v>78.59</v>
      </c>
      <c r="O27" t="n">
        <v>35556.78</v>
      </c>
      <c r="P27" t="n">
        <v>276.2</v>
      </c>
      <c r="Q27" t="n">
        <v>467.11</v>
      </c>
      <c r="R27" t="n">
        <v>76.37</v>
      </c>
      <c r="S27" t="n">
        <v>39.61</v>
      </c>
      <c r="T27" t="n">
        <v>13332.98</v>
      </c>
      <c r="U27" t="n">
        <v>0.52</v>
      </c>
      <c r="V27" t="n">
        <v>0.72</v>
      </c>
      <c r="W27" t="n">
        <v>2.65</v>
      </c>
      <c r="X27" t="n">
        <v>0.8100000000000001</v>
      </c>
      <c r="Y27" t="n">
        <v>1</v>
      </c>
      <c r="Z27" t="n">
        <v>10</v>
      </c>
      <c r="AA27" t="n">
        <v>444.0892774242776</v>
      </c>
      <c r="AB27" t="n">
        <v>607.6225412080952</v>
      </c>
      <c r="AC27" t="n">
        <v>549.6318986787863</v>
      </c>
      <c r="AD27" t="n">
        <v>444089.2774242776</v>
      </c>
      <c r="AE27" t="n">
        <v>607622.5412080952</v>
      </c>
      <c r="AF27" t="n">
        <v>5.758898522913028e-06</v>
      </c>
      <c r="AG27" t="n">
        <v>24</v>
      </c>
      <c r="AH27" t="n">
        <v>549631.8986787864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4.8839</v>
      </c>
      <c r="E28" t="n">
        <v>20.48</v>
      </c>
      <c r="F28" t="n">
        <v>16.11</v>
      </c>
      <c r="G28" t="n">
        <v>34.53</v>
      </c>
      <c r="H28" t="n">
        <v>0.47</v>
      </c>
      <c r="I28" t="n">
        <v>28</v>
      </c>
      <c r="J28" t="n">
        <v>286.9</v>
      </c>
      <c r="K28" t="n">
        <v>60.56</v>
      </c>
      <c r="L28" t="n">
        <v>7.5</v>
      </c>
      <c r="M28" t="n">
        <v>26</v>
      </c>
      <c r="N28" t="n">
        <v>78.84999999999999</v>
      </c>
      <c r="O28" t="n">
        <v>35618.8</v>
      </c>
      <c r="P28" t="n">
        <v>275.68</v>
      </c>
      <c r="Q28" t="n">
        <v>467.14</v>
      </c>
      <c r="R28" t="n">
        <v>75.23999999999999</v>
      </c>
      <c r="S28" t="n">
        <v>39.61</v>
      </c>
      <c r="T28" t="n">
        <v>12772.79</v>
      </c>
      <c r="U28" t="n">
        <v>0.53</v>
      </c>
      <c r="V28" t="n">
        <v>0.72</v>
      </c>
      <c r="W28" t="n">
        <v>2.66</v>
      </c>
      <c r="X28" t="n">
        <v>0.78</v>
      </c>
      <c r="Y28" t="n">
        <v>1</v>
      </c>
      <c r="Z28" t="n">
        <v>10</v>
      </c>
      <c r="AA28" t="n">
        <v>442.8960313972121</v>
      </c>
      <c r="AB28" t="n">
        <v>605.9898893515646</v>
      </c>
      <c r="AC28" t="n">
        <v>548.1550648240019</v>
      </c>
      <c r="AD28" t="n">
        <v>442896.0313972121</v>
      </c>
      <c r="AE28" t="n">
        <v>605989.8893515646</v>
      </c>
      <c r="AF28" t="n">
        <v>5.782340925567924e-06</v>
      </c>
      <c r="AG28" t="n">
        <v>24</v>
      </c>
      <c r="AH28" t="n">
        <v>548155.0648240019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4.9043</v>
      </c>
      <c r="E29" t="n">
        <v>20.39</v>
      </c>
      <c r="F29" t="n">
        <v>16.08</v>
      </c>
      <c r="G29" t="n">
        <v>35.73</v>
      </c>
      <c r="H29" t="n">
        <v>0.48</v>
      </c>
      <c r="I29" t="n">
        <v>27</v>
      </c>
      <c r="J29" t="n">
        <v>287.41</v>
      </c>
      <c r="K29" t="n">
        <v>60.56</v>
      </c>
      <c r="L29" t="n">
        <v>7.75</v>
      </c>
      <c r="M29" t="n">
        <v>25</v>
      </c>
      <c r="N29" t="n">
        <v>79.09999999999999</v>
      </c>
      <c r="O29" t="n">
        <v>35680.92</v>
      </c>
      <c r="P29" t="n">
        <v>274.94</v>
      </c>
      <c r="Q29" t="n">
        <v>467.11</v>
      </c>
      <c r="R29" t="n">
        <v>74.18000000000001</v>
      </c>
      <c r="S29" t="n">
        <v>39.61</v>
      </c>
      <c r="T29" t="n">
        <v>12244.13</v>
      </c>
      <c r="U29" t="n">
        <v>0.53</v>
      </c>
      <c r="V29" t="n">
        <v>0.73</v>
      </c>
      <c r="W29" t="n">
        <v>2.65</v>
      </c>
      <c r="X29" t="n">
        <v>0.74</v>
      </c>
      <c r="Y29" t="n">
        <v>1</v>
      </c>
      <c r="Z29" t="n">
        <v>10</v>
      </c>
      <c r="AA29" t="n">
        <v>441.5795623616744</v>
      </c>
      <c r="AB29" t="n">
        <v>604.188638338627</v>
      </c>
      <c r="AC29" t="n">
        <v>546.5257226796675</v>
      </c>
      <c r="AD29" t="n">
        <v>441579.5623616744</v>
      </c>
      <c r="AE29" t="n">
        <v>604188.6383386271</v>
      </c>
      <c r="AF29" t="n">
        <v>5.806493704060847e-06</v>
      </c>
      <c r="AG29" t="n">
        <v>24</v>
      </c>
      <c r="AH29" t="n">
        <v>546525.7226796675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4.9258</v>
      </c>
      <c r="E30" t="n">
        <v>20.3</v>
      </c>
      <c r="F30" t="n">
        <v>16.04</v>
      </c>
      <c r="G30" t="n">
        <v>37.02</v>
      </c>
      <c r="H30" t="n">
        <v>0.49</v>
      </c>
      <c r="I30" t="n">
        <v>26</v>
      </c>
      <c r="J30" t="n">
        <v>287.91</v>
      </c>
      <c r="K30" t="n">
        <v>60.56</v>
      </c>
      <c r="L30" t="n">
        <v>8</v>
      </c>
      <c r="M30" t="n">
        <v>24</v>
      </c>
      <c r="N30" t="n">
        <v>79.36</v>
      </c>
      <c r="O30" t="n">
        <v>35743.15</v>
      </c>
      <c r="P30" t="n">
        <v>274.24</v>
      </c>
      <c r="Q30" t="n">
        <v>467.07</v>
      </c>
      <c r="R30" t="n">
        <v>73.03</v>
      </c>
      <c r="S30" t="n">
        <v>39.61</v>
      </c>
      <c r="T30" t="n">
        <v>11677.5</v>
      </c>
      <c r="U30" t="n">
        <v>0.54</v>
      </c>
      <c r="V30" t="n">
        <v>0.73</v>
      </c>
      <c r="W30" t="n">
        <v>2.65</v>
      </c>
      <c r="X30" t="n">
        <v>0.71</v>
      </c>
      <c r="Y30" t="n">
        <v>1</v>
      </c>
      <c r="Z30" t="n">
        <v>10</v>
      </c>
      <c r="AA30" t="n">
        <v>440.2102338554175</v>
      </c>
      <c r="AB30" t="n">
        <v>602.3150626658562</v>
      </c>
      <c r="AC30" t="n">
        <v>544.8309584395259</v>
      </c>
      <c r="AD30" t="n">
        <v>440210.2338554175</v>
      </c>
      <c r="AE30" t="n">
        <v>602315.0626658562</v>
      </c>
      <c r="AF30" t="n">
        <v>5.831948838256819e-06</v>
      </c>
      <c r="AG30" t="n">
        <v>24</v>
      </c>
      <c r="AH30" t="n">
        <v>544830.9584395259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4.9455</v>
      </c>
      <c r="E31" t="n">
        <v>20.22</v>
      </c>
      <c r="F31" t="n">
        <v>16.01</v>
      </c>
      <c r="G31" t="n">
        <v>38.43</v>
      </c>
      <c r="H31" t="n">
        <v>0.51</v>
      </c>
      <c r="I31" t="n">
        <v>25</v>
      </c>
      <c r="J31" t="n">
        <v>288.42</v>
      </c>
      <c r="K31" t="n">
        <v>60.56</v>
      </c>
      <c r="L31" t="n">
        <v>8.25</v>
      </c>
      <c r="M31" t="n">
        <v>23</v>
      </c>
      <c r="N31" t="n">
        <v>79.61</v>
      </c>
      <c r="O31" t="n">
        <v>35805.48</v>
      </c>
      <c r="P31" t="n">
        <v>273.42</v>
      </c>
      <c r="Q31" t="n">
        <v>467.07</v>
      </c>
      <c r="R31" t="n">
        <v>72.14</v>
      </c>
      <c r="S31" t="n">
        <v>39.61</v>
      </c>
      <c r="T31" t="n">
        <v>11235.82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438.9046589182583</v>
      </c>
      <c r="AB31" t="n">
        <v>600.5287174389339</v>
      </c>
      <c r="AC31" t="n">
        <v>543.2150994939097</v>
      </c>
      <c r="AD31" t="n">
        <v>438904.6589182583</v>
      </c>
      <c r="AE31" t="n">
        <v>600528.7174389339</v>
      </c>
      <c r="AF31" t="n">
        <v>5.855272844938711e-06</v>
      </c>
      <c r="AG31" t="n">
        <v>24</v>
      </c>
      <c r="AH31" t="n">
        <v>543215.0994939097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4.9687</v>
      </c>
      <c r="E32" t="n">
        <v>20.13</v>
      </c>
      <c r="F32" t="n">
        <v>15.97</v>
      </c>
      <c r="G32" t="n">
        <v>39.93</v>
      </c>
      <c r="H32" t="n">
        <v>0.52</v>
      </c>
      <c r="I32" t="n">
        <v>24</v>
      </c>
      <c r="J32" t="n">
        <v>288.92</v>
      </c>
      <c r="K32" t="n">
        <v>60.56</v>
      </c>
      <c r="L32" t="n">
        <v>8.5</v>
      </c>
      <c r="M32" t="n">
        <v>22</v>
      </c>
      <c r="N32" t="n">
        <v>79.87</v>
      </c>
      <c r="O32" t="n">
        <v>35867.91</v>
      </c>
      <c r="P32" t="n">
        <v>272.53</v>
      </c>
      <c r="Q32" t="n">
        <v>467.12</v>
      </c>
      <c r="R32" t="n">
        <v>70.98999999999999</v>
      </c>
      <c r="S32" t="n">
        <v>39.61</v>
      </c>
      <c r="T32" t="n">
        <v>10664.38</v>
      </c>
      <c r="U32" t="n">
        <v>0.5600000000000001</v>
      </c>
      <c r="V32" t="n">
        <v>0.73</v>
      </c>
      <c r="W32" t="n">
        <v>2.64</v>
      </c>
      <c r="X32" t="n">
        <v>0.64</v>
      </c>
      <c r="Y32" t="n">
        <v>1</v>
      </c>
      <c r="Z32" t="n">
        <v>10</v>
      </c>
      <c r="AA32" t="n">
        <v>437.3990699754555</v>
      </c>
      <c r="AB32" t="n">
        <v>598.4687042254948</v>
      </c>
      <c r="AC32" t="n">
        <v>541.3516910503146</v>
      </c>
      <c r="AD32" t="n">
        <v>437399.0699754555</v>
      </c>
      <c r="AE32" t="n">
        <v>598468.7042254948</v>
      </c>
      <c r="AF32" t="n">
        <v>5.88274071067576e-06</v>
      </c>
      <c r="AG32" t="n">
        <v>24</v>
      </c>
      <c r="AH32" t="n">
        <v>541351.6910503146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4.9609</v>
      </c>
      <c r="E33" t="n">
        <v>20.16</v>
      </c>
      <c r="F33" t="n">
        <v>16</v>
      </c>
      <c r="G33" t="n">
        <v>40.01</v>
      </c>
      <c r="H33" t="n">
        <v>0.54</v>
      </c>
      <c r="I33" t="n">
        <v>24</v>
      </c>
      <c r="J33" t="n">
        <v>289.43</v>
      </c>
      <c r="K33" t="n">
        <v>60.56</v>
      </c>
      <c r="L33" t="n">
        <v>8.75</v>
      </c>
      <c r="M33" t="n">
        <v>22</v>
      </c>
      <c r="N33" t="n">
        <v>80.12</v>
      </c>
      <c r="O33" t="n">
        <v>35930.44</v>
      </c>
      <c r="P33" t="n">
        <v>272.96</v>
      </c>
      <c r="Q33" t="n">
        <v>467.14</v>
      </c>
      <c r="R33" t="n">
        <v>71.59999999999999</v>
      </c>
      <c r="S33" t="n">
        <v>39.61</v>
      </c>
      <c r="T33" t="n">
        <v>10968.83</v>
      </c>
      <c r="U33" t="n">
        <v>0.55</v>
      </c>
      <c r="V33" t="n">
        <v>0.73</v>
      </c>
      <c r="W33" t="n">
        <v>2.65</v>
      </c>
      <c r="X33" t="n">
        <v>0.67</v>
      </c>
      <c r="Y33" t="n">
        <v>1</v>
      </c>
      <c r="Z33" t="n">
        <v>10</v>
      </c>
      <c r="AA33" t="n">
        <v>438.0319680085652</v>
      </c>
      <c r="AB33" t="n">
        <v>599.3346632358861</v>
      </c>
      <c r="AC33" t="n">
        <v>542.1350041481352</v>
      </c>
      <c r="AD33" t="n">
        <v>438031.9680085652</v>
      </c>
      <c r="AE33" t="n">
        <v>599334.663235886</v>
      </c>
      <c r="AF33" t="n">
        <v>5.873505824781407e-06</v>
      </c>
      <c r="AG33" t="n">
        <v>24</v>
      </c>
      <c r="AH33" t="n">
        <v>542135.0041481352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4.9821</v>
      </c>
      <c r="E34" t="n">
        <v>20.07</v>
      </c>
      <c r="F34" t="n">
        <v>15.97</v>
      </c>
      <c r="G34" t="n">
        <v>41.66</v>
      </c>
      <c r="H34" t="n">
        <v>0.55</v>
      </c>
      <c r="I34" t="n">
        <v>23</v>
      </c>
      <c r="J34" t="n">
        <v>289.94</v>
      </c>
      <c r="K34" t="n">
        <v>60.56</v>
      </c>
      <c r="L34" t="n">
        <v>9</v>
      </c>
      <c r="M34" t="n">
        <v>21</v>
      </c>
      <c r="N34" t="n">
        <v>80.38</v>
      </c>
      <c r="O34" t="n">
        <v>35993.08</v>
      </c>
      <c r="P34" t="n">
        <v>272.41</v>
      </c>
      <c r="Q34" t="n">
        <v>467.08</v>
      </c>
      <c r="R34" t="n">
        <v>70.62</v>
      </c>
      <c r="S34" t="n">
        <v>39.61</v>
      </c>
      <c r="T34" t="n">
        <v>10485.72</v>
      </c>
      <c r="U34" t="n">
        <v>0.5600000000000001</v>
      </c>
      <c r="V34" t="n">
        <v>0.73</v>
      </c>
      <c r="W34" t="n">
        <v>2.65</v>
      </c>
      <c r="X34" t="n">
        <v>0.64</v>
      </c>
      <c r="Y34" t="n">
        <v>1</v>
      </c>
      <c r="Z34" t="n">
        <v>10</v>
      </c>
      <c r="AA34" t="n">
        <v>436.8168279913691</v>
      </c>
      <c r="AB34" t="n">
        <v>597.6720550561641</v>
      </c>
      <c r="AC34" t="n">
        <v>540.6310729596008</v>
      </c>
      <c r="AD34" t="n">
        <v>436816.8279913691</v>
      </c>
      <c r="AE34" t="n">
        <v>597672.0550561642</v>
      </c>
      <c r="AF34" t="n">
        <v>5.898605771058366e-06</v>
      </c>
      <c r="AG34" t="n">
        <v>24</v>
      </c>
      <c r="AH34" t="n">
        <v>540631.0729596008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5.0081</v>
      </c>
      <c r="E35" t="n">
        <v>19.97</v>
      </c>
      <c r="F35" t="n">
        <v>15.92</v>
      </c>
      <c r="G35" t="n">
        <v>43.41</v>
      </c>
      <c r="H35" t="n">
        <v>0.57</v>
      </c>
      <c r="I35" t="n">
        <v>22</v>
      </c>
      <c r="J35" t="n">
        <v>290.45</v>
      </c>
      <c r="K35" t="n">
        <v>60.56</v>
      </c>
      <c r="L35" t="n">
        <v>9.25</v>
      </c>
      <c r="M35" t="n">
        <v>20</v>
      </c>
      <c r="N35" t="n">
        <v>80.64</v>
      </c>
      <c r="O35" t="n">
        <v>36055.83</v>
      </c>
      <c r="P35" t="n">
        <v>271.15</v>
      </c>
      <c r="Q35" t="n">
        <v>467.08</v>
      </c>
      <c r="R35" t="n">
        <v>68.97</v>
      </c>
      <c r="S35" t="n">
        <v>39.61</v>
      </c>
      <c r="T35" t="n">
        <v>9665.33</v>
      </c>
      <c r="U35" t="n">
        <v>0.57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435.0068554510588</v>
      </c>
      <c r="AB35" t="n">
        <v>595.1955707761589</v>
      </c>
      <c r="AC35" t="n">
        <v>538.3909408635117</v>
      </c>
      <c r="AD35" t="n">
        <v>435006.8554510588</v>
      </c>
      <c r="AE35" t="n">
        <v>595195.5707761589</v>
      </c>
      <c r="AF35" t="n">
        <v>5.929388724039542e-06</v>
      </c>
      <c r="AG35" t="n">
        <v>24</v>
      </c>
      <c r="AH35" t="n">
        <v>538390.9408635116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5.0017</v>
      </c>
      <c r="E36" t="n">
        <v>19.99</v>
      </c>
      <c r="F36" t="n">
        <v>15.94</v>
      </c>
      <c r="G36" t="n">
        <v>43.48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271.54</v>
      </c>
      <c r="Q36" t="n">
        <v>467.08</v>
      </c>
      <c r="R36" t="n">
        <v>69.76000000000001</v>
      </c>
      <c r="S36" t="n">
        <v>39.61</v>
      </c>
      <c r="T36" t="n">
        <v>10063.05</v>
      </c>
      <c r="U36" t="n">
        <v>0.57</v>
      </c>
      <c r="V36" t="n">
        <v>0.73</v>
      </c>
      <c r="W36" t="n">
        <v>2.65</v>
      </c>
      <c r="X36" t="n">
        <v>0.61</v>
      </c>
      <c r="Y36" t="n">
        <v>1</v>
      </c>
      <c r="Z36" t="n">
        <v>10</v>
      </c>
      <c r="AA36" t="n">
        <v>435.5189933198397</v>
      </c>
      <c r="AB36" t="n">
        <v>595.896300402153</v>
      </c>
      <c r="AC36" t="n">
        <v>539.0247938374811</v>
      </c>
      <c r="AD36" t="n">
        <v>435518.9933198397</v>
      </c>
      <c r="AE36" t="n">
        <v>595896.3004021529</v>
      </c>
      <c r="AF36" t="n">
        <v>5.921811381767252e-06</v>
      </c>
      <c r="AG36" t="n">
        <v>24</v>
      </c>
      <c r="AH36" t="n">
        <v>539024.7938374811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5.0273</v>
      </c>
      <c r="E37" t="n">
        <v>19.89</v>
      </c>
      <c r="F37" t="n">
        <v>15.89</v>
      </c>
      <c r="G37" t="n">
        <v>45.41</v>
      </c>
      <c r="H37" t="n">
        <v>0.6</v>
      </c>
      <c r="I37" t="n">
        <v>21</v>
      </c>
      <c r="J37" t="n">
        <v>291.47</v>
      </c>
      <c r="K37" t="n">
        <v>60.56</v>
      </c>
      <c r="L37" t="n">
        <v>9.75</v>
      </c>
      <c r="M37" t="n">
        <v>19</v>
      </c>
      <c r="N37" t="n">
        <v>81.16</v>
      </c>
      <c r="O37" t="n">
        <v>36181.64</v>
      </c>
      <c r="P37" t="n">
        <v>270.54</v>
      </c>
      <c r="Q37" t="n">
        <v>467.07</v>
      </c>
      <c r="R37" t="n">
        <v>68.22</v>
      </c>
      <c r="S37" t="n">
        <v>39.61</v>
      </c>
      <c r="T37" t="n">
        <v>9295.66</v>
      </c>
      <c r="U37" t="n">
        <v>0.58</v>
      </c>
      <c r="V37" t="n">
        <v>0.73</v>
      </c>
      <c r="W37" t="n">
        <v>2.64</v>
      </c>
      <c r="X37" t="n">
        <v>0.5600000000000001</v>
      </c>
      <c r="Y37" t="n">
        <v>1</v>
      </c>
      <c r="Z37" t="n">
        <v>10</v>
      </c>
      <c r="AA37" t="n">
        <v>433.8630833090621</v>
      </c>
      <c r="AB37" t="n">
        <v>593.6306112718131</v>
      </c>
      <c r="AC37" t="n">
        <v>536.9753388978262</v>
      </c>
      <c r="AD37" t="n">
        <v>433863.0833090621</v>
      </c>
      <c r="AE37" t="n">
        <v>593630.6112718132</v>
      </c>
      <c r="AF37" t="n">
        <v>5.952120750856411e-06</v>
      </c>
      <c r="AG37" t="n">
        <v>24</v>
      </c>
      <c r="AH37" t="n">
        <v>536975.3388978262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5.0232</v>
      </c>
      <c r="E38" t="n">
        <v>19.91</v>
      </c>
      <c r="F38" t="n">
        <v>15.91</v>
      </c>
      <c r="G38" t="n">
        <v>45.46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270.48</v>
      </c>
      <c r="Q38" t="n">
        <v>467.07</v>
      </c>
      <c r="R38" t="n">
        <v>68.7</v>
      </c>
      <c r="S38" t="n">
        <v>39.61</v>
      </c>
      <c r="T38" t="n">
        <v>9534.549999999999</v>
      </c>
      <c r="U38" t="n">
        <v>0.58</v>
      </c>
      <c r="V38" t="n">
        <v>0.73</v>
      </c>
      <c r="W38" t="n">
        <v>2.64</v>
      </c>
      <c r="X38" t="n">
        <v>0.58</v>
      </c>
      <c r="Y38" t="n">
        <v>1</v>
      </c>
      <c r="Z38" t="n">
        <v>10</v>
      </c>
      <c r="AA38" t="n">
        <v>434.0673159526215</v>
      </c>
      <c r="AB38" t="n">
        <v>593.9100513848396</v>
      </c>
      <c r="AC38" t="n">
        <v>537.2281096386621</v>
      </c>
      <c r="AD38" t="n">
        <v>434067.3159526215</v>
      </c>
      <c r="AE38" t="n">
        <v>593910.0513848396</v>
      </c>
      <c r="AF38" t="n">
        <v>5.947266515963225e-06</v>
      </c>
      <c r="AG38" t="n">
        <v>24</v>
      </c>
      <c r="AH38" t="n">
        <v>537228.1096386621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5.0415</v>
      </c>
      <c r="E39" t="n">
        <v>19.84</v>
      </c>
      <c r="F39" t="n">
        <v>15.89</v>
      </c>
      <c r="G39" t="n">
        <v>47.67</v>
      </c>
      <c r="H39" t="n">
        <v>0.62</v>
      </c>
      <c r="I39" t="n">
        <v>20</v>
      </c>
      <c r="J39" t="n">
        <v>292.49</v>
      </c>
      <c r="K39" t="n">
        <v>60.56</v>
      </c>
      <c r="L39" t="n">
        <v>10.25</v>
      </c>
      <c r="M39" t="n">
        <v>18</v>
      </c>
      <c r="N39" t="n">
        <v>81.68000000000001</v>
      </c>
      <c r="O39" t="n">
        <v>36307.88</v>
      </c>
      <c r="P39" t="n">
        <v>269.91</v>
      </c>
      <c r="Q39" t="n">
        <v>467.07</v>
      </c>
      <c r="R39" t="n">
        <v>67.92</v>
      </c>
      <c r="S39" t="n">
        <v>39.61</v>
      </c>
      <c r="T39" t="n">
        <v>9149.49</v>
      </c>
      <c r="U39" t="n">
        <v>0.58</v>
      </c>
      <c r="V39" t="n">
        <v>0.73</v>
      </c>
      <c r="W39" t="n">
        <v>2.65</v>
      </c>
      <c r="X39" t="n">
        <v>0.5600000000000001</v>
      </c>
      <c r="Y39" t="n">
        <v>1</v>
      </c>
      <c r="Z39" t="n">
        <v>10</v>
      </c>
      <c r="AA39" t="n">
        <v>422.9507407621391</v>
      </c>
      <c r="AB39" t="n">
        <v>578.6998627805368</v>
      </c>
      <c r="AC39" t="n">
        <v>523.4695600871202</v>
      </c>
      <c r="AD39" t="n">
        <v>422950.7407621391</v>
      </c>
      <c r="AE39" t="n">
        <v>578699.8627805369</v>
      </c>
      <c r="AF39" t="n">
        <v>5.968932979023053e-06</v>
      </c>
      <c r="AG39" t="n">
        <v>23</v>
      </c>
      <c r="AH39" t="n">
        <v>523469.5600871202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5.0459</v>
      </c>
      <c r="E40" t="n">
        <v>19.82</v>
      </c>
      <c r="F40" t="n">
        <v>15.87</v>
      </c>
      <c r="G40" t="n">
        <v>47.62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269.87</v>
      </c>
      <c r="Q40" t="n">
        <v>467.07</v>
      </c>
      <c r="R40" t="n">
        <v>67.64</v>
      </c>
      <c r="S40" t="n">
        <v>39.61</v>
      </c>
      <c r="T40" t="n">
        <v>9011.9</v>
      </c>
      <c r="U40" t="n">
        <v>0.59</v>
      </c>
      <c r="V40" t="n">
        <v>0.73</v>
      </c>
      <c r="W40" t="n">
        <v>2.64</v>
      </c>
      <c r="X40" t="n">
        <v>0.54</v>
      </c>
      <c r="Y40" t="n">
        <v>1</v>
      </c>
      <c r="Z40" t="n">
        <v>10</v>
      </c>
      <c r="AA40" t="n">
        <v>422.6888548430813</v>
      </c>
      <c r="AB40" t="n">
        <v>578.3415389124907</v>
      </c>
      <c r="AC40" t="n">
        <v>523.1454341461297</v>
      </c>
      <c r="AD40" t="n">
        <v>422688.8548430813</v>
      </c>
      <c r="AE40" t="n">
        <v>578341.5389124907</v>
      </c>
      <c r="AF40" t="n">
        <v>5.974142401835252e-06</v>
      </c>
      <c r="AG40" t="n">
        <v>23</v>
      </c>
      <c r="AH40" t="n">
        <v>523145.4341461297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5.0634</v>
      </c>
      <c r="E41" t="n">
        <v>19.75</v>
      </c>
      <c r="F41" t="n">
        <v>15.86</v>
      </c>
      <c r="G41" t="n">
        <v>50.07</v>
      </c>
      <c r="H41" t="n">
        <v>0.65</v>
      </c>
      <c r="I41" t="n">
        <v>19</v>
      </c>
      <c r="J41" t="n">
        <v>293.52</v>
      </c>
      <c r="K41" t="n">
        <v>60.56</v>
      </c>
      <c r="L41" t="n">
        <v>10.75</v>
      </c>
      <c r="M41" t="n">
        <v>17</v>
      </c>
      <c r="N41" t="n">
        <v>82.20999999999999</v>
      </c>
      <c r="O41" t="n">
        <v>36434.56</v>
      </c>
      <c r="P41" t="n">
        <v>269.15</v>
      </c>
      <c r="Q41" t="n">
        <v>467.09</v>
      </c>
      <c r="R41" t="n">
        <v>66.97</v>
      </c>
      <c r="S41" t="n">
        <v>39.61</v>
      </c>
      <c r="T41" t="n">
        <v>8681.139999999999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421.6494484271366</v>
      </c>
      <c r="AB41" t="n">
        <v>576.9193771988205</v>
      </c>
      <c r="AC41" t="n">
        <v>521.8590015503956</v>
      </c>
      <c r="AD41" t="n">
        <v>421649.4484271366</v>
      </c>
      <c r="AE41" t="n">
        <v>576919.3771988205</v>
      </c>
      <c r="AF41" t="n">
        <v>5.994861697111043e-06</v>
      </c>
      <c r="AG41" t="n">
        <v>23</v>
      </c>
      <c r="AH41" t="n">
        <v>521859.0015503956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5.0643</v>
      </c>
      <c r="E42" t="n">
        <v>19.75</v>
      </c>
      <c r="F42" t="n">
        <v>15.85</v>
      </c>
      <c r="G42" t="n">
        <v>50.06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269.51</v>
      </c>
      <c r="Q42" t="n">
        <v>467.09</v>
      </c>
      <c r="R42" t="n">
        <v>66.98999999999999</v>
      </c>
      <c r="S42" t="n">
        <v>39.61</v>
      </c>
      <c r="T42" t="n">
        <v>8692.08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421.7495816419521</v>
      </c>
      <c r="AB42" t="n">
        <v>577.0563838808968</v>
      </c>
      <c r="AC42" t="n">
        <v>521.9829325070245</v>
      </c>
      <c r="AD42" t="n">
        <v>421749.5816419522</v>
      </c>
      <c r="AE42" t="n">
        <v>577056.3838808967</v>
      </c>
      <c r="AF42" t="n">
        <v>5.995927260868085e-06</v>
      </c>
      <c r="AG42" t="n">
        <v>23</v>
      </c>
      <c r="AH42" t="n">
        <v>521982.9325070246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5.0624</v>
      </c>
      <c r="E43" t="n">
        <v>19.75</v>
      </c>
      <c r="F43" t="n">
        <v>15.86</v>
      </c>
      <c r="G43" t="n">
        <v>50.08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269.37</v>
      </c>
      <c r="Q43" t="n">
        <v>467.16</v>
      </c>
      <c r="R43" t="n">
        <v>67.3</v>
      </c>
      <c r="S43" t="n">
        <v>39.61</v>
      </c>
      <c r="T43" t="n">
        <v>8844.440000000001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421.7919186967038</v>
      </c>
      <c r="AB43" t="n">
        <v>577.1143113069868</v>
      </c>
      <c r="AC43" t="n">
        <v>522.0353314208704</v>
      </c>
      <c r="AD43" t="n">
        <v>421791.9186967037</v>
      </c>
      <c r="AE43" t="n">
        <v>577114.3113069868</v>
      </c>
      <c r="AF43" t="n">
        <v>5.993677737380999e-06</v>
      </c>
      <c r="AG43" t="n">
        <v>23</v>
      </c>
      <c r="AH43" t="n">
        <v>522035.3314208704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5.0819</v>
      </c>
      <c r="E44" t="n">
        <v>19.68</v>
      </c>
      <c r="F44" t="n">
        <v>15.84</v>
      </c>
      <c r="G44" t="n">
        <v>52.79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268.85</v>
      </c>
      <c r="Q44" t="n">
        <v>467.1</v>
      </c>
      <c r="R44" t="n">
        <v>66.37</v>
      </c>
      <c r="S44" t="n">
        <v>39.61</v>
      </c>
      <c r="T44" t="n">
        <v>8387.049999999999</v>
      </c>
      <c r="U44" t="n">
        <v>0.6</v>
      </c>
      <c r="V44" t="n">
        <v>0.74</v>
      </c>
      <c r="W44" t="n">
        <v>2.64</v>
      </c>
      <c r="X44" t="n">
        <v>0.5</v>
      </c>
      <c r="Y44" t="n">
        <v>1</v>
      </c>
      <c r="Z44" t="n">
        <v>10</v>
      </c>
      <c r="AA44" t="n">
        <v>420.7420257728089</v>
      </c>
      <c r="AB44" t="n">
        <v>575.6778014905071</v>
      </c>
      <c r="AC44" t="n">
        <v>520.7359200851213</v>
      </c>
      <c r="AD44" t="n">
        <v>420742.0257728089</v>
      </c>
      <c r="AE44" t="n">
        <v>575677.8014905071</v>
      </c>
      <c r="AF44" t="n">
        <v>6.01676495211688e-06</v>
      </c>
      <c r="AG44" t="n">
        <v>23</v>
      </c>
      <c r="AH44" t="n">
        <v>520735.9200851213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5.0878</v>
      </c>
      <c r="E45" t="n">
        <v>19.66</v>
      </c>
      <c r="F45" t="n">
        <v>15.81</v>
      </c>
      <c r="G45" t="n">
        <v>52.71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267.92</v>
      </c>
      <c r="Q45" t="n">
        <v>467.07</v>
      </c>
      <c r="R45" t="n">
        <v>65.41</v>
      </c>
      <c r="S45" t="n">
        <v>39.61</v>
      </c>
      <c r="T45" t="n">
        <v>7904.75</v>
      </c>
      <c r="U45" t="n">
        <v>0.61</v>
      </c>
      <c r="V45" t="n">
        <v>0.74</v>
      </c>
      <c r="W45" t="n">
        <v>2.64</v>
      </c>
      <c r="X45" t="n">
        <v>0.48</v>
      </c>
      <c r="Y45" t="n">
        <v>1</v>
      </c>
      <c r="Z45" t="n">
        <v>10</v>
      </c>
      <c r="AA45" t="n">
        <v>419.9676125331851</v>
      </c>
      <c r="AB45" t="n">
        <v>574.6182151313529</v>
      </c>
      <c r="AC45" t="n">
        <v>519.7774591609459</v>
      </c>
      <c r="AD45" t="n">
        <v>419967.6125331851</v>
      </c>
      <c r="AE45" t="n">
        <v>574618.2151313529</v>
      </c>
      <c r="AF45" t="n">
        <v>6.023750314524147e-06</v>
      </c>
      <c r="AG45" t="n">
        <v>23</v>
      </c>
      <c r="AH45" t="n">
        <v>519777.459160946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5.1059</v>
      </c>
      <c r="E46" t="n">
        <v>19.58</v>
      </c>
      <c r="F46" t="n">
        <v>15.8</v>
      </c>
      <c r="G46" t="n">
        <v>55.75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267.32</v>
      </c>
      <c r="Q46" t="n">
        <v>467.07</v>
      </c>
      <c r="R46" t="n">
        <v>64.94</v>
      </c>
      <c r="S46" t="n">
        <v>39.61</v>
      </c>
      <c r="T46" t="n">
        <v>7675.48</v>
      </c>
      <c r="U46" t="n">
        <v>0.61</v>
      </c>
      <c r="V46" t="n">
        <v>0.74</v>
      </c>
      <c r="W46" t="n">
        <v>2.64</v>
      </c>
      <c r="X46" t="n">
        <v>0.46</v>
      </c>
      <c r="Y46" t="n">
        <v>1</v>
      </c>
      <c r="Z46" t="n">
        <v>10</v>
      </c>
      <c r="AA46" t="n">
        <v>418.9809999593726</v>
      </c>
      <c r="AB46" t="n">
        <v>573.2682882815877</v>
      </c>
      <c r="AC46" t="n">
        <v>518.5563674350882</v>
      </c>
      <c r="AD46" t="n">
        <v>418980.9999593726</v>
      </c>
      <c r="AE46" t="n">
        <v>573268.2882815878</v>
      </c>
      <c r="AF46" t="n">
        <v>6.045179985637966e-06</v>
      </c>
      <c r="AG46" t="n">
        <v>23</v>
      </c>
      <c r="AH46" t="n">
        <v>518556.3674350881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5.1073</v>
      </c>
      <c r="E47" t="n">
        <v>19.58</v>
      </c>
      <c r="F47" t="n">
        <v>15.79</v>
      </c>
      <c r="G47" t="n">
        <v>55.73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267.27</v>
      </c>
      <c r="Q47" t="n">
        <v>467.08</v>
      </c>
      <c r="R47" t="n">
        <v>64.90000000000001</v>
      </c>
      <c r="S47" t="n">
        <v>39.61</v>
      </c>
      <c r="T47" t="n">
        <v>7658.37</v>
      </c>
      <c r="U47" t="n">
        <v>0.61</v>
      </c>
      <c r="V47" t="n">
        <v>0.74</v>
      </c>
      <c r="W47" t="n">
        <v>2.63</v>
      </c>
      <c r="X47" t="n">
        <v>0.46</v>
      </c>
      <c r="Y47" t="n">
        <v>1</v>
      </c>
      <c r="Z47" t="n">
        <v>10</v>
      </c>
      <c r="AA47" t="n">
        <v>418.8683426347044</v>
      </c>
      <c r="AB47" t="n">
        <v>573.1141455598863</v>
      </c>
      <c r="AC47" t="n">
        <v>518.4169358784052</v>
      </c>
      <c r="AD47" t="n">
        <v>418868.3426347044</v>
      </c>
      <c r="AE47" t="n">
        <v>573114.1455598864</v>
      </c>
      <c r="AF47" t="n">
        <v>6.04683752926003e-06</v>
      </c>
      <c r="AG47" t="n">
        <v>23</v>
      </c>
      <c r="AH47" t="n">
        <v>518416.9358784052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5.1087</v>
      </c>
      <c r="E48" t="n">
        <v>19.57</v>
      </c>
      <c r="F48" t="n">
        <v>15.79</v>
      </c>
      <c r="G48" t="n">
        <v>55.71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267.25</v>
      </c>
      <c r="Q48" t="n">
        <v>467.07</v>
      </c>
      <c r="R48" t="n">
        <v>64.59999999999999</v>
      </c>
      <c r="S48" t="n">
        <v>39.61</v>
      </c>
      <c r="T48" t="n">
        <v>7506.5</v>
      </c>
      <c r="U48" t="n">
        <v>0.61</v>
      </c>
      <c r="V48" t="n">
        <v>0.74</v>
      </c>
      <c r="W48" t="n">
        <v>2.64</v>
      </c>
      <c r="X48" t="n">
        <v>0.45</v>
      </c>
      <c r="Y48" t="n">
        <v>1</v>
      </c>
      <c r="Z48" t="n">
        <v>10</v>
      </c>
      <c r="AA48" t="n">
        <v>418.8078039761338</v>
      </c>
      <c r="AB48" t="n">
        <v>573.031313896453</v>
      </c>
      <c r="AC48" t="n">
        <v>518.342009552675</v>
      </c>
      <c r="AD48" t="n">
        <v>418807.8039761338</v>
      </c>
      <c r="AE48" t="n">
        <v>573031.313896453</v>
      </c>
      <c r="AF48" t="n">
        <v>6.048495072882092e-06</v>
      </c>
      <c r="AG48" t="n">
        <v>23</v>
      </c>
      <c r="AH48" t="n">
        <v>518342.009552675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5.1251</v>
      </c>
      <c r="E49" t="n">
        <v>19.51</v>
      </c>
      <c r="F49" t="n">
        <v>15.78</v>
      </c>
      <c r="G49" t="n">
        <v>59.16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266.76</v>
      </c>
      <c r="Q49" t="n">
        <v>467.08</v>
      </c>
      <c r="R49" t="n">
        <v>64.33</v>
      </c>
      <c r="S49" t="n">
        <v>39.61</v>
      </c>
      <c r="T49" t="n">
        <v>7373.85</v>
      </c>
      <c r="U49" t="n">
        <v>0.62</v>
      </c>
      <c r="V49" t="n">
        <v>0.74</v>
      </c>
      <c r="W49" t="n">
        <v>2.64</v>
      </c>
      <c r="X49" t="n">
        <v>0.44</v>
      </c>
      <c r="Y49" t="n">
        <v>1</v>
      </c>
      <c r="Z49" t="n">
        <v>10</v>
      </c>
      <c r="AA49" t="n">
        <v>417.942689929126</v>
      </c>
      <c r="AB49" t="n">
        <v>571.8476266911987</v>
      </c>
      <c r="AC49" t="n">
        <v>517.2712917929747</v>
      </c>
      <c r="AD49" t="n">
        <v>417942.689929126</v>
      </c>
      <c r="AE49" t="n">
        <v>571847.6266911987</v>
      </c>
      <c r="AF49" t="n">
        <v>6.067912012454835e-06</v>
      </c>
      <c r="AG49" t="n">
        <v>23</v>
      </c>
      <c r="AH49" t="n">
        <v>517271.2917929747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5.129</v>
      </c>
      <c r="E50" t="n">
        <v>19.5</v>
      </c>
      <c r="F50" t="n">
        <v>15.76</v>
      </c>
      <c r="G50" t="n">
        <v>59.1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266.51</v>
      </c>
      <c r="Q50" t="n">
        <v>467.07</v>
      </c>
      <c r="R50" t="n">
        <v>63.91</v>
      </c>
      <c r="S50" t="n">
        <v>39.61</v>
      </c>
      <c r="T50" t="n">
        <v>7166.38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417.6083918575988</v>
      </c>
      <c r="AB50" t="n">
        <v>571.3902253215451</v>
      </c>
      <c r="AC50" t="n">
        <v>516.857544168074</v>
      </c>
      <c r="AD50" t="n">
        <v>417608.3918575988</v>
      </c>
      <c r="AE50" t="n">
        <v>571390.2253215451</v>
      </c>
      <c r="AF50" t="n">
        <v>6.072529455402011e-06</v>
      </c>
      <c r="AG50" t="n">
        <v>23</v>
      </c>
      <c r="AH50" t="n">
        <v>516857.544168074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5.1235</v>
      </c>
      <c r="E51" t="n">
        <v>19.52</v>
      </c>
      <c r="F51" t="n">
        <v>15.78</v>
      </c>
      <c r="G51" t="n">
        <v>59.18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267.02</v>
      </c>
      <c r="Q51" t="n">
        <v>467.09</v>
      </c>
      <c r="R51" t="n">
        <v>64.48999999999999</v>
      </c>
      <c r="S51" t="n">
        <v>39.61</v>
      </c>
      <c r="T51" t="n">
        <v>7457.29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418.1233359592756</v>
      </c>
      <c r="AB51" t="n">
        <v>572.0947945591898</v>
      </c>
      <c r="AC51" t="n">
        <v>517.494870306547</v>
      </c>
      <c r="AD51" t="n">
        <v>418123.3359592756</v>
      </c>
      <c r="AE51" t="n">
        <v>572094.7945591898</v>
      </c>
      <c r="AF51" t="n">
        <v>6.066017676886762e-06</v>
      </c>
      <c r="AG51" t="n">
        <v>23</v>
      </c>
      <c r="AH51" t="n">
        <v>517494.870306547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5.1244</v>
      </c>
      <c r="E52" t="n">
        <v>19.51</v>
      </c>
      <c r="F52" t="n">
        <v>15.78</v>
      </c>
      <c r="G52" t="n">
        <v>59.17</v>
      </c>
      <c r="H52" t="n">
        <v>0.8</v>
      </c>
      <c r="I52" t="n">
        <v>16</v>
      </c>
      <c r="J52" t="n">
        <v>299.23</v>
      </c>
      <c r="K52" t="n">
        <v>60.56</v>
      </c>
      <c r="L52" t="n">
        <v>13.5</v>
      </c>
      <c r="M52" t="n">
        <v>14</v>
      </c>
      <c r="N52" t="n">
        <v>85.18000000000001</v>
      </c>
      <c r="O52" t="n">
        <v>37139.2</v>
      </c>
      <c r="P52" t="n">
        <v>266.59</v>
      </c>
      <c r="Q52" t="n">
        <v>467.07</v>
      </c>
      <c r="R52" t="n">
        <v>64.45999999999999</v>
      </c>
      <c r="S52" t="n">
        <v>39.61</v>
      </c>
      <c r="T52" t="n">
        <v>7438.89</v>
      </c>
      <c r="U52" t="n">
        <v>0.61</v>
      </c>
      <c r="V52" t="n">
        <v>0.74</v>
      </c>
      <c r="W52" t="n">
        <v>2.64</v>
      </c>
      <c r="X52" t="n">
        <v>0.44</v>
      </c>
      <c r="Y52" t="n">
        <v>1</v>
      </c>
      <c r="Z52" t="n">
        <v>10</v>
      </c>
      <c r="AA52" t="n">
        <v>417.887782482453</v>
      </c>
      <c r="AB52" t="n">
        <v>571.7724999003152</v>
      </c>
      <c r="AC52" t="n">
        <v>517.203334997572</v>
      </c>
      <c r="AD52" t="n">
        <v>417887.782482453</v>
      </c>
      <c r="AE52" t="n">
        <v>571772.4999003152</v>
      </c>
      <c r="AF52" t="n">
        <v>6.067083240643803e-06</v>
      </c>
      <c r="AG52" t="n">
        <v>23</v>
      </c>
      <c r="AH52" t="n">
        <v>517203.334997572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5.1538</v>
      </c>
      <c r="E53" t="n">
        <v>19.4</v>
      </c>
      <c r="F53" t="n">
        <v>15.72</v>
      </c>
      <c r="G53" t="n">
        <v>62.88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265.06</v>
      </c>
      <c r="Q53" t="n">
        <v>467.07</v>
      </c>
      <c r="R53" t="n">
        <v>62.46</v>
      </c>
      <c r="S53" t="n">
        <v>39.61</v>
      </c>
      <c r="T53" t="n">
        <v>6445.79</v>
      </c>
      <c r="U53" t="n">
        <v>0.63</v>
      </c>
      <c r="V53" t="n">
        <v>0.74</v>
      </c>
      <c r="W53" t="n">
        <v>2.63</v>
      </c>
      <c r="X53" t="n">
        <v>0.39</v>
      </c>
      <c r="Y53" t="n">
        <v>1</v>
      </c>
      <c r="Z53" t="n">
        <v>10</v>
      </c>
      <c r="AA53" t="n">
        <v>415.8871374660388</v>
      </c>
      <c r="AB53" t="n">
        <v>569.0351291266282</v>
      </c>
      <c r="AC53" t="n">
        <v>514.7272150486018</v>
      </c>
      <c r="AD53" t="n">
        <v>415887.1374660388</v>
      </c>
      <c r="AE53" t="n">
        <v>569035.1291266283</v>
      </c>
      <c r="AF53" t="n">
        <v>6.101891656707134e-06</v>
      </c>
      <c r="AG53" t="n">
        <v>23</v>
      </c>
      <c r="AH53" t="n">
        <v>514727.2150486019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5.1534</v>
      </c>
      <c r="E54" t="n">
        <v>19.4</v>
      </c>
      <c r="F54" t="n">
        <v>15.72</v>
      </c>
      <c r="G54" t="n">
        <v>62.88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265.27</v>
      </c>
      <c r="Q54" t="n">
        <v>467.07</v>
      </c>
      <c r="R54" t="n">
        <v>62.65</v>
      </c>
      <c r="S54" t="n">
        <v>39.61</v>
      </c>
      <c r="T54" t="n">
        <v>6543.05</v>
      </c>
      <c r="U54" t="n">
        <v>0.63</v>
      </c>
      <c r="V54" t="n">
        <v>0.74</v>
      </c>
      <c r="W54" t="n">
        <v>2.63</v>
      </c>
      <c r="X54" t="n">
        <v>0.39</v>
      </c>
      <c r="Y54" t="n">
        <v>1</v>
      </c>
      <c r="Z54" t="n">
        <v>10</v>
      </c>
      <c r="AA54" t="n">
        <v>415.9999303327714</v>
      </c>
      <c r="AB54" t="n">
        <v>569.189457302962</v>
      </c>
      <c r="AC54" t="n">
        <v>514.8668143603871</v>
      </c>
      <c r="AD54" t="n">
        <v>415999.9303327714</v>
      </c>
      <c r="AE54" t="n">
        <v>569189.457302962</v>
      </c>
      <c r="AF54" t="n">
        <v>6.101418072815115e-06</v>
      </c>
      <c r="AG54" t="n">
        <v>23</v>
      </c>
      <c r="AH54" t="n">
        <v>514866.8143603872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5.1496</v>
      </c>
      <c r="E55" t="n">
        <v>19.42</v>
      </c>
      <c r="F55" t="n">
        <v>15.73</v>
      </c>
      <c r="G55" t="n">
        <v>62.94</v>
      </c>
      <c r="H55" t="n">
        <v>0.84</v>
      </c>
      <c r="I55" t="n">
        <v>15</v>
      </c>
      <c r="J55" t="n">
        <v>300.81</v>
      </c>
      <c r="K55" t="n">
        <v>60.56</v>
      </c>
      <c r="L55" t="n">
        <v>14.25</v>
      </c>
      <c r="M55" t="n">
        <v>13</v>
      </c>
      <c r="N55" t="n">
        <v>86</v>
      </c>
      <c r="O55" t="n">
        <v>37333.9</v>
      </c>
      <c r="P55" t="n">
        <v>265.39</v>
      </c>
      <c r="Q55" t="n">
        <v>467.07</v>
      </c>
      <c r="R55" t="n">
        <v>62.99</v>
      </c>
      <c r="S55" t="n">
        <v>39.61</v>
      </c>
      <c r="T55" t="n">
        <v>6711.9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416.2292454439145</v>
      </c>
      <c r="AB55" t="n">
        <v>569.5032163546965</v>
      </c>
      <c r="AC55" t="n">
        <v>515.1506286885879</v>
      </c>
      <c r="AD55" t="n">
        <v>416229.2454439145</v>
      </c>
      <c r="AE55" t="n">
        <v>569503.2163546965</v>
      </c>
      <c r="AF55" t="n">
        <v>6.096919025840944e-06</v>
      </c>
      <c r="AG55" t="n">
        <v>23</v>
      </c>
      <c r="AH55" t="n">
        <v>515150.6286885879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5.1497</v>
      </c>
      <c r="E56" t="n">
        <v>19.42</v>
      </c>
      <c r="F56" t="n">
        <v>15.73</v>
      </c>
      <c r="G56" t="n">
        <v>62.94</v>
      </c>
      <c r="H56" t="n">
        <v>0.86</v>
      </c>
      <c r="I56" t="n">
        <v>15</v>
      </c>
      <c r="J56" t="n">
        <v>301.34</v>
      </c>
      <c r="K56" t="n">
        <v>60.56</v>
      </c>
      <c r="L56" t="n">
        <v>14.5</v>
      </c>
      <c r="M56" t="n">
        <v>13</v>
      </c>
      <c r="N56" t="n">
        <v>86.28</v>
      </c>
      <c r="O56" t="n">
        <v>37399</v>
      </c>
      <c r="P56" t="n">
        <v>265.36</v>
      </c>
      <c r="Q56" t="n">
        <v>467.07</v>
      </c>
      <c r="R56" t="n">
        <v>62.91</v>
      </c>
      <c r="S56" t="n">
        <v>39.61</v>
      </c>
      <c r="T56" t="n">
        <v>6668.67</v>
      </c>
      <c r="U56" t="n">
        <v>0.63</v>
      </c>
      <c r="V56" t="n">
        <v>0.74</v>
      </c>
      <c r="W56" t="n">
        <v>2.63</v>
      </c>
      <c r="X56" t="n">
        <v>0.4</v>
      </c>
      <c r="Y56" t="n">
        <v>1</v>
      </c>
      <c r="Z56" t="n">
        <v>10</v>
      </c>
      <c r="AA56" t="n">
        <v>416.2115878493006</v>
      </c>
      <c r="AB56" t="n">
        <v>569.4790564547479</v>
      </c>
      <c r="AC56" t="n">
        <v>515.1287745755816</v>
      </c>
      <c r="AD56" t="n">
        <v>416211.5878493006</v>
      </c>
      <c r="AE56" t="n">
        <v>569479.0564547479</v>
      </c>
      <c r="AF56" t="n">
        <v>6.097037421813948e-06</v>
      </c>
      <c r="AG56" t="n">
        <v>23</v>
      </c>
      <c r="AH56" t="n">
        <v>515128.7745755815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5.1712</v>
      </c>
      <c r="E57" t="n">
        <v>19.34</v>
      </c>
      <c r="F57" t="n">
        <v>15.71</v>
      </c>
      <c r="G57" t="n">
        <v>67.31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264.92</v>
      </c>
      <c r="Q57" t="n">
        <v>467.07</v>
      </c>
      <c r="R57" t="n">
        <v>62.21</v>
      </c>
      <c r="S57" t="n">
        <v>39.61</v>
      </c>
      <c r="T57" t="n">
        <v>6324.28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415.1672374912513</v>
      </c>
      <c r="AB57" t="n">
        <v>568.0501302213787</v>
      </c>
      <c r="AC57" t="n">
        <v>513.8362230564146</v>
      </c>
      <c r="AD57" t="n">
        <v>415167.2374912513</v>
      </c>
      <c r="AE57" t="n">
        <v>568050.1302213788</v>
      </c>
      <c r="AF57" t="n">
        <v>6.12249255600992e-06</v>
      </c>
      <c r="AG57" t="n">
        <v>23</v>
      </c>
      <c r="AH57" t="n">
        <v>513836.2230564146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5.1721</v>
      </c>
      <c r="E58" t="n">
        <v>19.33</v>
      </c>
      <c r="F58" t="n">
        <v>15.7</v>
      </c>
      <c r="G58" t="n">
        <v>67.3</v>
      </c>
      <c r="H58" t="n">
        <v>0.88</v>
      </c>
      <c r="I58" t="n">
        <v>14</v>
      </c>
      <c r="J58" t="n">
        <v>302.39</v>
      </c>
      <c r="K58" t="n">
        <v>60.56</v>
      </c>
      <c r="L58" t="n">
        <v>15</v>
      </c>
      <c r="M58" t="n">
        <v>12</v>
      </c>
      <c r="N58" t="n">
        <v>86.84</v>
      </c>
      <c r="O58" t="n">
        <v>37529.55</v>
      </c>
      <c r="P58" t="n">
        <v>264.67</v>
      </c>
      <c r="Q58" t="n">
        <v>467.07</v>
      </c>
      <c r="R58" t="n">
        <v>61.99</v>
      </c>
      <c r="S58" t="n">
        <v>39.61</v>
      </c>
      <c r="T58" t="n">
        <v>6216.82</v>
      </c>
      <c r="U58" t="n">
        <v>0.64</v>
      </c>
      <c r="V58" t="n">
        <v>0.74</v>
      </c>
      <c r="W58" t="n">
        <v>2.63</v>
      </c>
      <c r="X58" t="n">
        <v>0.37</v>
      </c>
      <c r="Y58" t="n">
        <v>1</v>
      </c>
      <c r="Z58" t="n">
        <v>10</v>
      </c>
      <c r="AA58" t="n">
        <v>414.9811550867975</v>
      </c>
      <c r="AB58" t="n">
        <v>567.7955240662285</v>
      </c>
      <c r="AC58" t="n">
        <v>513.60591615537</v>
      </c>
      <c r="AD58" t="n">
        <v>414981.1550867974</v>
      </c>
      <c r="AE58" t="n">
        <v>567795.5240662285</v>
      </c>
      <c r="AF58" t="n">
        <v>6.123558119766962e-06</v>
      </c>
      <c r="AG58" t="n">
        <v>23</v>
      </c>
      <c r="AH58" t="n">
        <v>513605.91615537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5.1723</v>
      </c>
      <c r="E59" t="n">
        <v>19.33</v>
      </c>
      <c r="F59" t="n">
        <v>15.7</v>
      </c>
      <c r="G59" t="n">
        <v>67.29000000000001</v>
      </c>
      <c r="H59" t="n">
        <v>0.9</v>
      </c>
      <c r="I59" t="n">
        <v>14</v>
      </c>
      <c r="J59" t="n">
        <v>302.92</v>
      </c>
      <c r="K59" t="n">
        <v>60.56</v>
      </c>
      <c r="L59" t="n">
        <v>15.25</v>
      </c>
      <c r="M59" t="n">
        <v>12</v>
      </c>
      <c r="N59" t="n">
        <v>87.12</v>
      </c>
      <c r="O59" t="n">
        <v>37595</v>
      </c>
      <c r="P59" t="n">
        <v>264.26</v>
      </c>
      <c r="Q59" t="n">
        <v>467.08</v>
      </c>
      <c r="R59" t="n">
        <v>61.86</v>
      </c>
      <c r="S59" t="n">
        <v>39.61</v>
      </c>
      <c r="T59" t="n">
        <v>6151.66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414.7823769996623</v>
      </c>
      <c r="AB59" t="n">
        <v>567.5235471179401</v>
      </c>
      <c r="AC59" t="n">
        <v>513.3598963053041</v>
      </c>
      <c r="AD59" t="n">
        <v>414782.3769996624</v>
      </c>
      <c r="AE59" t="n">
        <v>567523.5471179402</v>
      </c>
      <c r="AF59" t="n">
        <v>6.123794911712969e-06</v>
      </c>
      <c r="AG59" t="n">
        <v>23</v>
      </c>
      <c r="AH59" t="n">
        <v>513359.8963053041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5.1725</v>
      </c>
      <c r="E60" t="n">
        <v>19.33</v>
      </c>
      <c r="F60" t="n">
        <v>15.7</v>
      </c>
      <c r="G60" t="n">
        <v>67.29000000000001</v>
      </c>
      <c r="H60" t="n">
        <v>0.91</v>
      </c>
      <c r="I60" t="n">
        <v>14</v>
      </c>
      <c r="J60" t="n">
        <v>303.46</v>
      </c>
      <c r="K60" t="n">
        <v>60.56</v>
      </c>
      <c r="L60" t="n">
        <v>15.5</v>
      </c>
      <c r="M60" t="n">
        <v>12</v>
      </c>
      <c r="N60" t="n">
        <v>87.40000000000001</v>
      </c>
      <c r="O60" t="n">
        <v>37660.57</v>
      </c>
      <c r="P60" t="n">
        <v>264</v>
      </c>
      <c r="Q60" t="n">
        <v>467.07</v>
      </c>
      <c r="R60" t="n">
        <v>61.78</v>
      </c>
      <c r="S60" t="n">
        <v>39.61</v>
      </c>
      <c r="T60" t="n">
        <v>6110.44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414.6537539147568</v>
      </c>
      <c r="AB60" t="n">
        <v>567.3475593387224</v>
      </c>
      <c r="AC60" t="n">
        <v>513.2007045527345</v>
      </c>
      <c r="AD60" t="n">
        <v>414653.7539147568</v>
      </c>
      <c r="AE60" t="n">
        <v>567347.5593387224</v>
      </c>
      <c r="AF60" t="n">
        <v>6.124031703658979e-06</v>
      </c>
      <c r="AG60" t="n">
        <v>23</v>
      </c>
      <c r="AH60" t="n">
        <v>513200.7045527345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5.1914</v>
      </c>
      <c r="E61" t="n">
        <v>19.26</v>
      </c>
      <c r="F61" t="n">
        <v>15.68</v>
      </c>
      <c r="G61" t="n">
        <v>72.38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263.33</v>
      </c>
      <c r="Q61" t="n">
        <v>467.09</v>
      </c>
      <c r="R61" t="n">
        <v>61.4</v>
      </c>
      <c r="S61" t="n">
        <v>39.61</v>
      </c>
      <c r="T61" t="n">
        <v>5926.31</v>
      </c>
      <c r="U61" t="n">
        <v>0.65</v>
      </c>
      <c r="V61" t="n">
        <v>0.74</v>
      </c>
      <c r="W61" t="n">
        <v>2.63</v>
      </c>
      <c r="X61" t="n">
        <v>0.35</v>
      </c>
      <c r="Y61" t="n">
        <v>1</v>
      </c>
      <c r="Z61" t="n">
        <v>10</v>
      </c>
      <c r="AA61" t="n">
        <v>413.603985458297</v>
      </c>
      <c r="AB61" t="n">
        <v>565.9112198240782</v>
      </c>
      <c r="AC61" t="n">
        <v>511.9014472654529</v>
      </c>
      <c r="AD61" t="n">
        <v>413603.985458297</v>
      </c>
      <c r="AE61" t="n">
        <v>565911.2198240783</v>
      </c>
      <c r="AF61" t="n">
        <v>6.146408542556834e-06</v>
      </c>
      <c r="AG61" t="n">
        <v>23</v>
      </c>
      <c r="AH61" t="n">
        <v>511901.4472654529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5.191</v>
      </c>
      <c r="E62" t="n">
        <v>19.26</v>
      </c>
      <c r="F62" t="n">
        <v>15.68</v>
      </c>
      <c r="G62" t="n">
        <v>72.39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263.74</v>
      </c>
      <c r="Q62" t="n">
        <v>467.07</v>
      </c>
      <c r="R62" t="n">
        <v>61.37</v>
      </c>
      <c r="S62" t="n">
        <v>39.61</v>
      </c>
      <c r="T62" t="n">
        <v>5909.43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413.8089716168431</v>
      </c>
      <c r="AB62" t="n">
        <v>566.1916909295524</v>
      </c>
      <c r="AC62" t="n">
        <v>512.1551506022641</v>
      </c>
      <c r="AD62" t="n">
        <v>413808.9716168431</v>
      </c>
      <c r="AE62" t="n">
        <v>566191.6909295523</v>
      </c>
      <c r="AF62" t="n">
        <v>6.145934958664816e-06</v>
      </c>
      <c r="AG62" t="n">
        <v>23</v>
      </c>
      <c r="AH62" t="n">
        <v>512155.1506022641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5.195</v>
      </c>
      <c r="E63" t="n">
        <v>19.25</v>
      </c>
      <c r="F63" t="n">
        <v>15.67</v>
      </c>
      <c r="G63" t="n">
        <v>72.31999999999999</v>
      </c>
      <c r="H63" t="n">
        <v>0.95</v>
      </c>
      <c r="I63" t="n">
        <v>13</v>
      </c>
      <c r="J63" t="n">
        <v>305.06</v>
      </c>
      <c r="K63" t="n">
        <v>60.56</v>
      </c>
      <c r="L63" t="n">
        <v>16.25</v>
      </c>
      <c r="M63" t="n">
        <v>11</v>
      </c>
      <c r="N63" t="n">
        <v>88.25</v>
      </c>
      <c r="O63" t="n">
        <v>37858.02</v>
      </c>
      <c r="P63" t="n">
        <v>263.76</v>
      </c>
      <c r="Q63" t="n">
        <v>467.07</v>
      </c>
      <c r="R63" t="n">
        <v>60.88</v>
      </c>
      <c r="S63" t="n">
        <v>39.61</v>
      </c>
      <c r="T63" t="n">
        <v>5666.63</v>
      </c>
      <c r="U63" t="n">
        <v>0.65</v>
      </c>
      <c r="V63" t="n">
        <v>0.74</v>
      </c>
      <c r="W63" t="n">
        <v>2.63</v>
      </c>
      <c r="X63" t="n">
        <v>0.34</v>
      </c>
      <c r="Y63" t="n">
        <v>1</v>
      </c>
      <c r="Z63" t="n">
        <v>10</v>
      </c>
      <c r="AA63" t="n">
        <v>413.6414635556253</v>
      </c>
      <c r="AB63" t="n">
        <v>565.9624990102598</v>
      </c>
      <c r="AC63" t="n">
        <v>511.9478324380761</v>
      </c>
      <c r="AD63" t="n">
        <v>413641.4635556253</v>
      </c>
      <c r="AE63" t="n">
        <v>565962.4990102598</v>
      </c>
      <c r="AF63" t="n">
        <v>6.150670797584997e-06</v>
      </c>
      <c r="AG63" t="n">
        <v>23</v>
      </c>
      <c r="AH63" t="n">
        <v>511947.8324380761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5.1912</v>
      </c>
      <c r="E64" t="n">
        <v>19.26</v>
      </c>
      <c r="F64" t="n">
        <v>15.68</v>
      </c>
      <c r="G64" t="n">
        <v>72.38</v>
      </c>
      <c r="H64" t="n">
        <v>0.96</v>
      </c>
      <c r="I64" t="n">
        <v>13</v>
      </c>
      <c r="J64" t="n">
        <v>305.59</v>
      </c>
      <c r="K64" t="n">
        <v>60.56</v>
      </c>
      <c r="L64" t="n">
        <v>16.5</v>
      </c>
      <c r="M64" t="n">
        <v>11</v>
      </c>
      <c r="N64" t="n">
        <v>88.54000000000001</v>
      </c>
      <c r="O64" t="n">
        <v>37924.08</v>
      </c>
      <c r="P64" t="n">
        <v>264.09</v>
      </c>
      <c r="Q64" t="n">
        <v>467.1</v>
      </c>
      <c r="R64" t="n">
        <v>61.32</v>
      </c>
      <c r="S64" t="n">
        <v>39.61</v>
      </c>
      <c r="T64" t="n">
        <v>5887.16</v>
      </c>
      <c r="U64" t="n">
        <v>0.65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413.9650563772283</v>
      </c>
      <c r="AB64" t="n">
        <v>566.4052529846849</v>
      </c>
      <c r="AC64" t="n">
        <v>512.3483305945911</v>
      </c>
      <c r="AD64" t="n">
        <v>413965.0563772283</v>
      </c>
      <c r="AE64" t="n">
        <v>566405.2529846849</v>
      </c>
      <c r="AF64" t="n">
        <v>6.146171750610825e-06</v>
      </c>
      <c r="AG64" t="n">
        <v>23</v>
      </c>
      <c r="AH64" t="n">
        <v>512348.330594591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5.1892</v>
      </c>
      <c r="E65" t="n">
        <v>19.27</v>
      </c>
      <c r="F65" t="n">
        <v>15.69</v>
      </c>
      <c r="G65" t="n">
        <v>72.42</v>
      </c>
      <c r="H65" t="n">
        <v>0.97</v>
      </c>
      <c r="I65" t="n">
        <v>13</v>
      </c>
      <c r="J65" t="n">
        <v>306.13</v>
      </c>
      <c r="K65" t="n">
        <v>60.56</v>
      </c>
      <c r="L65" t="n">
        <v>16.75</v>
      </c>
      <c r="M65" t="n">
        <v>11</v>
      </c>
      <c r="N65" t="n">
        <v>88.83</v>
      </c>
      <c r="O65" t="n">
        <v>37990.27</v>
      </c>
      <c r="P65" t="n">
        <v>263.79</v>
      </c>
      <c r="Q65" t="n">
        <v>467.07</v>
      </c>
      <c r="R65" t="n">
        <v>61.57</v>
      </c>
      <c r="S65" t="n">
        <v>39.61</v>
      </c>
      <c r="T65" t="n">
        <v>6009.15</v>
      </c>
      <c r="U65" t="n">
        <v>0.64</v>
      </c>
      <c r="V65" t="n">
        <v>0.74</v>
      </c>
      <c r="W65" t="n">
        <v>2.63</v>
      </c>
      <c r="X65" t="n">
        <v>0.36</v>
      </c>
      <c r="Y65" t="n">
        <v>1</v>
      </c>
      <c r="Z65" t="n">
        <v>10</v>
      </c>
      <c r="AA65" t="n">
        <v>413.932430584461</v>
      </c>
      <c r="AB65" t="n">
        <v>566.3606129356723</v>
      </c>
      <c r="AC65" t="n">
        <v>512.3079509292036</v>
      </c>
      <c r="AD65" t="n">
        <v>413932.430584461</v>
      </c>
      <c r="AE65" t="n">
        <v>566360.6129356723</v>
      </c>
      <c r="AF65" t="n">
        <v>6.143803831150733e-06</v>
      </c>
      <c r="AG65" t="n">
        <v>23</v>
      </c>
      <c r="AH65" t="n">
        <v>512307.9509292035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5.1919</v>
      </c>
      <c r="E66" t="n">
        <v>19.26</v>
      </c>
      <c r="F66" t="n">
        <v>15.68</v>
      </c>
      <c r="G66" t="n">
        <v>72.37</v>
      </c>
      <c r="H66" t="n">
        <v>0.99</v>
      </c>
      <c r="I66" t="n">
        <v>13</v>
      </c>
      <c r="J66" t="n">
        <v>306.67</v>
      </c>
      <c r="K66" t="n">
        <v>60.56</v>
      </c>
      <c r="L66" t="n">
        <v>17</v>
      </c>
      <c r="M66" t="n">
        <v>11</v>
      </c>
      <c r="N66" t="n">
        <v>89.11</v>
      </c>
      <c r="O66" t="n">
        <v>38056.58</v>
      </c>
      <c r="P66" t="n">
        <v>263.03</v>
      </c>
      <c r="Q66" t="n">
        <v>467.07</v>
      </c>
      <c r="R66" t="n">
        <v>61.32</v>
      </c>
      <c r="S66" t="n">
        <v>39.61</v>
      </c>
      <c r="T66" t="n">
        <v>5885.45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413.4467903692698</v>
      </c>
      <c r="AB66" t="n">
        <v>565.6961385683134</v>
      </c>
      <c r="AC66" t="n">
        <v>511.7068930628698</v>
      </c>
      <c r="AD66" t="n">
        <v>413446.7903692698</v>
      </c>
      <c r="AE66" t="n">
        <v>565696.1385683133</v>
      </c>
      <c r="AF66" t="n">
        <v>6.147000522421857e-06</v>
      </c>
      <c r="AG66" t="n">
        <v>23</v>
      </c>
      <c r="AH66" t="n">
        <v>511706.8930628698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5.2162</v>
      </c>
      <c r="E67" t="n">
        <v>19.17</v>
      </c>
      <c r="F67" t="n">
        <v>15.64</v>
      </c>
      <c r="G67" t="n">
        <v>78.22</v>
      </c>
      <c r="H67" t="n">
        <v>1</v>
      </c>
      <c r="I67" t="n">
        <v>12</v>
      </c>
      <c r="J67" t="n">
        <v>307.21</v>
      </c>
      <c r="K67" t="n">
        <v>60.56</v>
      </c>
      <c r="L67" t="n">
        <v>17.25</v>
      </c>
      <c r="M67" t="n">
        <v>10</v>
      </c>
      <c r="N67" t="n">
        <v>89.40000000000001</v>
      </c>
      <c r="O67" t="n">
        <v>38123.01</v>
      </c>
      <c r="P67" t="n">
        <v>262.22</v>
      </c>
      <c r="Q67" t="n">
        <v>467.09</v>
      </c>
      <c r="R67" t="n">
        <v>60.05</v>
      </c>
      <c r="S67" t="n">
        <v>39.61</v>
      </c>
      <c r="T67" t="n">
        <v>5255.29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412.0800118378749</v>
      </c>
      <c r="AB67" t="n">
        <v>563.8260518836458</v>
      </c>
      <c r="AC67" t="n">
        <v>510.0152848267037</v>
      </c>
      <c r="AD67" t="n">
        <v>412080.0118378749</v>
      </c>
      <c r="AE67" t="n">
        <v>563826.0518836458</v>
      </c>
      <c r="AF67" t="n">
        <v>6.175770743861955e-06</v>
      </c>
      <c r="AG67" t="n">
        <v>23</v>
      </c>
      <c r="AH67" t="n">
        <v>510015.2848267037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5.2157</v>
      </c>
      <c r="E68" t="n">
        <v>19.17</v>
      </c>
      <c r="F68" t="n">
        <v>15.65</v>
      </c>
      <c r="G68" t="n">
        <v>78.23</v>
      </c>
      <c r="H68" t="n">
        <v>1.01</v>
      </c>
      <c r="I68" t="n">
        <v>12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262.6</v>
      </c>
      <c r="Q68" t="n">
        <v>467.08</v>
      </c>
      <c r="R68" t="n">
        <v>60.15</v>
      </c>
      <c r="S68" t="n">
        <v>39.61</v>
      </c>
      <c r="T68" t="n">
        <v>5305.91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412.3105187300453</v>
      </c>
      <c r="AB68" t="n">
        <v>564.1414415827596</v>
      </c>
      <c r="AC68" t="n">
        <v>510.3005741755863</v>
      </c>
      <c r="AD68" t="n">
        <v>412310.5187300452</v>
      </c>
      <c r="AE68" t="n">
        <v>564141.4415827596</v>
      </c>
      <c r="AF68" t="n">
        <v>6.175178763996933e-06</v>
      </c>
      <c r="AG68" t="n">
        <v>23</v>
      </c>
      <c r="AH68" t="n">
        <v>510300.5741755863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5.214</v>
      </c>
      <c r="E69" t="n">
        <v>19.18</v>
      </c>
      <c r="F69" t="n">
        <v>15.65</v>
      </c>
      <c r="G69" t="n">
        <v>78.26000000000001</v>
      </c>
      <c r="H69" t="n">
        <v>1.03</v>
      </c>
      <c r="I69" t="n">
        <v>12</v>
      </c>
      <c r="J69" t="n">
        <v>308.29</v>
      </c>
      <c r="K69" t="n">
        <v>60.56</v>
      </c>
      <c r="L69" t="n">
        <v>17.75</v>
      </c>
      <c r="M69" t="n">
        <v>10</v>
      </c>
      <c r="N69" t="n">
        <v>89.98</v>
      </c>
      <c r="O69" t="n">
        <v>38256.26</v>
      </c>
      <c r="P69" t="n">
        <v>262.69</v>
      </c>
      <c r="Q69" t="n">
        <v>467.07</v>
      </c>
      <c r="R69" t="n">
        <v>60.33</v>
      </c>
      <c r="S69" t="n">
        <v>39.61</v>
      </c>
      <c r="T69" t="n">
        <v>5397.99</v>
      </c>
      <c r="U69" t="n">
        <v>0.66</v>
      </c>
      <c r="V69" t="n">
        <v>0.75</v>
      </c>
      <c r="W69" t="n">
        <v>2.63</v>
      </c>
      <c r="X69" t="n">
        <v>0.32</v>
      </c>
      <c r="Y69" t="n">
        <v>1</v>
      </c>
      <c r="Z69" t="n">
        <v>10</v>
      </c>
      <c r="AA69" t="n">
        <v>412.4108904702579</v>
      </c>
      <c r="AB69" t="n">
        <v>564.2787746258072</v>
      </c>
      <c r="AC69" t="n">
        <v>510.4248003457536</v>
      </c>
      <c r="AD69" t="n">
        <v>412410.8904702578</v>
      </c>
      <c r="AE69" t="n">
        <v>564278.7746258072</v>
      </c>
      <c r="AF69" t="n">
        <v>6.173166032455856e-06</v>
      </c>
      <c r="AG69" t="n">
        <v>23</v>
      </c>
      <c r="AH69" t="n">
        <v>510424.8003457536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5.2181</v>
      </c>
      <c r="E70" t="n">
        <v>19.16</v>
      </c>
      <c r="F70" t="n">
        <v>15.64</v>
      </c>
      <c r="G70" t="n">
        <v>78.18000000000001</v>
      </c>
      <c r="H70" t="n">
        <v>1.04</v>
      </c>
      <c r="I70" t="n">
        <v>12</v>
      </c>
      <c r="J70" t="n">
        <v>308.83</v>
      </c>
      <c r="K70" t="n">
        <v>60.56</v>
      </c>
      <c r="L70" t="n">
        <v>18</v>
      </c>
      <c r="M70" t="n">
        <v>10</v>
      </c>
      <c r="N70" t="n">
        <v>90.27</v>
      </c>
      <c r="O70" t="n">
        <v>38323.08</v>
      </c>
      <c r="P70" t="n">
        <v>262.06</v>
      </c>
      <c r="Q70" t="n">
        <v>467.07</v>
      </c>
      <c r="R70" t="n">
        <v>59.79</v>
      </c>
      <c r="S70" t="n">
        <v>39.61</v>
      </c>
      <c r="T70" t="n">
        <v>5128.2</v>
      </c>
      <c r="U70" t="n">
        <v>0.66</v>
      </c>
      <c r="V70" t="n">
        <v>0.75</v>
      </c>
      <c r="W70" t="n">
        <v>2.63</v>
      </c>
      <c r="X70" t="n">
        <v>0.3</v>
      </c>
      <c r="Y70" t="n">
        <v>1</v>
      </c>
      <c r="Z70" t="n">
        <v>10</v>
      </c>
      <c r="AA70" t="n">
        <v>411.9404657085333</v>
      </c>
      <c r="AB70" t="n">
        <v>563.6351187131399</v>
      </c>
      <c r="AC70" t="n">
        <v>509.8425740500145</v>
      </c>
      <c r="AD70" t="n">
        <v>411940.4657085334</v>
      </c>
      <c r="AE70" t="n">
        <v>563635.1187131399</v>
      </c>
      <c r="AF70" t="n">
        <v>6.178020267349041e-06</v>
      </c>
      <c r="AG70" t="n">
        <v>23</v>
      </c>
      <c r="AH70" t="n">
        <v>509842.5740500145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5.2136</v>
      </c>
      <c r="E71" t="n">
        <v>19.18</v>
      </c>
      <c r="F71" t="n">
        <v>15.65</v>
      </c>
      <c r="G71" t="n">
        <v>78.26000000000001</v>
      </c>
      <c r="H71" t="n">
        <v>1.05</v>
      </c>
      <c r="I71" t="n">
        <v>12</v>
      </c>
      <c r="J71" t="n">
        <v>309.37</v>
      </c>
      <c r="K71" t="n">
        <v>60.56</v>
      </c>
      <c r="L71" t="n">
        <v>18.25</v>
      </c>
      <c r="M71" t="n">
        <v>10</v>
      </c>
      <c r="N71" t="n">
        <v>90.56999999999999</v>
      </c>
      <c r="O71" t="n">
        <v>38390.02</v>
      </c>
      <c r="P71" t="n">
        <v>262.47</v>
      </c>
      <c r="Q71" t="n">
        <v>467.09</v>
      </c>
      <c r="R71" t="n">
        <v>60.44</v>
      </c>
      <c r="S71" t="n">
        <v>39.61</v>
      </c>
      <c r="T71" t="n">
        <v>5451.88</v>
      </c>
      <c r="U71" t="n">
        <v>0.66</v>
      </c>
      <c r="V71" t="n">
        <v>0.75</v>
      </c>
      <c r="W71" t="n">
        <v>2.63</v>
      </c>
      <c r="X71" t="n">
        <v>0.32</v>
      </c>
      <c r="Y71" t="n">
        <v>1</v>
      </c>
      <c r="Z71" t="n">
        <v>10</v>
      </c>
      <c r="AA71" t="n">
        <v>412.3226323592156</v>
      </c>
      <c r="AB71" t="n">
        <v>564.158015984606</v>
      </c>
      <c r="AC71" t="n">
        <v>510.3155667397829</v>
      </c>
      <c r="AD71" t="n">
        <v>412322.6323592156</v>
      </c>
      <c r="AE71" t="n">
        <v>564158.015984606</v>
      </c>
      <c r="AF71" t="n">
        <v>6.172692448563837e-06</v>
      </c>
      <c r="AG71" t="n">
        <v>23</v>
      </c>
      <c r="AH71" t="n">
        <v>510315.5667397829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5.2165</v>
      </c>
      <c r="E72" t="n">
        <v>19.17</v>
      </c>
      <c r="F72" t="n">
        <v>15.64</v>
      </c>
      <c r="G72" t="n">
        <v>78.20999999999999</v>
      </c>
      <c r="H72" t="n">
        <v>1.06</v>
      </c>
      <c r="I72" t="n">
        <v>12</v>
      </c>
      <c r="J72" t="n">
        <v>309.91</v>
      </c>
      <c r="K72" t="n">
        <v>60.56</v>
      </c>
      <c r="L72" t="n">
        <v>18.5</v>
      </c>
      <c r="M72" t="n">
        <v>10</v>
      </c>
      <c r="N72" t="n">
        <v>90.86</v>
      </c>
      <c r="O72" t="n">
        <v>38457.09</v>
      </c>
      <c r="P72" t="n">
        <v>261.6</v>
      </c>
      <c r="Q72" t="n">
        <v>467.15</v>
      </c>
      <c r="R72" t="n">
        <v>60.02</v>
      </c>
      <c r="S72" t="n">
        <v>39.61</v>
      </c>
      <c r="T72" t="n">
        <v>5241.5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411.7822196882692</v>
      </c>
      <c r="AB72" t="n">
        <v>563.4185995268929</v>
      </c>
      <c r="AC72" t="n">
        <v>509.6467191510163</v>
      </c>
      <c r="AD72" t="n">
        <v>411782.2196882692</v>
      </c>
      <c r="AE72" t="n">
        <v>563418.5995268929</v>
      </c>
      <c r="AF72" t="n">
        <v>6.176125931780969e-06</v>
      </c>
      <c r="AG72" t="n">
        <v>23</v>
      </c>
      <c r="AH72" t="n">
        <v>509646.7191510163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5.2362</v>
      </c>
      <c r="E73" t="n">
        <v>19.1</v>
      </c>
      <c r="F73" t="n">
        <v>15.62</v>
      </c>
      <c r="G73" t="n">
        <v>85.20999999999999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9</v>
      </c>
      <c r="N73" t="n">
        <v>91.16</v>
      </c>
      <c r="O73" t="n">
        <v>38524.29</v>
      </c>
      <c r="P73" t="n">
        <v>261.16</v>
      </c>
      <c r="Q73" t="n">
        <v>467.07</v>
      </c>
      <c r="R73" t="n">
        <v>59.26</v>
      </c>
      <c r="S73" t="n">
        <v>39.61</v>
      </c>
      <c r="T73" t="n">
        <v>4865.99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410.8306471377908</v>
      </c>
      <c r="AB73" t="n">
        <v>562.1166159829102</v>
      </c>
      <c r="AC73" t="n">
        <v>508.4689950891259</v>
      </c>
      <c r="AD73" t="n">
        <v>410830.6471377908</v>
      </c>
      <c r="AE73" t="n">
        <v>562116.6159829102</v>
      </c>
      <c r="AF73" t="n">
        <v>6.19944993846286e-06</v>
      </c>
      <c r="AG73" t="n">
        <v>23</v>
      </c>
      <c r="AH73" t="n">
        <v>508468.9950891259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5.2408</v>
      </c>
      <c r="E74" t="n">
        <v>19.08</v>
      </c>
      <c r="F74" t="n">
        <v>15.61</v>
      </c>
      <c r="G74" t="n">
        <v>85.12</v>
      </c>
      <c r="H74" t="n">
        <v>1.09</v>
      </c>
      <c r="I74" t="n">
        <v>11</v>
      </c>
      <c r="J74" t="n">
        <v>311.01</v>
      </c>
      <c r="K74" t="n">
        <v>60.56</v>
      </c>
      <c r="L74" t="n">
        <v>19</v>
      </c>
      <c r="M74" t="n">
        <v>9</v>
      </c>
      <c r="N74" t="n">
        <v>91.45</v>
      </c>
      <c r="O74" t="n">
        <v>38591.62</v>
      </c>
      <c r="P74" t="n">
        <v>260.87</v>
      </c>
      <c r="Q74" t="n">
        <v>467.07</v>
      </c>
      <c r="R74" t="n">
        <v>58.79</v>
      </c>
      <c r="S74" t="n">
        <v>39.61</v>
      </c>
      <c r="T74" t="n">
        <v>4631.81</v>
      </c>
      <c r="U74" t="n">
        <v>0.67</v>
      </c>
      <c r="V74" t="n">
        <v>0.75</v>
      </c>
      <c r="W74" t="n">
        <v>2.63</v>
      </c>
      <c r="X74" t="n">
        <v>0.27</v>
      </c>
      <c r="Y74" t="n">
        <v>1</v>
      </c>
      <c r="Z74" t="n">
        <v>10</v>
      </c>
      <c r="AA74" t="n">
        <v>410.5033947939151</v>
      </c>
      <c r="AB74" t="n">
        <v>561.668854888665</v>
      </c>
      <c r="AC74" t="n">
        <v>508.0639676852788</v>
      </c>
      <c r="AD74" t="n">
        <v>410503.3947939151</v>
      </c>
      <c r="AE74" t="n">
        <v>561668.854888665</v>
      </c>
      <c r="AF74" t="n">
        <v>6.204896153221068e-06</v>
      </c>
      <c r="AG74" t="n">
        <v>23</v>
      </c>
      <c r="AH74" t="n">
        <v>508063.9676852789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5.2398</v>
      </c>
      <c r="E75" t="n">
        <v>19.08</v>
      </c>
      <c r="F75" t="n">
        <v>15.61</v>
      </c>
      <c r="G75" t="n">
        <v>85.14</v>
      </c>
      <c r="H75" t="n">
        <v>1.1</v>
      </c>
      <c r="I75" t="n">
        <v>11</v>
      </c>
      <c r="J75" t="n">
        <v>311.55</v>
      </c>
      <c r="K75" t="n">
        <v>60.56</v>
      </c>
      <c r="L75" t="n">
        <v>19.25</v>
      </c>
      <c r="M75" t="n">
        <v>9</v>
      </c>
      <c r="N75" t="n">
        <v>91.75</v>
      </c>
      <c r="O75" t="n">
        <v>38659.08</v>
      </c>
      <c r="P75" t="n">
        <v>260.81</v>
      </c>
      <c r="Q75" t="n">
        <v>467.09</v>
      </c>
      <c r="R75" t="n">
        <v>58.84</v>
      </c>
      <c r="S75" t="n">
        <v>39.61</v>
      </c>
      <c r="T75" t="n">
        <v>4657.09</v>
      </c>
      <c r="U75" t="n">
        <v>0.67</v>
      </c>
      <c r="V75" t="n">
        <v>0.75</v>
      </c>
      <c r="W75" t="n">
        <v>2.63</v>
      </c>
      <c r="X75" t="n">
        <v>0.28</v>
      </c>
      <c r="Y75" t="n">
        <v>1</v>
      </c>
      <c r="Z75" t="n">
        <v>10</v>
      </c>
      <c r="AA75" t="n">
        <v>410.5096686838477</v>
      </c>
      <c r="AB75" t="n">
        <v>561.6774391016553</v>
      </c>
      <c r="AC75" t="n">
        <v>508.0717326330293</v>
      </c>
      <c r="AD75" t="n">
        <v>410509.6686838478</v>
      </c>
      <c r="AE75" t="n">
        <v>561677.4391016553</v>
      </c>
      <c r="AF75" t="n">
        <v>6.203712193491023e-06</v>
      </c>
      <c r="AG75" t="n">
        <v>23</v>
      </c>
      <c r="AH75" t="n">
        <v>508071.7326330293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5.2343</v>
      </c>
      <c r="E76" t="n">
        <v>19.1</v>
      </c>
      <c r="F76" t="n">
        <v>15.63</v>
      </c>
      <c r="G76" t="n">
        <v>85.25</v>
      </c>
      <c r="H76" t="n">
        <v>1.11</v>
      </c>
      <c r="I76" t="n">
        <v>11</v>
      </c>
      <c r="J76" t="n">
        <v>312.1</v>
      </c>
      <c r="K76" t="n">
        <v>60.56</v>
      </c>
      <c r="L76" t="n">
        <v>19.5</v>
      </c>
      <c r="M76" t="n">
        <v>9</v>
      </c>
      <c r="N76" t="n">
        <v>92.05</v>
      </c>
      <c r="O76" t="n">
        <v>38726.8</v>
      </c>
      <c r="P76" t="n">
        <v>261.22</v>
      </c>
      <c r="Q76" t="n">
        <v>467.07</v>
      </c>
      <c r="R76" t="n">
        <v>59.5</v>
      </c>
      <c r="S76" t="n">
        <v>39.61</v>
      </c>
      <c r="T76" t="n">
        <v>4984.43</v>
      </c>
      <c r="U76" t="n">
        <v>0.67</v>
      </c>
      <c r="V76" t="n">
        <v>0.75</v>
      </c>
      <c r="W76" t="n">
        <v>2.63</v>
      </c>
      <c r="X76" t="n">
        <v>0.3</v>
      </c>
      <c r="Y76" t="n">
        <v>1</v>
      </c>
      <c r="Z76" t="n">
        <v>10</v>
      </c>
      <c r="AA76" t="n">
        <v>410.9600456783432</v>
      </c>
      <c r="AB76" t="n">
        <v>562.2936647747546</v>
      </c>
      <c r="AC76" t="n">
        <v>508.6291465927663</v>
      </c>
      <c r="AD76" t="n">
        <v>410960.0456783432</v>
      </c>
      <c r="AE76" t="n">
        <v>562293.6647747546</v>
      </c>
      <c r="AF76" t="n">
        <v>6.197200414975774e-06</v>
      </c>
      <c r="AG76" t="n">
        <v>23</v>
      </c>
      <c r="AH76" t="n">
        <v>508629.1465927663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5.2364</v>
      </c>
      <c r="E77" t="n">
        <v>19.1</v>
      </c>
      <c r="F77" t="n">
        <v>15.62</v>
      </c>
      <c r="G77" t="n">
        <v>85.20999999999999</v>
      </c>
      <c r="H77" t="n">
        <v>1.13</v>
      </c>
      <c r="I77" t="n">
        <v>11</v>
      </c>
      <c r="J77" t="n">
        <v>312.65</v>
      </c>
      <c r="K77" t="n">
        <v>60.56</v>
      </c>
      <c r="L77" t="n">
        <v>19.75</v>
      </c>
      <c r="M77" t="n">
        <v>9</v>
      </c>
      <c r="N77" t="n">
        <v>92.34999999999999</v>
      </c>
      <c r="O77" t="n">
        <v>38794.53</v>
      </c>
      <c r="P77" t="n">
        <v>261.09</v>
      </c>
      <c r="Q77" t="n">
        <v>467.07</v>
      </c>
      <c r="R77" t="n">
        <v>59.41</v>
      </c>
      <c r="S77" t="n">
        <v>39.61</v>
      </c>
      <c r="T77" t="n">
        <v>4943.12</v>
      </c>
      <c r="U77" t="n">
        <v>0.67</v>
      </c>
      <c r="V77" t="n">
        <v>0.75</v>
      </c>
      <c r="W77" t="n">
        <v>2.63</v>
      </c>
      <c r="X77" t="n">
        <v>0.29</v>
      </c>
      <c r="Y77" t="n">
        <v>1</v>
      </c>
      <c r="Z77" t="n">
        <v>10</v>
      </c>
      <c r="AA77" t="n">
        <v>410.7915039491832</v>
      </c>
      <c r="AB77" t="n">
        <v>562.0630585453816</v>
      </c>
      <c r="AC77" t="n">
        <v>508.4205490982667</v>
      </c>
      <c r="AD77" t="n">
        <v>410791.5039491832</v>
      </c>
      <c r="AE77" t="n">
        <v>562063.0585453816</v>
      </c>
      <c r="AF77" t="n">
        <v>6.199686730408869e-06</v>
      </c>
      <c r="AG77" t="n">
        <v>23</v>
      </c>
      <c r="AH77" t="n">
        <v>508420.5490982668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5.2374</v>
      </c>
      <c r="E78" t="n">
        <v>19.09</v>
      </c>
      <c r="F78" t="n">
        <v>15.62</v>
      </c>
      <c r="G78" t="n">
        <v>85.19</v>
      </c>
      <c r="H78" t="n">
        <v>1.14</v>
      </c>
      <c r="I78" t="n">
        <v>11</v>
      </c>
      <c r="J78" t="n">
        <v>313.2</v>
      </c>
      <c r="K78" t="n">
        <v>60.56</v>
      </c>
      <c r="L78" t="n">
        <v>20</v>
      </c>
      <c r="M78" t="n">
        <v>9</v>
      </c>
      <c r="N78" t="n">
        <v>92.65000000000001</v>
      </c>
      <c r="O78" t="n">
        <v>38862.4</v>
      </c>
      <c r="P78" t="n">
        <v>261.23</v>
      </c>
      <c r="Q78" t="n">
        <v>467.08</v>
      </c>
      <c r="R78" t="n">
        <v>59.31</v>
      </c>
      <c r="S78" t="n">
        <v>39.61</v>
      </c>
      <c r="T78" t="n">
        <v>4889.18</v>
      </c>
      <c r="U78" t="n">
        <v>0.67</v>
      </c>
      <c r="V78" t="n">
        <v>0.75</v>
      </c>
      <c r="W78" t="n">
        <v>2.62</v>
      </c>
      <c r="X78" t="n">
        <v>0.28</v>
      </c>
      <c r="Y78" t="n">
        <v>1</v>
      </c>
      <c r="Z78" t="n">
        <v>10</v>
      </c>
      <c r="AA78" t="n">
        <v>410.8221164329604</v>
      </c>
      <c r="AB78" t="n">
        <v>562.1049438962131</v>
      </c>
      <c r="AC78" t="n">
        <v>508.4584369700013</v>
      </c>
      <c r="AD78" t="n">
        <v>410822.1164329604</v>
      </c>
      <c r="AE78" t="n">
        <v>562104.9438962131</v>
      </c>
      <c r="AF78" t="n">
        <v>6.200870690138915e-06</v>
      </c>
      <c r="AG78" t="n">
        <v>23</v>
      </c>
      <c r="AH78" t="n">
        <v>508458.4369700013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5.2371</v>
      </c>
      <c r="E79" t="n">
        <v>19.09</v>
      </c>
      <c r="F79" t="n">
        <v>15.62</v>
      </c>
      <c r="G79" t="n">
        <v>85.19</v>
      </c>
      <c r="H79" t="n">
        <v>1.15</v>
      </c>
      <c r="I79" t="n">
        <v>11</v>
      </c>
      <c r="J79" t="n">
        <v>313.75</v>
      </c>
      <c r="K79" t="n">
        <v>60.56</v>
      </c>
      <c r="L79" t="n">
        <v>20.25</v>
      </c>
      <c r="M79" t="n">
        <v>9</v>
      </c>
      <c r="N79" t="n">
        <v>92.95</v>
      </c>
      <c r="O79" t="n">
        <v>38930.39</v>
      </c>
      <c r="P79" t="n">
        <v>260.74</v>
      </c>
      <c r="Q79" t="n">
        <v>467.07</v>
      </c>
      <c r="R79" t="n">
        <v>59.23</v>
      </c>
      <c r="S79" t="n">
        <v>39.61</v>
      </c>
      <c r="T79" t="n">
        <v>4848.53</v>
      </c>
      <c r="U79" t="n">
        <v>0.67</v>
      </c>
      <c r="V79" t="n">
        <v>0.75</v>
      </c>
      <c r="W79" t="n">
        <v>2.63</v>
      </c>
      <c r="X79" t="n">
        <v>0.29</v>
      </c>
      <c r="Y79" t="n">
        <v>1</v>
      </c>
      <c r="Z79" t="n">
        <v>10</v>
      </c>
      <c r="AA79" t="n">
        <v>410.6060342157213</v>
      </c>
      <c r="AB79" t="n">
        <v>561.8092906737118</v>
      </c>
      <c r="AC79" t="n">
        <v>508.1910004761036</v>
      </c>
      <c r="AD79" t="n">
        <v>410606.0342157213</v>
      </c>
      <c r="AE79" t="n">
        <v>561809.2906737118</v>
      </c>
      <c r="AF79" t="n">
        <v>6.200515502219901e-06</v>
      </c>
      <c r="AG79" t="n">
        <v>23</v>
      </c>
      <c r="AH79" t="n">
        <v>508191.0004761036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5.2337</v>
      </c>
      <c r="E80" t="n">
        <v>19.11</v>
      </c>
      <c r="F80" t="n">
        <v>15.63</v>
      </c>
      <c r="G80" t="n">
        <v>85.26000000000001</v>
      </c>
      <c r="H80" t="n">
        <v>1.16</v>
      </c>
      <c r="I80" t="n">
        <v>11</v>
      </c>
      <c r="J80" t="n">
        <v>314.3</v>
      </c>
      <c r="K80" t="n">
        <v>60.56</v>
      </c>
      <c r="L80" t="n">
        <v>20.5</v>
      </c>
      <c r="M80" t="n">
        <v>9</v>
      </c>
      <c r="N80" t="n">
        <v>93.25</v>
      </c>
      <c r="O80" t="n">
        <v>38998.53</v>
      </c>
      <c r="P80" t="n">
        <v>260.55</v>
      </c>
      <c r="Q80" t="n">
        <v>467.09</v>
      </c>
      <c r="R80" t="n">
        <v>59.59</v>
      </c>
      <c r="S80" t="n">
        <v>39.61</v>
      </c>
      <c r="T80" t="n">
        <v>5032.61</v>
      </c>
      <c r="U80" t="n">
        <v>0.66</v>
      </c>
      <c r="V80" t="n">
        <v>0.75</v>
      </c>
      <c r="W80" t="n">
        <v>2.63</v>
      </c>
      <c r="X80" t="n">
        <v>0.3</v>
      </c>
      <c r="Y80" t="n">
        <v>1</v>
      </c>
      <c r="Z80" t="n">
        <v>10</v>
      </c>
      <c r="AA80" t="n">
        <v>410.670876516155</v>
      </c>
      <c r="AB80" t="n">
        <v>561.8980107698056</v>
      </c>
      <c r="AC80" t="n">
        <v>508.2712532507458</v>
      </c>
      <c r="AD80" t="n">
        <v>410670.876516155</v>
      </c>
      <c r="AE80" t="n">
        <v>561898.0107698056</v>
      </c>
      <c r="AF80" t="n">
        <v>6.196490039137747e-06</v>
      </c>
      <c r="AG80" t="n">
        <v>23</v>
      </c>
      <c r="AH80" t="n">
        <v>508271.2532507458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5.2609</v>
      </c>
      <c r="E81" t="n">
        <v>19.01</v>
      </c>
      <c r="F81" t="n">
        <v>15.59</v>
      </c>
      <c r="G81" t="n">
        <v>93.51000000000001</v>
      </c>
      <c r="H81" t="n">
        <v>1.17</v>
      </c>
      <c r="I81" t="n">
        <v>10</v>
      </c>
      <c r="J81" t="n">
        <v>314.86</v>
      </c>
      <c r="K81" t="n">
        <v>60.56</v>
      </c>
      <c r="L81" t="n">
        <v>20.75</v>
      </c>
      <c r="M81" t="n">
        <v>8</v>
      </c>
      <c r="N81" t="n">
        <v>93.55</v>
      </c>
      <c r="O81" t="n">
        <v>39066.8</v>
      </c>
      <c r="P81" t="n">
        <v>259.52</v>
      </c>
      <c r="Q81" t="n">
        <v>467.07</v>
      </c>
      <c r="R81" t="n">
        <v>58.31</v>
      </c>
      <c r="S81" t="n">
        <v>39.61</v>
      </c>
      <c r="T81" t="n">
        <v>4393.66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409.1291815647843</v>
      </c>
      <c r="AB81" t="n">
        <v>559.7885957225594</v>
      </c>
      <c r="AC81" t="n">
        <v>506.3631578150259</v>
      </c>
      <c r="AD81" t="n">
        <v>409129.1815647843</v>
      </c>
      <c r="AE81" t="n">
        <v>559788.5957225594</v>
      </c>
      <c r="AF81" t="n">
        <v>6.228693743794979e-06</v>
      </c>
      <c r="AG81" t="n">
        <v>23</v>
      </c>
      <c r="AH81" t="n">
        <v>506363.1578150259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5.2594</v>
      </c>
      <c r="E82" t="n">
        <v>19.01</v>
      </c>
      <c r="F82" t="n">
        <v>15.59</v>
      </c>
      <c r="G82" t="n">
        <v>93.54000000000001</v>
      </c>
      <c r="H82" t="n">
        <v>1.19</v>
      </c>
      <c r="I82" t="n">
        <v>10</v>
      </c>
      <c r="J82" t="n">
        <v>315.41</v>
      </c>
      <c r="K82" t="n">
        <v>60.56</v>
      </c>
      <c r="L82" t="n">
        <v>21</v>
      </c>
      <c r="M82" t="n">
        <v>8</v>
      </c>
      <c r="N82" t="n">
        <v>93.86</v>
      </c>
      <c r="O82" t="n">
        <v>39135.2</v>
      </c>
      <c r="P82" t="n">
        <v>259.83</v>
      </c>
      <c r="Q82" t="n">
        <v>467.08</v>
      </c>
      <c r="R82" t="n">
        <v>58.43</v>
      </c>
      <c r="S82" t="n">
        <v>39.61</v>
      </c>
      <c r="T82" t="n">
        <v>4457.7</v>
      </c>
      <c r="U82" t="n">
        <v>0.68</v>
      </c>
      <c r="V82" t="n">
        <v>0.75</v>
      </c>
      <c r="W82" t="n">
        <v>2.62</v>
      </c>
      <c r="X82" t="n">
        <v>0.26</v>
      </c>
      <c r="Y82" t="n">
        <v>1</v>
      </c>
      <c r="Z82" t="n">
        <v>10</v>
      </c>
      <c r="AA82" t="n">
        <v>409.3221140045402</v>
      </c>
      <c r="AB82" t="n">
        <v>560.0525743982117</v>
      </c>
      <c r="AC82" t="n">
        <v>506.6019427363706</v>
      </c>
      <c r="AD82" t="n">
        <v>409322.1140045402</v>
      </c>
      <c r="AE82" t="n">
        <v>560052.5743982118</v>
      </c>
      <c r="AF82" t="n">
        <v>6.22691780419991e-06</v>
      </c>
      <c r="AG82" t="n">
        <v>23</v>
      </c>
      <c r="AH82" t="n">
        <v>506601.9427363706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5.2607</v>
      </c>
      <c r="E83" t="n">
        <v>19.01</v>
      </c>
      <c r="F83" t="n">
        <v>15.59</v>
      </c>
      <c r="G83" t="n">
        <v>93.51000000000001</v>
      </c>
      <c r="H83" t="n">
        <v>1.2</v>
      </c>
      <c r="I83" t="n">
        <v>10</v>
      </c>
      <c r="J83" t="n">
        <v>315.97</v>
      </c>
      <c r="K83" t="n">
        <v>60.56</v>
      </c>
      <c r="L83" t="n">
        <v>21.25</v>
      </c>
      <c r="M83" t="n">
        <v>8</v>
      </c>
      <c r="N83" t="n">
        <v>94.16</v>
      </c>
      <c r="O83" t="n">
        <v>39203.74</v>
      </c>
      <c r="P83" t="n">
        <v>260.12</v>
      </c>
      <c r="Q83" t="n">
        <v>467.07</v>
      </c>
      <c r="R83" t="n">
        <v>58.29</v>
      </c>
      <c r="S83" t="n">
        <v>39.61</v>
      </c>
      <c r="T83" t="n">
        <v>4387.31</v>
      </c>
      <c r="U83" t="n">
        <v>0.68</v>
      </c>
      <c r="V83" t="n">
        <v>0.75</v>
      </c>
      <c r="W83" t="n">
        <v>2.62</v>
      </c>
      <c r="X83" t="n">
        <v>0.25</v>
      </c>
      <c r="Y83" t="n">
        <v>1</v>
      </c>
      <c r="Z83" t="n">
        <v>10</v>
      </c>
      <c r="AA83" t="n">
        <v>409.4117509325986</v>
      </c>
      <c r="AB83" t="n">
        <v>560.1752195976835</v>
      </c>
      <c r="AC83" t="n">
        <v>506.7128828501384</v>
      </c>
      <c r="AD83" t="n">
        <v>409411.7509325987</v>
      </c>
      <c r="AE83" t="n">
        <v>560175.2195976835</v>
      </c>
      <c r="AF83" t="n">
        <v>6.228456951848968e-06</v>
      </c>
      <c r="AG83" t="n">
        <v>23</v>
      </c>
      <c r="AH83" t="n">
        <v>506712.8828501384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5.2589</v>
      </c>
      <c r="E84" t="n">
        <v>19.02</v>
      </c>
      <c r="F84" t="n">
        <v>15.59</v>
      </c>
      <c r="G84" t="n">
        <v>93.55</v>
      </c>
      <c r="H84" t="n">
        <v>1.21</v>
      </c>
      <c r="I84" t="n">
        <v>10</v>
      </c>
      <c r="J84" t="n">
        <v>316.53</v>
      </c>
      <c r="K84" t="n">
        <v>60.56</v>
      </c>
      <c r="L84" t="n">
        <v>21.5</v>
      </c>
      <c r="M84" t="n">
        <v>8</v>
      </c>
      <c r="N84" t="n">
        <v>94.47</v>
      </c>
      <c r="O84" t="n">
        <v>39272.42</v>
      </c>
      <c r="P84" t="n">
        <v>260.03</v>
      </c>
      <c r="Q84" t="n">
        <v>467.07</v>
      </c>
      <c r="R84" t="n">
        <v>58.47</v>
      </c>
      <c r="S84" t="n">
        <v>39.61</v>
      </c>
      <c r="T84" t="n">
        <v>4474.72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409.4309077488204</v>
      </c>
      <c r="AB84" t="n">
        <v>560.2014307987772</v>
      </c>
      <c r="AC84" t="n">
        <v>506.7365924909874</v>
      </c>
      <c r="AD84" t="n">
        <v>409430.9077488204</v>
      </c>
      <c r="AE84" t="n">
        <v>560201.4307987773</v>
      </c>
      <c r="AF84" t="n">
        <v>6.226325824334887e-06</v>
      </c>
      <c r="AG84" t="n">
        <v>23</v>
      </c>
      <c r="AH84" t="n">
        <v>506736.5924909874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5.2574</v>
      </c>
      <c r="E85" t="n">
        <v>19.02</v>
      </c>
      <c r="F85" t="n">
        <v>15.6</v>
      </c>
      <c r="G85" t="n">
        <v>93.59</v>
      </c>
      <c r="H85" t="n">
        <v>1.22</v>
      </c>
      <c r="I85" t="n">
        <v>10</v>
      </c>
      <c r="J85" t="n">
        <v>317.08</v>
      </c>
      <c r="K85" t="n">
        <v>60.56</v>
      </c>
      <c r="L85" t="n">
        <v>21.75</v>
      </c>
      <c r="M85" t="n">
        <v>8</v>
      </c>
      <c r="N85" t="n">
        <v>94.78</v>
      </c>
      <c r="O85" t="n">
        <v>39341.24</v>
      </c>
      <c r="P85" t="n">
        <v>260.27</v>
      </c>
      <c r="Q85" t="n">
        <v>467.07</v>
      </c>
      <c r="R85" t="n">
        <v>58.6</v>
      </c>
      <c r="S85" t="n">
        <v>39.61</v>
      </c>
      <c r="T85" t="n">
        <v>4542.31</v>
      </c>
      <c r="U85" t="n">
        <v>0.68</v>
      </c>
      <c r="V85" t="n">
        <v>0.75</v>
      </c>
      <c r="W85" t="n">
        <v>2.62</v>
      </c>
      <c r="X85" t="n">
        <v>0.26</v>
      </c>
      <c r="Y85" t="n">
        <v>1</v>
      </c>
      <c r="Z85" t="n">
        <v>10</v>
      </c>
      <c r="AA85" t="n">
        <v>409.6285795688672</v>
      </c>
      <c r="AB85" t="n">
        <v>560.4718941036305</v>
      </c>
      <c r="AC85" t="n">
        <v>506.9812431576231</v>
      </c>
      <c r="AD85" t="n">
        <v>409628.5795688672</v>
      </c>
      <c r="AE85" t="n">
        <v>560471.8941036304</v>
      </c>
      <c r="AF85" t="n">
        <v>6.224549884739819e-06</v>
      </c>
      <c r="AG85" t="n">
        <v>23</v>
      </c>
      <c r="AH85" t="n">
        <v>506981.243157623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5.2599</v>
      </c>
      <c r="E86" t="n">
        <v>19.01</v>
      </c>
      <c r="F86" t="n">
        <v>15.59</v>
      </c>
      <c r="G86" t="n">
        <v>93.53</v>
      </c>
      <c r="H86" t="n">
        <v>1.23</v>
      </c>
      <c r="I86" t="n">
        <v>10</v>
      </c>
      <c r="J86" t="n">
        <v>317.64</v>
      </c>
      <c r="K86" t="n">
        <v>60.56</v>
      </c>
      <c r="L86" t="n">
        <v>22</v>
      </c>
      <c r="M86" t="n">
        <v>8</v>
      </c>
      <c r="N86" t="n">
        <v>95.09</v>
      </c>
      <c r="O86" t="n">
        <v>39410.2</v>
      </c>
      <c r="P86" t="n">
        <v>259.69</v>
      </c>
      <c r="Q86" t="n">
        <v>467.09</v>
      </c>
      <c r="R86" t="n">
        <v>58.39</v>
      </c>
      <c r="S86" t="n">
        <v>39.61</v>
      </c>
      <c r="T86" t="n">
        <v>4435.4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409.2409306119516</v>
      </c>
      <c r="AB86" t="n">
        <v>559.9414956989136</v>
      </c>
      <c r="AC86" t="n">
        <v>506.5014652322335</v>
      </c>
      <c r="AD86" t="n">
        <v>409240.9306119516</v>
      </c>
      <c r="AE86" t="n">
        <v>559941.4956989136</v>
      </c>
      <c r="AF86" t="n">
        <v>6.227509784064933e-06</v>
      </c>
      <c r="AG86" t="n">
        <v>23</v>
      </c>
      <c r="AH86" t="n">
        <v>506501.4652322335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5.26</v>
      </c>
      <c r="E87" t="n">
        <v>19.01</v>
      </c>
      <c r="F87" t="n">
        <v>15.59</v>
      </c>
      <c r="G87" t="n">
        <v>93.53</v>
      </c>
      <c r="H87" t="n">
        <v>1.25</v>
      </c>
      <c r="I87" t="n">
        <v>10</v>
      </c>
      <c r="J87" t="n">
        <v>318.2</v>
      </c>
      <c r="K87" t="n">
        <v>60.56</v>
      </c>
      <c r="L87" t="n">
        <v>22.25</v>
      </c>
      <c r="M87" t="n">
        <v>8</v>
      </c>
      <c r="N87" t="n">
        <v>95.40000000000001</v>
      </c>
      <c r="O87" t="n">
        <v>39479.3</v>
      </c>
      <c r="P87" t="n">
        <v>259.33</v>
      </c>
      <c r="Q87" t="n">
        <v>467.07</v>
      </c>
      <c r="R87" t="n">
        <v>58.29</v>
      </c>
      <c r="S87" t="n">
        <v>39.61</v>
      </c>
      <c r="T87" t="n">
        <v>4384.98</v>
      </c>
      <c r="U87" t="n">
        <v>0.68</v>
      </c>
      <c r="V87" t="n">
        <v>0.75</v>
      </c>
      <c r="W87" t="n">
        <v>2.62</v>
      </c>
      <c r="X87" t="n">
        <v>0.25</v>
      </c>
      <c r="Y87" t="n">
        <v>1</v>
      </c>
      <c r="Z87" t="n">
        <v>10</v>
      </c>
      <c r="AA87" t="n">
        <v>409.0720358578349</v>
      </c>
      <c r="AB87" t="n">
        <v>559.7104064452204</v>
      </c>
      <c r="AC87" t="n">
        <v>506.292430812577</v>
      </c>
      <c r="AD87" t="n">
        <v>409072.0358578349</v>
      </c>
      <c r="AE87" t="n">
        <v>559710.4064452205</v>
      </c>
      <c r="AF87" t="n">
        <v>6.227628180037937e-06</v>
      </c>
      <c r="AG87" t="n">
        <v>23</v>
      </c>
      <c r="AH87" t="n">
        <v>506292.430812577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5.2607</v>
      </c>
      <c r="E88" t="n">
        <v>19.01</v>
      </c>
      <c r="F88" t="n">
        <v>15.59</v>
      </c>
      <c r="G88" t="n">
        <v>93.51000000000001</v>
      </c>
      <c r="H88" t="n">
        <v>1.26</v>
      </c>
      <c r="I88" t="n">
        <v>10</v>
      </c>
      <c r="J88" t="n">
        <v>318.76</v>
      </c>
      <c r="K88" t="n">
        <v>60.56</v>
      </c>
      <c r="L88" t="n">
        <v>22.5</v>
      </c>
      <c r="M88" t="n">
        <v>8</v>
      </c>
      <c r="N88" t="n">
        <v>95.70999999999999</v>
      </c>
      <c r="O88" t="n">
        <v>39548.54</v>
      </c>
      <c r="P88" t="n">
        <v>258.97</v>
      </c>
      <c r="Q88" t="n">
        <v>467.1</v>
      </c>
      <c r="R88" t="n">
        <v>58.19</v>
      </c>
      <c r="S88" t="n">
        <v>39.61</v>
      </c>
      <c r="T88" t="n">
        <v>4337.31</v>
      </c>
      <c r="U88" t="n">
        <v>0.68</v>
      </c>
      <c r="V88" t="n">
        <v>0.75</v>
      </c>
      <c r="W88" t="n">
        <v>2.62</v>
      </c>
      <c r="X88" t="n">
        <v>0.25</v>
      </c>
      <c r="Y88" t="n">
        <v>1</v>
      </c>
      <c r="Z88" t="n">
        <v>10</v>
      </c>
      <c r="AA88" t="n">
        <v>408.883029376574</v>
      </c>
      <c r="AB88" t="n">
        <v>559.4517994391819</v>
      </c>
      <c r="AC88" t="n">
        <v>506.0585048962375</v>
      </c>
      <c r="AD88" t="n">
        <v>408883.029376574</v>
      </c>
      <c r="AE88" t="n">
        <v>559451.7994391818</v>
      </c>
      <c r="AF88" t="n">
        <v>6.228456951848968e-06</v>
      </c>
      <c r="AG88" t="n">
        <v>23</v>
      </c>
      <c r="AH88" t="n">
        <v>506058.5048962375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5.2623</v>
      </c>
      <c r="E89" t="n">
        <v>19</v>
      </c>
      <c r="F89" t="n">
        <v>15.58</v>
      </c>
      <c r="G89" t="n">
        <v>93.48</v>
      </c>
      <c r="H89" t="n">
        <v>1.27</v>
      </c>
      <c r="I89" t="n">
        <v>10</v>
      </c>
      <c r="J89" t="n">
        <v>319.33</v>
      </c>
      <c r="K89" t="n">
        <v>60.56</v>
      </c>
      <c r="L89" t="n">
        <v>22.75</v>
      </c>
      <c r="M89" t="n">
        <v>8</v>
      </c>
      <c r="N89" t="n">
        <v>96.02</v>
      </c>
      <c r="O89" t="n">
        <v>39617.93</v>
      </c>
      <c r="P89" t="n">
        <v>258.09</v>
      </c>
      <c r="Q89" t="n">
        <v>467.07</v>
      </c>
      <c r="R89" t="n">
        <v>58</v>
      </c>
      <c r="S89" t="n">
        <v>39.61</v>
      </c>
      <c r="T89" t="n">
        <v>4243.2</v>
      </c>
      <c r="U89" t="n">
        <v>0.68</v>
      </c>
      <c r="V89" t="n">
        <v>0.75</v>
      </c>
      <c r="W89" t="n">
        <v>2.62</v>
      </c>
      <c r="X89" t="n">
        <v>0.25</v>
      </c>
      <c r="Y89" t="n">
        <v>1</v>
      </c>
      <c r="Z89" t="n">
        <v>10</v>
      </c>
      <c r="AA89" t="n">
        <v>398.3168559034249</v>
      </c>
      <c r="AB89" t="n">
        <v>544.9946947465445</v>
      </c>
      <c r="AC89" t="n">
        <v>492.9811659847916</v>
      </c>
      <c r="AD89" t="n">
        <v>398316.8559034249</v>
      </c>
      <c r="AE89" t="n">
        <v>544994.6947465445</v>
      </c>
      <c r="AF89" t="n">
        <v>6.230351287417041e-06</v>
      </c>
      <c r="AG89" t="n">
        <v>22</v>
      </c>
      <c r="AH89" t="n">
        <v>492981.1659847916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5.2822</v>
      </c>
      <c r="E90" t="n">
        <v>18.93</v>
      </c>
      <c r="F90" t="n">
        <v>15.56</v>
      </c>
      <c r="G90" t="n">
        <v>103.74</v>
      </c>
      <c r="H90" t="n">
        <v>1.28</v>
      </c>
      <c r="I90" t="n">
        <v>9</v>
      </c>
      <c r="J90" t="n">
        <v>319.89</v>
      </c>
      <c r="K90" t="n">
        <v>60.56</v>
      </c>
      <c r="L90" t="n">
        <v>23</v>
      </c>
      <c r="M90" t="n">
        <v>7</v>
      </c>
      <c r="N90" t="n">
        <v>96.34</v>
      </c>
      <c r="O90" t="n">
        <v>39687.46</v>
      </c>
      <c r="P90" t="n">
        <v>257.16</v>
      </c>
      <c r="Q90" t="n">
        <v>467.07</v>
      </c>
      <c r="R90" t="n">
        <v>57.34</v>
      </c>
      <c r="S90" t="n">
        <v>39.61</v>
      </c>
      <c r="T90" t="n">
        <v>3913.96</v>
      </c>
      <c r="U90" t="n">
        <v>0.6899999999999999</v>
      </c>
      <c r="V90" t="n">
        <v>0.75</v>
      </c>
      <c r="W90" t="n">
        <v>2.62</v>
      </c>
      <c r="X90" t="n">
        <v>0.23</v>
      </c>
      <c r="Y90" t="n">
        <v>1</v>
      </c>
      <c r="Z90" t="n">
        <v>10</v>
      </c>
      <c r="AA90" t="n">
        <v>397.1552045113978</v>
      </c>
      <c r="AB90" t="n">
        <v>543.4052720635306</v>
      </c>
      <c r="AC90" t="n">
        <v>491.5434355718758</v>
      </c>
      <c r="AD90" t="n">
        <v>397155.2045113978</v>
      </c>
      <c r="AE90" t="n">
        <v>543405.2720635305</v>
      </c>
      <c r="AF90" t="n">
        <v>6.253912086044941e-06</v>
      </c>
      <c r="AG90" t="n">
        <v>22</v>
      </c>
      <c r="AH90" t="n">
        <v>491543.4355718758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5.2855</v>
      </c>
      <c r="E91" t="n">
        <v>18.92</v>
      </c>
      <c r="F91" t="n">
        <v>15.55</v>
      </c>
      <c r="G91" t="n">
        <v>103.66</v>
      </c>
      <c r="H91" t="n">
        <v>1.29</v>
      </c>
      <c r="I91" t="n">
        <v>9</v>
      </c>
      <c r="J91" t="n">
        <v>320.46</v>
      </c>
      <c r="K91" t="n">
        <v>60.56</v>
      </c>
      <c r="L91" t="n">
        <v>23.25</v>
      </c>
      <c r="M91" t="n">
        <v>7</v>
      </c>
      <c r="N91" t="n">
        <v>96.65000000000001</v>
      </c>
      <c r="O91" t="n">
        <v>39757.13</v>
      </c>
      <c r="P91" t="n">
        <v>257.29</v>
      </c>
      <c r="Q91" t="n">
        <v>467.07</v>
      </c>
      <c r="R91" t="n">
        <v>56.97</v>
      </c>
      <c r="S91" t="n">
        <v>39.61</v>
      </c>
      <c r="T91" t="n">
        <v>3730.59</v>
      </c>
      <c r="U91" t="n">
        <v>0.7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397.0690211487934</v>
      </c>
      <c r="AB91" t="n">
        <v>543.2873521846735</v>
      </c>
      <c r="AC91" t="n">
        <v>491.4367698007553</v>
      </c>
      <c r="AD91" t="n">
        <v>397069.0211487933</v>
      </c>
      <c r="AE91" t="n">
        <v>543287.3521846735</v>
      </c>
      <c r="AF91" t="n">
        <v>6.25781915315409e-06</v>
      </c>
      <c r="AG91" t="n">
        <v>22</v>
      </c>
      <c r="AH91" t="n">
        <v>491436.7698007553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5.2814</v>
      </c>
      <c r="E92" t="n">
        <v>18.93</v>
      </c>
      <c r="F92" t="n">
        <v>15.56</v>
      </c>
      <c r="G92" t="n">
        <v>103.76</v>
      </c>
      <c r="H92" t="n">
        <v>1.3</v>
      </c>
      <c r="I92" t="n">
        <v>9</v>
      </c>
      <c r="J92" t="n">
        <v>321.02</v>
      </c>
      <c r="K92" t="n">
        <v>60.56</v>
      </c>
      <c r="L92" t="n">
        <v>23.5</v>
      </c>
      <c r="M92" t="n">
        <v>7</v>
      </c>
      <c r="N92" t="n">
        <v>96.97</v>
      </c>
      <c r="O92" t="n">
        <v>39826.95</v>
      </c>
      <c r="P92" t="n">
        <v>257.84</v>
      </c>
      <c r="Q92" t="n">
        <v>467.08</v>
      </c>
      <c r="R92" t="n">
        <v>57.38</v>
      </c>
      <c r="S92" t="n">
        <v>39.61</v>
      </c>
      <c r="T92" t="n">
        <v>3935.9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397.4930796175708</v>
      </c>
      <c r="AB92" t="n">
        <v>543.8675676897941</v>
      </c>
      <c r="AC92" t="n">
        <v>491.9616103524048</v>
      </c>
      <c r="AD92" t="n">
        <v>397493.0796175708</v>
      </c>
      <c r="AE92" t="n">
        <v>543867.5676897941</v>
      </c>
      <c r="AF92" t="n">
        <v>6.252964918260905e-06</v>
      </c>
      <c r="AG92" t="n">
        <v>22</v>
      </c>
      <c r="AH92" t="n">
        <v>491961.6103524048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5.2809</v>
      </c>
      <c r="E93" t="n">
        <v>18.94</v>
      </c>
      <c r="F93" t="n">
        <v>15.56</v>
      </c>
      <c r="G93" t="n">
        <v>103.77</v>
      </c>
      <c r="H93" t="n">
        <v>1.32</v>
      </c>
      <c r="I93" t="n">
        <v>9</v>
      </c>
      <c r="J93" t="n">
        <v>321.59</v>
      </c>
      <c r="K93" t="n">
        <v>60.56</v>
      </c>
      <c r="L93" t="n">
        <v>23.75</v>
      </c>
      <c r="M93" t="n">
        <v>7</v>
      </c>
      <c r="N93" t="n">
        <v>97.28</v>
      </c>
      <c r="O93" t="n">
        <v>39896.91</v>
      </c>
      <c r="P93" t="n">
        <v>258.04</v>
      </c>
      <c r="Q93" t="n">
        <v>467.07</v>
      </c>
      <c r="R93" t="n">
        <v>57.3</v>
      </c>
      <c r="S93" t="n">
        <v>39.61</v>
      </c>
      <c r="T93" t="n">
        <v>3894.58</v>
      </c>
      <c r="U93" t="n">
        <v>0.6899999999999999</v>
      </c>
      <c r="V93" t="n">
        <v>0.75</v>
      </c>
      <c r="W93" t="n">
        <v>2.63</v>
      </c>
      <c r="X93" t="n">
        <v>0.23</v>
      </c>
      <c r="Y93" t="n">
        <v>1</v>
      </c>
      <c r="Z93" t="n">
        <v>10</v>
      </c>
      <c r="AA93" t="n">
        <v>397.6012537113704</v>
      </c>
      <c r="AB93" t="n">
        <v>544.0155762572349</v>
      </c>
      <c r="AC93" t="n">
        <v>492.0954931899004</v>
      </c>
      <c r="AD93" t="n">
        <v>397601.2537113704</v>
      </c>
      <c r="AE93" t="n">
        <v>544015.5762572349</v>
      </c>
      <c r="AF93" t="n">
        <v>6.252372938395882e-06</v>
      </c>
      <c r="AG93" t="n">
        <v>22</v>
      </c>
      <c r="AH93" t="n">
        <v>492095.4931899004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5.2836</v>
      </c>
      <c r="E94" t="n">
        <v>18.93</v>
      </c>
      <c r="F94" t="n">
        <v>15.56</v>
      </c>
      <c r="G94" t="n">
        <v>103.7</v>
      </c>
      <c r="H94" t="n">
        <v>1.33</v>
      </c>
      <c r="I94" t="n">
        <v>9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258.11</v>
      </c>
      <c r="Q94" t="n">
        <v>467.07</v>
      </c>
      <c r="R94" t="n">
        <v>57.19</v>
      </c>
      <c r="S94" t="n">
        <v>39.61</v>
      </c>
      <c r="T94" t="n">
        <v>3843.04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397.5437868197087</v>
      </c>
      <c r="AB94" t="n">
        <v>543.936947520803</v>
      </c>
      <c r="AC94" t="n">
        <v>492.0243686697174</v>
      </c>
      <c r="AD94" t="n">
        <v>397543.7868197087</v>
      </c>
      <c r="AE94" t="n">
        <v>543936.947520803</v>
      </c>
      <c r="AF94" t="n">
        <v>6.255569629667004e-06</v>
      </c>
      <c r="AG94" t="n">
        <v>22</v>
      </c>
      <c r="AH94" t="n">
        <v>492024.3686697175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5.2835</v>
      </c>
      <c r="E95" t="n">
        <v>18.93</v>
      </c>
      <c r="F95" t="n">
        <v>15.56</v>
      </c>
      <c r="G95" t="n">
        <v>103.71</v>
      </c>
      <c r="H95" t="n">
        <v>1.34</v>
      </c>
      <c r="I95" t="n">
        <v>9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258.64</v>
      </c>
      <c r="Q95" t="n">
        <v>467.07</v>
      </c>
      <c r="R95" t="n">
        <v>57.26</v>
      </c>
      <c r="S95" t="n">
        <v>39.61</v>
      </c>
      <c r="T95" t="n">
        <v>3873.46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397.7897211489564</v>
      </c>
      <c r="AB95" t="n">
        <v>544.2734457199366</v>
      </c>
      <c r="AC95" t="n">
        <v>492.3287519530039</v>
      </c>
      <c r="AD95" t="n">
        <v>397789.7211489564</v>
      </c>
      <c r="AE95" t="n">
        <v>544273.4457199366</v>
      </c>
      <c r="AF95" t="n">
        <v>6.255451233694e-06</v>
      </c>
      <c r="AG95" t="n">
        <v>22</v>
      </c>
      <c r="AH95" t="n">
        <v>492328.7519530039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5.2808</v>
      </c>
      <c r="E96" t="n">
        <v>18.94</v>
      </c>
      <c r="F96" t="n">
        <v>15.57</v>
      </c>
      <c r="G96" t="n">
        <v>103.77</v>
      </c>
      <c r="H96" t="n">
        <v>1.35</v>
      </c>
      <c r="I96" t="n">
        <v>9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258.63</v>
      </c>
      <c r="Q96" t="n">
        <v>467.07</v>
      </c>
      <c r="R96" t="n">
        <v>57.48</v>
      </c>
      <c r="S96" t="n">
        <v>39.61</v>
      </c>
      <c r="T96" t="n">
        <v>3987.33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397.9114155072749</v>
      </c>
      <c r="AB96" t="n">
        <v>544.4399533097642</v>
      </c>
      <c r="AC96" t="n">
        <v>492.4793682921533</v>
      </c>
      <c r="AD96" t="n">
        <v>397911.4155072749</v>
      </c>
      <c r="AE96" t="n">
        <v>544439.9533097642</v>
      </c>
      <c r="AF96" t="n">
        <v>6.252254542422878e-06</v>
      </c>
      <c r="AG96" t="n">
        <v>22</v>
      </c>
      <c r="AH96" t="n">
        <v>492479.3682921532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5.2798</v>
      </c>
      <c r="E97" t="n">
        <v>18.94</v>
      </c>
      <c r="F97" t="n">
        <v>15.57</v>
      </c>
      <c r="G97" t="n">
        <v>103.79</v>
      </c>
      <c r="H97" t="n">
        <v>1.36</v>
      </c>
      <c r="I97" t="n">
        <v>9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258.57</v>
      </c>
      <c r="Q97" t="n">
        <v>467.07</v>
      </c>
      <c r="R97" t="n">
        <v>57.61</v>
      </c>
      <c r="S97" t="n">
        <v>39.61</v>
      </c>
      <c r="T97" t="n">
        <v>4052.33</v>
      </c>
      <c r="U97" t="n">
        <v>0.6899999999999999</v>
      </c>
      <c r="V97" t="n">
        <v>0.75</v>
      </c>
      <c r="W97" t="n">
        <v>2.62</v>
      </c>
      <c r="X97" t="n">
        <v>0.24</v>
      </c>
      <c r="Y97" t="n">
        <v>1</v>
      </c>
      <c r="Z97" t="n">
        <v>10</v>
      </c>
      <c r="AA97" t="n">
        <v>397.9171644530438</v>
      </c>
      <c r="AB97" t="n">
        <v>544.4478192709907</v>
      </c>
      <c r="AC97" t="n">
        <v>492.4864835370803</v>
      </c>
      <c r="AD97" t="n">
        <v>397917.1644530438</v>
      </c>
      <c r="AE97" t="n">
        <v>544447.8192709908</v>
      </c>
      <c r="AF97" t="n">
        <v>6.251070582692833e-06</v>
      </c>
      <c r="AG97" t="n">
        <v>22</v>
      </c>
      <c r="AH97" t="n">
        <v>492486.4835370803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5.2801</v>
      </c>
      <c r="E98" t="n">
        <v>18.94</v>
      </c>
      <c r="F98" t="n">
        <v>15.57</v>
      </c>
      <c r="G98" t="n">
        <v>103.79</v>
      </c>
      <c r="H98" t="n">
        <v>1.37</v>
      </c>
      <c r="I98" t="n">
        <v>9</v>
      </c>
      <c r="J98" t="n">
        <v>324.44</v>
      </c>
      <c r="K98" t="n">
        <v>60.56</v>
      </c>
      <c r="L98" t="n">
        <v>25</v>
      </c>
      <c r="M98" t="n">
        <v>7</v>
      </c>
      <c r="N98" t="n">
        <v>98.89</v>
      </c>
      <c r="O98" t="n">
        <v>40249.08</v>
      </c>
      <c r="P98" t="n">
        <v>258.07</v>
      </c>
      <c r="Q98" t="n">
        <v>467.07</v>
      </c>
      <c r="R98" t="n">
        <v>57.53</v>
      </c>
      <c r="S98" t="n">
        <v>39.61</v>
      </c>
      <c r="T98" t="n">
        <v>4012.89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397.6781599826036</v>
      </c>
      <c r="AB98" t="n">
        <v>544.1208028104014</v>
      </c>
      <c r="AC98" t="n">
        <v>492.1906770685191</v>
      </c>
      <c r="AD98" t="n">
        <v>397678.1599826036</v>
      </c>
      <c r="AE98" t="n">
        <v>544120.8028104014</v>
      </c>
      <c r="AF98" t="n">
        <v>6.251425770611846e-06</v>
      </c>
      <c r="AG98" t="n">
        <v>22</v>
      </c>
      <c r="AH98" t="n">
        <v>492190.6770685191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5.2822</v>
      </c>
      <c r="E99" t="n">
        <v>18.93</v>
      </c>
      <c r="F99" t="n">
        <v>15.56</v>
      </c>
      <c r="G99" t="n">
        <v>103.74</v>
      </c>
      <c r="H99" t="n">
        <v>1.38</v>
      </c>
      <c r="I99" t="n">
        <v>9</v>
      </c>
      <c r="J99" t="n">
        <v>325.02</v>
      </c>
      <c r="K99" t="n">
        <v>60.56</v>
      </c>
      <c r="L99" t="n">
        <v>25.25</v>
      </c>
      <c r="M99" t="n">
        <v>7</v>
      </c>
      <c r="N99" t="n">
        <v>99.20999999999999</v>
      </c>
      <c r="O99" t="n">
        <v>40319.95</v>
      </c>
      <c r="P99" t="n">
        <v>257.82</v>
      </c>
      <c r="Q99" t="n">
        <v>467.07</v>
      </c>
      <c r="R99" t="n">
        <v>57.4</v>
      </c>
      <c r="S99" t="n">
        <v>39.61</v>
      </c>
      <c r="T99" t="n">
        <v>3947.12</v>
      </c>
      <c r="U99" t="n">
        <v>0.6899999999999999</v>
      </c>
      <c r="V99" t="n">
        <v>0.75</v>
      </c>
      <c r="W99" t="n">
        <v>2.62</v>
      </c>
      <c r="X99" t="n">
        <v>0.23</v>
      </c>
      <c r="Y99" t="n">
        <v>1</v>
      </c>
      <c r="Z99" t="n">
        <v>10</v>
      </c>
      <c r="AA99" t="n">
        <v>397.4574096240985</v>
      </c>
      <c r="AB99" t="n">
        <v>543.8187624310763</v>
      </c>
      <c r="AC99" t="n">
        <v>491.9174629990804</v>
      </c>
      <c r="AD99" t="n">
        <v>397457.4096240986</v>
      </c>
      <c r="AE99" t="n">
        <v>543818.7624310763</v>
      </c>
      <c r="AF99" t="n">
        <v>6.253912086044941e-06</v>
      </c>
      <c r="AG99" t="n">
        <v>22</v>
      </c>
      <c r="AH99" t="n">
        <v>491917.4629990804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5.2786</v>
      </c>
      <c r="E100" t="n">
        <v>18.94</v>
      </c>
      <c r="F100" t="n">
        <v>15.57</v>
      </c>
      <c r="G100" t="n">
        <v>103.82</v>
      </c>
      <c r="H100" t="n">
        <v>1.4</v>
      </c>
      <c r="I100" t="n">
        <v>9</v>
      </c>
      <c r="J100" t="n">
        <v>325.59</v>
      </c>
      <c r="K100" t="n">
        <v>60.56</v>
      </c>
      <c r="L100" t="n">
        <v>25.5</v>
      </c>
      <c r="M100" t="n">
        <v>7</v>
      </c>
      <c r="N100" t="n">
        <v>99.54000000000001</v>
      </c>
      <c r="O100" t="n">
        <v>40390.96</v>
      </c>
      <c r="P100" t="n">
        <v>257.75</v>
      </c>
      <c r="Q100" t="n">
        <v>467.07</v>
      </c>
      <c r="R100" t="n">
        <v>57.85</v>
      </c>
      <c r="S100" t="n">
        <v>39.61</v>
      </c>
      <c r="T100" t="n">
        <v>4172.49</v>
      </c>
      <c r="U100" t="n">
        <v>0.68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397.5813333514065</v>
      </c>
      <c r="AB100" t="n">
        <v>543.9883203419081</v>
      </c>
      <c r="AC100" t="n">
        <v>492.0708385408785</v>
      </c>
      <c r="AD100" t="n">
        <v>397581.3333514065</v>
      </c>
      <c r="AE100" t="n">
        <v>543988.3203419081</v>
      </c>
      <c r="AF100" t="n">
        <v>6.249649831016778e-06</v>
      </c>
      <c r="AG100" t="n">
        <v>22</v>
      </c>
      <c r="AH100" t="n">
        <v>492070.8385408785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5.2791</v>
      </c>
      <c r="E101" t="n">
        <v>18.94</v>
      </c>
      <c r="F101" t="n">
        <v>15.57</v>
      </c>
      <c r="G101" t="n">
        <v>103.81</v>
      </c>
      <c r="H101" t="n">
        <v>1.41</v>
      </c>
      <c r="I101" t="n">
        <v>9</v>
      </c>
      <c r="J101" t="n">
        <v>326.17</v>
      </c>
      <c r="K101" t="n">
        <v>60.56</v>
      </c>
      <c r="L101" t="n">
        <v>25.75</v>
      </c>
      <c r="M101" t="n">
        <v>7</v>
      </c>
      <c r="N101" t="n">
        <v>99.87</v>
      </c>
      <c r="O101" t="n">
        <v>40462.13</v>
      </c>
      <c r="P101" t="n">
        <v>257.53</v>
      </c>
      <c r="Q101" t="n">
        <v>467.07</v>
      </c>
      <c r="R101" t="n">
        <v>57.71</v>
      </c>
      <c r="S101" t="n">
        <v>39.61</v>
      </c>
      <c r="T101" t="n">
        <v>4099.67</v>
      </c>
      <c r="U101" t="n">
        <v>0.6899999999999999</v>
      </c>
      <c r="V101" t="n">
        <v>0.75</v>
      </c>
      <c r="W101" t="n">
        <v>2.63</v>
      </c>
      <c r="X101" t="n">
        <v>0.24</v>
      </c>
      <c r="Y101" t="n">
        <v>1</v>
      </c>
      <c r="Z101" t="n">
        <v>10</v>
      </c>
      <c r="AA101" t="n">
        <v>397.4639509066996</v>
      </c>
      <c r="AB101" t="n">
        <v>543.8277125025121</v>
      </c>
      <c r="AC101" t="n">
        <v>491.9255588882598</v>
      </c>
      <c r="AD101" t="n">
        <v>397463.9509066995</v>
      </c>
      <c r="AE101" t="n">
        <v>543827.7125025121</v>
      </c>
      <c r="AF101" t="n">
        <v>6.250241810881801e-06</v>
      </c>
      <c r="AG101" t="n">
        <v>22</v>
      </c>
      <c r="AH101" t="n">
        <v>491925.5588882598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5.2798</v>
      </c>
      <c r="E102" t="n">
        <v>18.94</v>
      </c>
      <c r="F102" t="n">
        <v>15.57</v>
      </c>
      <c r="G102" t="n">
        <v>103.79</v>
      </c>
      <c r="H102" t="n">
        <v>1.42</v>
      </c>
      <c r="I102" t="n">
        <v>9</v>
      </c>
      <c r="J102" t="n">
        <v>326.75</v>
      </c>
      <c r="K102" t="n">
        <v>60.56</v>
      </c>
      <c r="L102" t="n">
        <v>26</v>
      </c>
      <c r="M102" t="n">
        <v>7</v>
      </c>
      <c r="N102" t="n">
        <v>100.2</v>
      </c>
      <c r="O102" t="n">
        <v>40533.46</v>
      </c>
      <c r="P102" t="n">
        <v>257.08</v>
      </c>
      <c r="Q102" t="n">
        <v>467.07</v>
      </c>
      <c r="R102" t="n">
        <v>57.62</v>
      </c>
      <c r="S102" t="n">
        <v>39.61</v>
      </c>
      <c r="T102" t="n">
        <v>4056.28</v>
      </c>
      <c r="U102" t="n">
        <v>0.6899999999999999</v>
      </c>
      <c r="V102" t="n">
        <v>0.75</v>
      </c>
      <c r="W102" t="n">
        <v>2.62</v>
      </c>
      <c r="X102" t="n">
        <v>0.24</v>
      </c>
      <c r="Y102" t="n">
        <v>1</v>
      </c>
      <c r="Z102" t="n">
        <v>10</v>
      </c>
      <c r="AA102" t="n">
        <v>397.2346033909861</v>
      </c>
      <c r="AB102" t="n">
        <v>543.5139091134146</v>
      </c>
      <c r="AC102" t="n">
        <v>491.6417044541919</v>
      </c>
      <c r="AD102" t="n">
        <v>397234.6033909861</v>
      </c>
      <c r="AE102" t="n">
        <v>543513.9091134146</v>
      </c>
      <c r="AF102" t="n">
        <v>6.251070582692833e-06</v>
      </c>
      <c r="AG102" t="n">
        <v>22</v>
      </c>
      <c r="AH102" t="n">
        <v>491641.704454192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5.3079</v>
      </c>
      <c r="E103" t="n">
        <v>18.84</v>
      </c>
      <c r="F103" t="n">
        <v>15.52</v>
      </c>
      <c r="G103" t="n">
        <v>116.41</v>
      </c>
      <c r="H103" t="n">
        <v>1.43</v>
      </c>
      <c r="I103" t="n">
        <v>8</v>
      </c>
      <c r="J103" t="n">
        <v>327.33</v>
      </c>
      <c r="K103" t="n">
        <v>60.56</v>
      </c>
      <c r="L103" t="n">
        <v>26.25</v>
      </c>
      <c r="M103" t="n">
        <v>6</v>
      </c>
      <c r="N103" t="n">
        <v>100.52</v>
      </c>
      <c r="O103" t="n">
        <v>40604.94</v>
      </c>
      <c r="P103" t="n">
        <v>255.81</v>
      </c>
      <c r="Q103" t="n">
        <v>467.08</v>
      </c>
      <c r="R103" t="n">
        <v>55.96</v>
      </c>
      <c r="S103" t="n">
        <v>39.61</v>
      </c>
      <c r="T103" t="n">
        <v>3232.98</v>
      </c>
      <c r="U103" t="n">
        <v>0.71</v>
      </c>
      <c r="V103" t="n">
        <v>0.75</v>
      </c>
      <c r="W103" t="n">
        <v>2.62</v>
      </c>
      <c r="X103" t="n">
        <v>0.19</v>
      </c>
      <c r="Y103" t="n">
        <v>1</v>
      </c>
      <c r="Z103" t="n">
        <v>10</v>
      </c>
      <c r="AA103" t="n">
        <v>395.5483712094689</v>
      </c>
      <c r="AB103" t="n">
        <v>541.2067318513491</v>
      </c>
      <c r="AC103" t="n">
        <v>489.5547209518745</v>
      </c>
      <c r="AD103" t="n">
        <v>395548.3712094689</v>
      </c>
      <c r="AE103" t="n">
        <v>541206.7318513491</v>
      </c>
      <c r="AF103" t="n">
        <v>6.284339851107104e-06</v>
      </c>
      <c r="AG103" t="n">
        <v>22</v>
      </c>
      <c r="AH103" t="n">
        <v>489554.7209518745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5.3071</v>
      </c>
      <c r="E104" t="n">
        <v>18.84</v>
      </c>
      <c r="F104" t="n">
        <v>15.52</v>
      </c>
      <c r="G104" t="n">
        <v>116.43</v>
      </c>
      <c r="H104" t="n">
        <v>1.44</v>
      </c>
      <c r="I104" t="n">
        <v>8</v>
      </c>
      <c r="J104" t="n">
        <v>327.91</v>
      </c>
      <c r="K104" t="n">
        <v>60.56</v>
      </c>
      <c r="L104" t="n">
        <v>26.5</v>
      </c>
      <c r="M104" t="n">
        <v>6</v>
      </c>
      <c r="N104" t="n">
        <v>100.86</v>
      </c>
      <c r="O104" t="n">
        <v>40676.58</v>
      </c>
      <c r="P104" t="n">
        <v>255.86</v>
      </c>
      <c r="Q104" t="n">
        <v>467.07</v>
      </c>
      <c r="R104" t="n">
        <v>56.15</v>
      </c>
      <c r="S104" t="n">
        <v>39.61</v>
      </c>
      <c r="T104" t="n">
        <v>3327.16</v>
      </c>
      <c r="U104" t="n">
        <v>0.71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395.5972528435727</v>
      </c>
      <c r="AB104" t="n">
        <v>541.2736138596356</v>
      </c>
      <c r="AC104" t="n">
        <v>489.6152198351595</v>
      </c>
      <c r="AD104" t="n">
        <v>395597.2528435727</v>
      </c>
      <c r="AE104" t="n">
        <v>541273.6138596355</v>
      </c>
      <c r="AF104" t="n">
        <v>6.283392683323067e-06</v>
      </c>
      <c r="AG104" t="n">
        <v>22</v>
      </c>
      <c r="AH104" t="n">
        <v>489615.2198351595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5.3059</v>
      </c>
      <c r="E105" t="n">
        <v>18.85</v>
      </c>
      <c r="F105" t="n">
        <v>15.53</v>
      </c>
      <c r="G105" t="n">
        <v>116.46</v>
      </c>
      <c r="H105" t="n">
        <v>1.45</v>
      </c>
      <c r="I105" t="n">
        <v>8</v>
      </c>
      <c r="J105" t="n">
        <v>328.49</v>
      </c>
      <c r="K105" t="n">
        <v>60.56</v>
      </c>
      <c r="L105" t="n">
        <v>26.75</v>
      </c>
      <c r="M105" t="n">
        <v>6</v>
      </c>
      <c r="N105" t="n">
        <v>101.19</v>
      </c>
      <c r="O105" t="n">
        <v>40748.37</v>
      </c>
      <c r="P105" t="n">
        <v>256.35</v>
      </c>
      <c r="Q105" t="n">
        <v>467.07</v>
      </c>
      <c r="R105" t="n">
        <v>56.39</v>
      </c>
      <c r="S105" t="n">
        <v>39.61</v>
      </c>
      <c r="T105" t="n">
        <v>3446.93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395.896223989747</v>
      </c>
      <c r="AB105" t="n">
        <v>541.6826793715073</v>
      </c>
      <c r="AC105" t="n">
        <v>489.9852447087053</v>
      </c>
      <c r="AD105" t="n">
        <v>395896.223989747</v>
      </c>
      <c r="AE105" t="n">
        <v>541682.6793715074</v>
      </c>
      <c r="AF105" t="n">
        <v>6.281971931647013e-06</v>
      </c>
      <c r="AG105" t="n">
        <v>22</v>
      </c>
      <c r="AH105" t="n">
        <v>489985.2447087053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5.3064</v>
      </c>
      <c r="E106" t="n">
        <v>18.84</v>
      </c>
      <c r="F106" t="n">
        <v>15.53</v>
      </c>
      <c r="G106" t="n">
        <v>116.45</v>
      </c>
      <c r="H106" t="n">
        <v>1.46</v>
      </c>
      <c r="I106" t="n">
        <v>8</v>
      </c>
      <c r="J106" t="n">
        <v>329.08</v>
      </c>
      <c r="K106" t="n">
        <v>60.56</v>
      </c>
      <c r="L106" t="n">
        <v>27</v>
      </c>
      <c r="M106" t="n">
        <v>6</v>
      </c>
      <c r="N106" t="n">
        <v>101.52</v>
      </c>
      <c r="O106" t="n">
        <v>40820.32</v>
      </c>
      <c r="P106" t="n">
        <v>256.32</v>
      </c>
      <c r="Q106" t="n">
        <v>467.07</v>
      </c>
      <c r="R106" t="n">
        <v>56.14</v>
      </c>
      <c r="S106" t="n">
        <v>39.61</v>
      </c>
      <c r="T106" t="n">
        <v>3319.41</v>
      </c>
      <c r="U106" t="n">
        <v>0.71</v>
      </c>
      <c r="V106" t="n">
        <v>0.75</v>
      </c>
      <c r="W106" t="n">
        <v>2.62</v>
      </c>
      <c r="X106" t="n">
        <v>0.19</v>
      </c>
      <c r="Y106" t="n">
        <v>1</v>
      </c>
      <c r="Z106" t="n">
        <v>10</v>
      </c>
      <c r="AA106" t="n">
        <v>395.8662059094486</v>
      </c>
      <c r="AB106" t="n">
        <v>541.6416073097388</v>
      </c>
      <c r="AC106" t="n">
        <v>489.9480925068669</v>
      </c>
      <c r="AD106" t="n">
        <v>395866.2059094486</v>
      </c>
      <c r="AE106" t="n">
        <v>541641.6073097388</v>
      </c>
      <c r="AF106" t="n">
        <v>6.282563911512036e-06</v>
      </c>
      <c r="AG106" t="n">
        <v>22</v>
      </c>
      <c r="AH106" t="n">
        <v>489948.0925068669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5.3062</v>
      </c>
      <c r="E107" t="n">
        <v>18.85</v>
      </c>
      <c r="F107" t="n">
        <v>15.53</v>
      </c>
      <c r="G107" t="n">
        <v>116.45</v>
      </c>
      <c r="H107" t="n">
        <v>1.47</v>
      </c>
      <c r="I107" t="n">
        <v>8</v>
      </c>
      <c r="J107" t="n">
        <v>329.66</v>
      </c>
      <c r="K107" t="n">
        <v>60.56</v>
      </c>
      <c r="L107" t="n">
        <v>27.25</v>
      </c>
      <c r="M107" t="n">
        <v>6</v>
      </c>
      <c r="N107" t="n">
        <v>101.86</v>
      </c>
      <c r="O107" t="n">
        <v>40892.44</v>
      </c>
      <c r="P107" t="n">
        <v>256.54</v>
      </c>
      <c r="Q107" t="n">
        <v>467.07</v>
      </c>
      <c r="R107" t="n">
        <v>56.34</v>
      </c>
      <c r="S107" t="n">
        <v>39.61</v>
      </c>
      <c r="T107" t="n">
        <v>3422.08</v>
      </c>
      <c r="U107" t="n">
        <v>0.7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395.973022088506</v>
      </c>
      <c r="AB107" t="n">
        <v>541.7877579183224</v>
      </c>
      <c r="AC107" t="n">
        <v>490.080294706491</v>
      </c>
      <c r="AD107" t="n">
        <v>395973.022088506</v>
      </c>
      <c r="AE107" t="n">
        <v>541787.7579183225</v>
      </c>
      <c r="AF107" t="n">
        <v>6.282327119566026e-06</v>
      </c>
      <c r="AG107" t="n">
        <v>22</v>
      </c>
      <c r="AH107" t="n">
        <v>490080.294706491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5.304</v>
      </c>
      <c r="E108" t="n">
        <v>18.85</v>
      </c>
      <c r="F108" t="n">
        <v>15.53</v>
      </c>
      <c r="G108" t="n">
        <v>116.51</v>
      </c>
      <c r="H108" t="n">
        <v>1.48</v>
      </c>
      <c r="I108" t="n">
        <v>8</v>
      </c>
      <c r="J108" t="n">
        <v>330.25</v>
      </c>
      <c r="K108" t="n">
        <v>60.56</v>
      </c>
      <c r="L108" t="n">
        <v>27.5</v>
      </c>
      <c r="M108" t="n">
        <v>6</v>
      </c>
      <c r="N108" t="n">
        <v>102.19</v>
      </c>
      <c r="O108" t="n">
        <v>40964.71</v>
      </c>
      <c r="P108" t="n">
        <v>256.76</v>
      </c>
      <c r="Q108" t="n">
        <v>467.07</v>
      </c>
      <c r="R108" t="n">
        <v>56.41</v>
      </c>
      <c r="S108" t="n">
        <v>39.61</v>
      </c>
      <c r="T108" t="n">
        <v>3453.72</v>
      </c>
      <c r="U108" t="n">
        <v>0.7</v>
      </c>
      <c r="V108" t="n">
        <v>0.75</v>
      </c>
      <c r="W108" t="n">
        <v>2.63</v>
      </c>
      <c r="X108" t="n">
        <v>0.2</v>
      </c>
      <c r="Y108" t="n">
        <v>1</v>
      </c>
      <c r="Z108" t="n">
        <v>10</v>
      </c>
      <c r="AA108" t="n">
        <v>396.1453216631084</v>
      </c>
      <c r="AB108" t="n">
        <v>542.0235057976142</v>
      </c>
      <c r="AC108" t="n">
        <v>490.2935431390574</v>
      </c>
      <c r="AD108" t="n">
        <v>396145.3216631084</v>
      </c>
      <c r="AE108" t="n">
        <v>542023.5057976142</v>
      </c>
      <c r="AF108" t="n">
        <v>6.279722408159928e-06</v>
      </c>
      <c r="AG108" t="n">
        <v>22</v>
      </c>
      <c r="AH108" t="n">
        <v>490293.5431390574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5.3092</v>
      </c>
      <c r="E109" t="n">
        <v>18.84</v>
      </c>
      <c r="F109" t="n">
        <v>15.52</v>
      </c>
      <c r="G109" t="n">
        <v>116.37</v>
      </c>
      <c r="H109" t="n">
        <v>1.49</v>
      </c>
      <c r="I109" t="n">
        <v>8</v>
      </c>
      <c r="J109" t="n">
        <v>330.83</v>
      </c>
      <c r="K109" t="n">
        <v>60.56</v>
      </c>
      <c r="L109" t="n">
        <v>27.75</v>
      </c>
      <c r="M109" t="n">
        <v>6</v>
      </c>
      <c r="N109" t="n">
        <v>102.53</v>
      </c>
      <c r="O109" t="n">
        <v>41037.15</v>
      </c>
      <c r="P109" t="n">
        <v>256.48</v>
      </c>
      <c r="Q109" t="n">
        <v>467.07</v>
      </c>
      <c r="R109" t="n">
        <v>55.99</v>
      </c>
      <c r="S109" t="n">
        <v>39.61</v>
      </c>
      <c r="T109" t="n">
        <v>3243.97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395.8112078804793</v>
      </c>
      <c r="AB109" t="n">
        <v>541.566356580161</v>
      </c>
      <c r="AC109" t="n">
        <v>489.8800236013051</v>
      </c>
      <c r="AD109" t="n">
        <v>395811.2078804793</v>
      </c>
      <c r="AE109" t="n">
        <v>541566.356580161</v>
      </c>
      <c r="AF109" t="n">
        <v>6.285878998756162e-06</v>
      </c>
      <c r="AG109" t="n">
        <v>22</v>
      </c>
      <c r="AH109" t="n">
        <v>489880.0236013051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5.3056</v>
      </c>
      <c r="E110" t="n">
        <v>18.85</v>
      </c>
      <c r="F110" t="n">
        <v>15.53</v>
      </c>
      <c r="G110" t="n">
        <v>116.47</v>
      </c>
      <c r="H110" t="n">
        <v>1.51</v>
      </c>
      <c r="I110" t="n">
        <v>8</v>
      </c>
      <c r="J110" t="n">
        <v>331.42</v>
      </c>
      <c r="K110" t="n">
        <v>60.56</v>
      </c>
      <c r="L110" t="n">
        <v>28</v>
      </c>
      <c r="M110" t="n">
        <v>6</v>
      </c>
      <c r="N110" t="n">
        <v>102.87</v>
      </c>
      <c r="O110" t="n">
        <v>41109.75</v>
      </c>
      <c r="P110" t="n">
        <v>257</v>
      </c>
      <c r="Q110" t="n">
        <v>467.07</v>
      </c>
      <c r="R110" t="n">
        <v>56.25</v>
      </c>
      <c r="S110" t="n">
        <v>39.61</v>
      </c>
      <c r="T110" t="n">
        <v>3377.79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396.2023455330277</v>
      </c>
      <c r="AB110" t="n">
        <v>542.1015283721532</v>
      </c>
      <c r="AC110" t="n">
        <v>490.3641193485878</v>
      </c>
      <c r="AD110" t="n">
        <v>396202.3455330277</v>
      </c>
      <c r="AE110" t="n">
        <v>542101.5283721532</v>
      </c>
      <c r="AF110" t="n">
        <v>6.281616743728e-06</v>
      </c>
      <c r="AG110" t="n">
        <v>22</v>
      </c>
      <c r="AH110" t="n">
        <v>490364.1193485878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5.3045</v>
      </c>
      <c r="E111" t="n">
        <v>18.85</v>
      </c>
      <c r="F111" t="n">
        <v>15.53</v>
      </c>
      <c r="G111" t="n">
        <v>116.5</v>
      </c>
      <c r="H111" t="n">
        <v>1.52</v>
      </c>
      <c r="I111" t="n">
        <v>8</v>
      </c>
      <c r="J111" t="n">
        <v>332.01</v>
      </c>
      <c r="K111" t="n">
        <v>60.56</v>
      </c>
      <c r="L111" t="n">
        <v>28.25</v>
      </c>
      <c r="M111" t="n">
        <v>6</v>
      </c>
      <c r="N111" t="n">
        <v>103.21</v>
      </c>
      <c r="O111" t="n">
        <v>41182.52</v>
      </c>
      <c r="P111" t="n">
        <v>256.74</v>
      </c>
      <c r="Q111" t="n">
        <v>467.07</v>
      </c>
      <c r="R111" t="n">
        <v>56.44</v>
      </c>
      <c r="S111" t="n">
        <v>39.61</v>
      </c>
      <c r="T111" t="n">
        <v>3469.79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396.1198289667917</v>
      </c>
      <c r="AB111" t="n">
        <v>541.9886255658553</v>
      </c>
      <c r="AC111" t="n">
        <v>490.2619918276628</v>
      </c>
      <c r="AD111" t="n">
        <v>396119.8289667917</v>
      </c>
      <c r="AE111" t="n">
        <v>541988.6255658553</v>
      </c>
      <c r="AF111" t="n">
        <v>6.280314388024949e-06</v>
      </c>
      <c r="AG111" t="n">
        <v>22</v>
      </c>
      <c r="AH111" t="n">
        <v>490261.9918276628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5.3043</v>
      </c>
      <c r="E112" t="n">
        <v>18.85</v>
      </c>
      <c r="F112" t="n">
        <v>15.53</v>
      </c>
      <c r="G112" t="n">
        <v>116.5</v>
      </c>
      <c r="H112" t="n">
        <v>1.53</v>
      </c>
      <c r="I112" t="n">
        <v>8</v>
      </c>
      <c r="J112" t="n">
        <v>332.6</v>
      </c>
      <c r="K112" t="n">
        <v>60.56</v>
      </c>
      <c r="L112" t="n">
        <v>28.5</v>
      </c>
      <c r="M112" t="n">
        <v>6</v>
      </c>
      <c r="N112" t="n">
        <v>103.55</v>
      </c>
      <c r="O112" t="n">
        <v>41255.45</v>
      </c>
      <c r="P112" t="n">
        <v>256.51</v>
      </c>
      <c r="Q112" t="n">
        <v>467.07</v>
      </c>
      <c r="R112" t="n">
        <v>56.56</v>
      </c>
      <c r="S112" t="n">
        <v>39.61</v>
      </c>
      <c r="T112" t="n">
        <v>3528.62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396.0215025185391</v>
      </c>
      <c r="AB112" t="n">
        <v>541.8540909814993</v>
      </c>
      <c r="AC112" t="n">
        <v>490.1402970352174</v>
      </c>
      <c r="AD112" t="n">
        <v>396021.5025185391</v>
      </c>
      <c r="AE112" t="n">
        <v>541854.0909814993</v>
      </c>
      <c r="AF112" t="n">
        <v>6.28007759607894e-06</v>
      </c>
      <c r="AG112" t="n">
        <v>22</v>
      </c>
      <c r="AH112" t="n">
        <v>490140.2970352174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5.3061</v>
      </c>
      <c r="E113" t="n">
        <v>18.85</v>
      </c>
      <c r="F113" t="n">
        <v>15.53</v>
      </c>
      <c r="G113" t="n">
        <v>116.45</v>
      </c>
      <c r="H113" t="n">
        <v>1.54</v>
      </c>
      <c r="I113" t="n">
        <v>8</v>
      </c>
      <c r="J113" t="n">
        <v>333.2</v>
      </c>
      <c r="K113" t="n">
        <v>60.56</v>
      </c>
      <c r="L113" t="n">
        <v>28.75</v>
      </c>
      <c r="M113" t="n">
        <v>6</v>
      </c>
      <c r="N113" t="n">
        <v>103.89</v>
      </c>
      <c r="O113" t="n">
        <v>41328.54</v>
      </c>
      <c r="P113" t="n">
        <v>256.1</v>
      </c>
      <c r="Q113" t="n">
        <v>467.07</v>
      </c>
      <c r="R113" t="n">
        <v>56.31</v>
      </c>
      <c r="S113" t="n">
        <v>39.61</v>
      </c>
      <c r="T113" t="n">
        <v>3407.11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395.7757299431799</v>
      </c>
      <c r="AB113" t="n">
        <v>541.517814101172</v>
      </c>
      <c r="AC113" t="n">
        <v>489.836113948381</v>
      </c>
      <c r="AD113" t="n">
        <v>395775.7299431799</v>
      </c>
      <c r="AE113" t="n">
        <v>541517.814101172</v>
      </c>
      <c r="AF113" t="n">
        <v>6.282208723593021e-06</v>
      </c>
      <c r="AG113" t="n">
        <v>22</v>
      </c>
      <c r="AH113" t="n">
        <v>489836.113948381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5.3033</v>
      </c>
      <c r="E114" t="n">
        <v>18.86</v>
      </c>
      <c r="F114" t="n">
        <v>15.54</v>
      </c>
      <c r="G114" t="n">
        <v>116.53</v>
      </c>
      <c r="H114" t="n">
        <v>1.55</v>
      </c>
      <c r="I114" t="n">
        <v>8</v>
      </c>
      <c r="J114" t="n">
        <v>333.79</v>
      </c>
      <c r="K114" t="n">
        <v>60.56</v>
      </c>
      <c r="L114" t="n">
        <v>29</v>
      </c>
      <c r="M114" t="n">
        <v>6</v>
      </c>
      <c r="N114" t="n">
        <v>104.24</v>
      </c>
      <c r="O114" t="n">
        <v>41401.93</v>
      </c>
      <c r="P114" t="n">
        <v>255.7</v>
      </c>
      <c r="Q114" t="n">
        <v>467.07</v>
      </c>
      <c r="R114" t="n">
        <v>56.72</v>
      </c>
      <c r="S114" t="n">
        <v>39.61</v>
      </c>
      <c r="T114" t="n">
        <v>3609.69</v>
      </c>
      <c r="U114" t="n">
        <v>0.7</v>
      </c>
      <c r="V114" t="n">
        <v>0.75</v>
      </c>
      <c r="W114" t="n">
        <v>2.62</v>
      </c>
      <c r="X114" t="n">
        <v>0.2</v>
      </c>
      <c r="Y114" t="n">
        <v>1</v>
      </c>
      <c r="Z114" t="n">
        <v>10</v>
      </c>
      <c r="AA114" t="n">
        <v>395.7212858465274</v>
      </c>
      <c r="AB114" t="n">
        <v>541.4433212862281</v>
      </c>
      <c r="AC114" t="n">
        <v>489.7687306231438</v>
      </c>
      <c r="AD114" t="n">
        <v>395721.2858465274</v>
      </c>
      <c r="AE114" t="n">
        <v>541443.321286228</v>
      </c>
      <c r="AF114" t="n">
        <v>6.278893636348896e-06</v>
      </c>
      <c r="AG114" t="n">
        <v>22</v>
      </c>
      <c r="AH114" t="n">
        <v>489768.7306231438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5.3046</v>
      </c>
      <c r="E115" t="n">
        <v>18.85</v>
      </c>
      <c r="F115" t="n">
        <v>15.53</v>
      </c>
      <c r="G115" t="n">
        <v>116.5</v>
      </c>
      <c r="H115" t="n">
        <v>1.56</v>
      </c>
      <c r="I115" t="n">
        <v>8</v>
      </c>
      <c r="J115" t="n">
        <v>334.39</v>
      </c>
      <c r="K115" t="n">
        <v>60.56</v>
      </c>
      <c r="L115" t="n">
        <v>29.25</v>
      </c>
      <c r="M115" t="n">
        <v>6</v>
      </c>
      <c r="N115" t="n">
        <v>104.58</v>
      </c>
      <c r="O115" t="n">
        <v>41475.37</v>
      </c>
      <c r="P115" t="n">
        <v>255.49</v>
      </c>
      <c r="Q115" t="n">
        <v>467.07</v>
      </c>
      <c r="R115" t="n">
        <v>56.55</v>
      </c>
      <c r="S115" t="n">
        <v>39.61</v>
      </c>
      <c r="T115" t="n">
        <v>3528.06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395.5466135736949</v>
      </c>
      <c r="AB115" t="n">
        <v>541.2043269765417</v>
      </c>
      <c r="AC115" t="n">
        <v>489.5525455949434</v>
      </c>
      <c r="AD115" t="n">
        <v>395546.6135736948</v>
      </c>
      <c r="AE115" t="n">
        <v>541204.3269765417</v>
      </c>
      <c r="AF115" t="n">
        <v>6.280432783997954e-06</v>
      </c>
      <c r="AG115" t="n">
        <v>22</v>
      </c>
      <c r="AH115" t="n">
        <v>489552.5455949433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5.3053</v>
      </c>
      <c r="E116" t="n">
        <v>18.85</v>
      </c>
      <c r="F116" t="n">
        <v>15.53</v>
      </c>
      <c r="G116" t="n">
        <v>116.48</v>
      </c>
      <c r="H116" t="n">
        <v>1.57</v>
      </c>
      <c r="I116" t="n">
        <v>8</v>
      </c>
      <c r="J116" t="n">
        <v>334.98</v>
      </c>
      <c r="K116" t="n">
        <v>60.56</v>
      </c>
      <c r="L116" t="n">
        <v>29.5</v>
      </c>
      <c r="M116" t="n">
        <v>6</v>
      </c>
      <c r="N116" t="n">
        <v>104.93</v>
      </c>
      <c r="O116" t="n">
        <v>41548.98</v>
      </c>
      <c r="P116" t="n">
        <v>255.53</v>
      </c>
      <c r="Q116" t="n">
        <v>467.08</v>
      </c>
      <c r="R116" t="n">
        <v>56.43</v>
      </c>
      <c r="S116" t="n">
        <v>39.61</v>
      </c>
      <c r="T116" t="n">
        <v>3465.16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395.542008888972</v>
      </c>
      <c r="AB116" t="n">
        <v>541.1980266437596</v>
      </c>
      <c r="AC116" t="n">
        <v>489.5468465570794</v>
      </c>
      <c r="AD116" t="n">
        <v>395542.008888972</v>
      </c>
      <c r="AE116" t="n">
        <v>541198.0266437596</v>
      </c>
      <c r="AF116" t="n">
        <v>6.281261555808986e-06</v>
      </c>
      <c r="AG116" t="n">
        <v>22</v>
      </c>
      <c r="AH116" t="n">
        <v>489546.8465570794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5.3049</v>
      </c>
      <c r="E117" t="n">
        <v>18.85</v>
      </c>
      <c r="F117" t="n">
        <v>15.53</v>
      </c>
      <c r="G117" t="n">
        <v>116.49</v>
      </c>
      <c r="H117" t="n">
        <v>1.58</v>
      </c>
      <c r="I117" t="n">
        <v>8</v>
      </c>
      <c r="J117" t="n">
        <v>335.58</v>
      </c>
      <c r="K117" t="n">
        <v>60.56</v>
      </c>
      <c r="L117" t="n">
        <v>29.75</v>
      </c>
      <c r="M117" t="n">
        <v>6</v>
      </c>
      <c r="N117" t="n">
        <v>105.28</v>
      </c>
      <c r="O117" t="n">
        <v>41622.76</v>
      </c>
      <c r="P117" t="n">
        <v>255.19</v>
      </c>
      <c r="Q117" t="n">
        <v>467.07</v>
      </c>
      <c r="R117" t="n">
        <v>56.41</v>
      </c>
      <c r="S117" t="n">
        <v>39.61</v>
      </c>
      <c r="T117" t="n">
        <v>3456.96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395.4000459308153</v>
      </c>
      <c r="AB117" t="n">
        <v>541.0037866614458</v>
      </c>
      <c r="AC117" t="n">
        <v>489.3711445660603</v>
      </c>
      <c r="AD117" t="n">
        <v>395400.0459308153</v>
      </c>
      <c r="AE117" t="n">
        <v>541003.7866614459</v>
      </c>
      <c r="AF117" t="n">
        <v>6.280787971916968e-06</v>
      </c>
      <c r="AG117" t="n">
        <v>22</v>
      </c>
      <c r="AH117" t="n">
        <v>489371.1445660603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5.3032</v>
      </c>
      <c r="E118" t="n">
        <v>18.86</v>
      </c>
      <c r="F118" t="n">
        <v>15.54</v>
      </c>
      <c r="G118" t="n">
        <v>116.53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254.65</v>
      </c>
      <c r="Q118" t="n">
        <v>467.08</v>
      </c>
      <c r="R118" t="n">
        <v>56.7</v>
      </c>
      <c r="S118" t="n">
        <v>39.61</v>
      </c>
      <c r="T118" t="n">
        <v>3602.9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395.2456763164988</v>
      </c>
      <c r="AB118" t="n">
        <v>540.7925713448312</v>
      </c>
      <c r="AC118" t="n">
        <v>489.1800873428207</v>
      </c>
      <c r="AD118" t="n">
        <v>395245.6763164988</v>
      </c>
      <c r="AE118" t="n">
        <v>540792.5713448313</v>
      </c>
      <c r="AF118" t="n">
        <v>6.278775240375891e-06</v>
      </c>
      <c r="AG118" t="n">
        <v>22</v>
      </c>
      <c r="AH118" t="n">
        <v>489180.0873428207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5.3247</v>
      </c>
      <c r="E119" t="n">
        <v>18.78</v>
      </c>
      <c r="F119" t="n">
        <v>15.51</v>
      </c>
      <c r="G119" t="n">
        <v>132.97</v>
      </c>
      <c r="H119" t="n">
        <v>1.6</v>
      </c>
      <c r="I119" t="n">
        <v>7</v>
      </c>
      <c r="J119" t="n">
        <v>336.78</v>
      </c>
      <c r="K119" t="n">
        <v>60.56</v>
      </c>
      <c r="L119" t="n">
        <v>30.25</v>
      </c>
      <c r="M119" t="n">
        <v>5</v>
      </c>
      <c r="N119" t="n">
        <v>105.98</v>
      </c>
      <c r="O119" t="n">
        <v>41770.83</v>
      </c>
      <c r="P119" t="n">
        <v>253.63</v>
      </c>
      <c r="Q119" t="n">
        <v>467.07</v>
      </c>
      <c r="R119" t="n">
        <v>55.89</v>
      </c>
      <c r="S119" t="n">
        <v>39.61</v>
      </c>
      <c r="T119" t="n">
        <v>3199.27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393.9756496676798</v>
      </c>
      <c r="AB119" t="n">
        <v>539.0548648542957</v>
      </c>
      <c r="AC119" t="n">
        <v>487.6082251208555</v>
      </c>
      <c r="AD119" t="n">
        <v>393975.6496676798</v>
      </c>
      <c r="AE119" t="n">
        <v>539054.8648542957</v>
      </c>
      <c r="AF119" t="n">
        <v>6.304230374571863e-06</v>
      </c>
      <c r="AG119" t="n">
        <v>22</v>
      </c>
      <c r="AH119" t="n">
        <v>487608.2251208556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5.3252</v>
      </c>
      <c r="E120" t="n">
        <v>18.78</v>
      </c>
      <c r="F120" t="n">
        <v>15.51</v>
      </c>
      <c r="G120" t="n">
        <v>132.96</v>
      </c>
      <c r="H120" t="n">
        <v>1.61</v>
      </c>
      <c r="I120" t="n">
        <v>7</v>
      </c>
      <c r="J120" t="n">
        <v>337.39</v>
      </c>
      <c r="K120" t="n">
        <v>60.56</v>
      </c>
      <c r="L120" t="n">
        <v>30.5</v>
      </c>
      <c r="M120" t="n">
        <v>5</v>
      </c>
      <c r="N120" t="n">
        <v>106.33</v>
      </c>
      <c r="O120" t="n">
        <v>41845.13</v>
      </c>
      <c r="P120" t="n">
        <v>254.13</v>
      </c>
      <c r="Q120" t="n">
        <v>467.09</v>
      </c>
      <c r="R120" t="n">
        <v>55.84</v>
      </c>
      <c r="S120" t="n">
        <v>39.61</v>
      </c>
      <c r="T120" t="n">
        <v>3178.38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394.1866381600211</v>
      </c>
      <c r="AB120" t="n">
        <v>539.3435486176724</v>
      </c>
      <c r="AC120" t="n">
        <v>487.8693573110259</v>
      </c>
      <c r="AD120" t="n">
        <v>394186.6381600211</v>
      </c>
      <c r="AE120" t="n">
        <v>539343.5486176724</v>
      </c>
      <c r="AF120" t="n">
        <v>6.304822354436886e-06</v>
      </c>
      <c r="AG120" t="n">
        <v>22</v>
      </c>
      <c r="AH120" t="n">
        <v>487869.3573110258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5.3247</v>
      </c>
      <c r="E121" t="n">
        <v>18.78</v>
      </c>
      <c r="F121" t="n">
        <v>15.51</v>
      </c>
      <c r="G121" t="n">
        <v>132.98</v>
      </c>
      <c r="H121" t="n">
        <v>1.62</v>
      </c>
      <c r="I121" t="n">
        <v>7</v>
      </c>
      <c r="J121" t="n">
        <v>337.99</v>
      </c>
      <c r="K121" t="n">
        <v>60.56</v>
      </c>
      <c r="L121" t="n">
        <v>30.75</v>
      </c>
      <c r="M121" t="n">
        <v>5</v>
      </c>
      <c r="N121" t="n">
        <v>106.68</v>
      </c>
      <c r="O121" t="n">
        <v>41919.61</v>
      </c>
      <c r="P121" t="n">
        <v>254.46</v>
      </c>
      <c r="Q121" t="n">
        <v>467.07</v>
      </c>
      <c r="R121" t="n">
        <v>55.89</v>
      </c>
      <c r="S121" t="n">
        <v>39.61</v>
      </c>
      <c r="T121" t="n">
        <v>3202.12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394.3526620907543</v>
      </c>
      <c r="AB121" t="n">
        <v>539.5707098841606</v>
      </c>
      <c r="AC121" t="n">
        <v>488.0748386250631</v>
      </c>
      <c r="AD121" t="n">
        <v>394352.6620907543</v>
      </c>
      <c r="AE121" t="n">
        <v>539570.7098841605</v>
      </c>
      <c r="AF121" t="n">
        <v>6.304230374571863e-06</v>
      </c>
      <c r="AG121" t="n">
        <v>22</v>
      </c>
      <c r="AH121" t="n">
        <v>488074.8386250631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5.3236</v>
      </c>
      <c r="E122" t="n">
        <v>18.78</v>
      </c>
      <c r="F122" t="n">
        <v>15.52</v>
      </c>
      <c r="G122" t="n">
        <v>133.01</v>
      </c>
      <c r="H122" t="n">
        <v>1.63</v>
      </c>
      <c r="I122" t="n">
        <v>7</v>
      </c>
      <c r="J122" t="n">
        <v>338.59</v>
      </c>
      <c r="K122" t="n">
        <v>60.56</v>
      </c>
      <c r="L122" t="n">
        <v>31</v>
      </c>
      <c r="M122" t="n">
        <v>5</v>
      </c>
      <c r="N122" t="n">
        <v>107.04</v>
      </c>
      <c r="O122" t="n">
        <v>41994.26</v>
      </c>
      <c r="P122" t="n">
        <v>254.96</v>
      </c>
      <c r="Q122" t="n">
        <v>467.07</v>
      </c>
      <c r="R122" t="n">
        <v>56.06</v>
      </c>
      <c r="S122" t="n">
        <v>39.61</v>
      </c>
      <c r="T122" t="n">
        <v>3284.84</v>
      </c>
      <c r="U122" t="n">
        <v>0.71</v>
      </c>
      <c r="V122" t="n">
        <v>0.75</v>
      </c>
      <c r="W122" t="n">
        <v>2.62</v>
      </c>
      <c r="X122" t="n">
        <v>0.18</v>
      </c>
      <c r="Y122" t="n">
        <v>1</v>
      </c>
      <c r="Z122" t="n">
        <v>10</v>
      </c>
      <c r="AA122" t="n">
        <v>394.6516726541973</v>
      </c>
      <c r="AB122" t="n">
        <v>539.9798293284783</v>
      </c>
      <c r="AC122" t="n">
        <v>488.4449122838179</v>
      </c>
      <c r="AD122" t="n">
        <v>394651.6726541973</v>
      </c>
      <c r="AE122" t="n">
        <v>539979.8293284783</v>
      </c>
      <c r="AF122" t="n">
        <v>6.302928018868814e-06</v>
      </c>
      <c r="AG122" t="n">
        <v>22</v>
      </c>
      <c r="AH122" t="n">
        <v>488444.9122838179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5.3243</v>
      </c>
      <c r="E123" t="n">
        <v>18.78</v>
      </c>
      <c r="F123" t="n">
        <v>15.52</v>
      </c>
      <c r="G123" t="n">
        <v>132.99</v>
      </c>
      <c r="H123" t="n">
        <v>1.64</v>
      </c>
      <c r="I123" t="n">
        <v>7</v>
      </c>
      <c r="J123" t="n">
        <v>339.2</v>
      </c>
      <c r="K123" t="n">
        <v>60.56</v>
      </c>
      <c r="L123" t="n">
        <v>31.25</v>
      </c>
      <c r="M123" t="n">
        <v>5</v>
      </c>
      <c r="N123" t="n">
        <v>107.4</v>
      </c>
      <c r="O123" t="n">
        <v>42069.09</v>
      </c>
      <c r="P123" t="n">
        <v>255.51</v>
      </c>
      <c r="Q123" t="n">
        <v>467.08</v>
      </c>
      <c r="R123" t="n">
        <v>55.86</v>
      </c>
      <c r="S123" t="n">
        <v>39.61</v>
      </c>
      <c r="T123" t="n">
        <v>3183.48</v>
      </c>
      <c r="U123" t="n">
        <v>0.71</v>
      </c>
      <c r="V123" t="n">
        <v>0.75</v>
      </c>
      <c r="W123" t="n">
        <v>2.62</v>
      </c>
      <c r="X123" t="n">
        <v>0.18</v>
      </c>
      <c r="Y123" t="n">
        <v>1</v>
      </c>
      <c r="Z123" t="n">
        <v>10</v>
      </c>
      <c r="AA123" t="n">
        <v>394.8788777014888</v>
      </c>
      <c r="AB123" t="n">
        <v>540.2907012977619</v>
      </c>
      <c r="AC123" t="n">
        <v>488.7261150686646</v>
      </c>
      <c r="AD123" t="n">
        <v>394878.8777014888</v>
      </c>
      <c r="AE123" t="n">
        <v>540290.7012977619</v>
      </c>
      <c r="AF123" t="n">
        <v>6.303756790679845e-06</v>
      </c>
      <c r="AG123" t="n">
        <v>22</v>
      </c>
      <c r="AH123" t="n">
        <v>488726.1150686646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5.3273</v>
      </c>
      <c r="E124" t="n">
        <v>18.77</v>
      </c>
      <c r="F124" t="n">
        <v>15.5</v>
      </c>
      <c r="G124" t="n">
        <v>132.9</v>
      </c>
      <c r="H124" t="n">
        <v>1.65</v>
      </c>
      <c r="I124" t="n">
        <v>7</v>
      </c>
      <c r="J124" t="n">
        <v>339.81</v>
      </c>
      <c r="K124" t="n">
        <v>60.56</v>
      </c>
      <c r="L124" t="n">
        <v>31.5</v>
      </c>
      <c r="M124" t="n">
        <v>5</v>
      </c>
      <c r="N124" t="n">
        <v>107.75</v>
      </c>
      <c r="O124" t="n">
        <v>42144.11</v>
      </c>
      <c r="P124" t="n">
        <v>255.27</v>
      </c>
      <c r="Q124" t="n">
        <v>467.07</v>
      </c>
      <c r="R124" t="n">
        <v>55.6</v>
      </c>
      <c r="S124" t="n">
        <v>39.61</v>
      </c>
      <c r="T124" t="n">
        <v>3054.96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394.6002070828123</v>
      </c>
      <c r="AB124" t="n">
        <v>539.9094118632086</v>
      </c>
      <c r="AC124" t="n">
        <v>488.381215362602</v>
      </c>
      <c r="AD124" t="n">
        <v>394600.2070828123</v>
      </c>
      <c r="AE124" t="n">
        <v>539909.4118632085</v>
      </c>
      <c r="AF124" t="n">
        <v>6.307308669869981e-06</v>
      </c>
      <c r="AG124" t="n">
        <v>22</v>
      </c>
      <c r="AH124" t="n">
        <v>488381.215362602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5.3239</v>
      </c>
      <c r="E125" t="n">
        <v>18.78</v>
      </c>
      <c r="F125" t="n">
        <v>15.52</v>
      </c>
      <c r="G125" t="n">
        <v>133</v>
      </c>
      <c r="H125" t="n">
        <v>1.66</v>
      </c>
      <c r="I125" t="n">
        <v>7</v>
      </c>
      <c r="J125" t="n">
        <v>340.42</v>
      </c>
      <c r="K125" t="n">
        <v>60.56</v>
      </c>
      <c r="L125" t="n">
        <v>31.75</v>
      </c>
      <c r="M125" t="n">
        <v>5</v>
      </c>
      <c r="N125" t="n">
        <v>108.11</v>
      </c>
      <c r="O125" t="n">
        <v>42219.3</v>
      </c>
      <c r="P125" t="n">
        <v>255.89</v>
      </c>
      <c r="Q125" t="n">
        <v>467.07</v>
      </c>
      <c r="R125" t="n">
        <v>55.89</v>
      </c>
      <c r="S125" t="n">
        <v>39.61</v>
      </c>
      <c r="T125" t="n">
        <v>3202.83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395.064467624708</v>
      </c>
      <c r="AB125" t="n">
        <v>540.5446336183599</v>
      </c>
      <c r="AC125" t="n">
        <v>488.9558124449809</v>
      </c>
      <c r="AD125" t="n">
        <v>395064.467624708</v>
      </c>
      <c r="AE125" t="n">
        <v>540544.6336183598</v>
      </c>
      <c r="AF125" t="n">
        <v>6.303283206787828e-06</v>
      </c>
      <c r="AG125" t="n">
        <v>22</v>
      </c>
      <c r="AH125" t="n">
        <v>488955.812444981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5.3246</v>
      </c>
      <c r="E126" t="n">
        <v>18.78</v>
      </c>
      <c r="F126" t="n">
        <v>15.51</v>
      </c>
      <c r="G126" t="n">
        <v>132.98</v>
      </c>
      <c r="H126" t="n">
        <v>1.67</v>
      </c>
      <c r="I126" t="n">
        <v>7</v>
      </c>
      <c r="J126" t="n">
        <v>341.03</v>
      </c>
      <c r="K126" t="n">
        <v>60.56</v>
      </c>
      <c r="L126" t="n">
        <v>32</v>
      </c>
      <c r="M126" t="n">
        <v>5</v>
      </c>
      <c r="N126" t="n">
        <v>108.48</v>
      </c>
      <c r="O126" t="n">
        <v>42294.68</v>
      </c>
      <c r="P126" t="n">
        <v>256.43</v>
      </c>
      <c r="Q126" t="n">
        <v>467.07</v>
      </c>
      <c r="R126" t="n">
        <v>55.9</v>
      </c>
      <c r="S126" t="n">
        <v>39.61</v>
      </c>
      <c r="T126" t="n">
        <v>3206.54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395.2507442751363</v>
      </c>
      <c r="AB126" t="n">
        <v>540.7995055494217</v>
      </c>
      <c r="AC126" t="n">
        <v>489.1863597566573</v>
      </c>
      <c r="AD126" t="n">
        <v>395250.7442751363</v>
      </c>
      <c r="AE126" t="n">
        <v>540799.5055494218</v>
      </c>
      <c r="AF126" t="n">
        <v>6.304111978598859e-06</v>
      </c>
      <c r="AG126" t="n">
        <v>22</v>
      </c>
      <c r="AH126" t="n">
        <v>489186.3597566573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5.3258</v>
      </c>
      <c r="E127" t="n">
        <v>18.78</v>
      </c>
      <c r="F127" t="n">
        <v>15.51</v>
      </c>
      <c r="G127" t="n">
        <v>132.94</v>
      </c>
      <c r="H127" t="n">
        <v>1.68</v>
      </c>
      <c r="I127" t="n">
        <v>7</v>
      </c>
      <c r="J127" t="n">
        <v>341.64</v>
      </c>
      <c r="K127" t="n">
        <v>60.56</v>
      </c>
      <c r="L127" t="n">
        <v>32.25</v>
      </c>
      <c r="M127" t="n">
        <v>5</v>
      </c>
      <c r="N127" t="n">
        <v>108.84</v>
      </c>
      <c r="O127" t="n">
        <v>42370.23</v>
      </c>
      <c r="P127" t="n">
        <v>256.16</v>
      </c>
      <c r="Q127" t="n">
        <v>467.07</v>
      </c>
      <c r="R127" t="n">
        <v>55.64</v>
      </c>
      <c r="S127" t="n">
        <v>39.61</v>
      </c>
      <c r="T127" t="n">
        <v>3074.48</v>
      </c>
      <c r="U127" t="n">
        <v>0.71</v>
      </c>
      <c r="V127" t="n">
        <v>0.75</v>
      </c>
      <c r="W127" t="n">
        <v>2.62</v>
      </c>
      <c r="X127" t="n">
        <v>0.18</v>
      </c>
      <c r="Y127" t="n">
        <v>1</v>
      </c>
      <c r="Z127" t="n">
        <v>10</v>
      </c>
      <c r="AA127" t="n">
        <v>395.0891894219042</v>
      </c>
      <c r="AB127" t="n">
        <v>540.5784590719325</v>
      </c>
      <c r="AC127" t="n">
        <v>488.986409644739</v>
      </c>
      <c r="AD127" t="n">
        <v>395089.1894219042</v>
      </c>
      <c r="AE127" t="n">
        <v>540578.4590719325</v>
      </c>
      <c r="AF127" t="n">
        <v>6.305532730274913e-06</v>
      </c>
      <c r="AG127" t="n">
        <v>22</v>
      </c>
      <c r="AH127" t="n">
        <v>488986.4096447389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5.327</v>
      </c>
      <c r="E128" t="n">
        <v>18.77</v>
      </c>
      <c r="F128" t="n">
        <v>15.51</v>
      </c>
      <c r="G128" t="n">
        <v>132.9</v>
      </c>
      <c r="H128" t="n">
        <v>1.69</v>
      </c>
      <c r="I128" t="n">
        <v>7</v>
      </c>
      <c r="J128" t="n">
        <v>342.26</v>
      </c>
      <c r="K128" t="n">
        <v>60.56</v>
      </c>
      <c r="L128" t="n">
        <v>32.5</v>
      </c>
      <c r="M128" t="n">
        <v>5</v>
      </c>
      <c r="N128" t="n">
        <v>109.2</v>
      </c>
      <c r="O128" t="n">
        <v>42445.98</v>
      </c>
      <c r="P128" t="n">
        <v>256.27</v>
      </c>
      <c r="Q128" t="n">
        <v>467.07</v>
      </c>
      <c r="R128" t="n">
        <v>55.59</v>
      </c>
      <c r="S128" t="n">
        <v>39.61</v>
      </c>
      <c r="T128" t="n">
        <v>3051.01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395.1002409263594</v>
      </c>
      <c r="AB128" t="n">
        <v>540.5935802278859</v>
      </c>
      <c r="AC128" t="n">
        <v>489.000087658791</v>
      </c>
      <c r="AD128" t="n">
        <v>395100.2409263594</v>
      </c>
      <c r="AE128" t="n">
        <v>540593.580227886</v>
      </c>
      <c r="AF128" t="n">
        <v>6.306953481950967e-06</v>
      </c>
      <c r="AG128" t="n">
        <v>22</v>
      </c>
      <c r="AH128" t="n">
        <v>489000.087658791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5.325</v>
      </c>
      <c r="E129" t="n">
        <v>18.78</v>
      </c>
      <c r="F129" t="n">
        <v>15.51</v>
      </c>
      <c r="G129" t="n">
        <v>132.97</v>
      </c>
      <c r="H129" t="n">
        <v>1.7</v>
      </c>
      <c r="I129" t="n">
        <v>7</v>
      </c>
      <c r="J129" t="n">
        <v>342.87</v>
      </c>
      <c r="K129" t="n">
        <v>60.56</v>
      </c>
      <c r="L129" t="n">
        <v>32.75</v>
      </c>
      <c r="M129" t="n">
        <v>5</v>
      </c>
      <c r="N129" t="n">
        <v>109.57</v>
      </c>
      <c r="O129" t="n">
        <v>42521.91</v>
      </c>
      <c r="P129" t="n">
        <v>256.05</v>
      </c>
      <c r="Q129" t="n">
        <v>467.07</v>
      </c>
      <c r="R129" t="n">
        <v>55.85</v>
      </c>
      <c r="S129" t="n">
        <v>39.61</v>
      </c>
      <c r="T129" t="n">
        <v>3181.27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395.0651647561024</v>
      </c>
      <c r="AB129" t="n">
        <v>540.5455874642889</v>
      </c>
      <c r="AC129" t="n">
        <v>488.9566752571933</v>
      </c>
      <c r="AD129" t="n">
        <v>395065.1647561024</v>
      </c>
      <c r="AE129" t="n">
        <v>540545.5874642889</v>
      </c>
      <c r="AF129" t="n">
        <v>6.304585562490877e-06</v>
      </c>
      <c r="AG129" t="n">
        <v>22</v>
      </c>
      <c r="AH129" t="n">
        <v>488956.6752571933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5.3278</v>
      </c>
      <c r="E130" t="n">
        <v>18.77</v>
      </c>
      <c r="F130" t="n">
        <v>15.5</v>
      </c>
      <c r="G130" t="n">
        <v>132.88</v>
      </c>
      <c r="H130" t="n">
        <v>1.71</v>
      </c>
      <c r="I130" t="n">
        <v>7</v>
      </c>
      <c r="J130" t="n">
        <v>343.49</v>
      </c>
      <c r="K130" t="n">
        <v>60.56</v>
      </c>
      <c r="L130" t="n">
        <v>33</v>
      </c>
      <c r="M130" t="n">
        <v>5</v>
      </c>
      <c r="N130" t="n">
        <v>109.94</v>
      </c>
      <c r="O130" t="n">
        <v>42598.03</v>
      </c>
      <c r="P130" t="n">
        <v>255.54</v>
      </c>
      <c r="Q130" t="n">
        <v>467.08</v>
      </c>
      <c r="R130" t="n">
        <v>55.5</v>
      </c>
      <c r="S130" t="n">
        <v>39.61</v>
      </c>
      <c r="T130" t="n">
        <v>3007.61</v>
      </c>
      <c r="U130" t="n">
        <v>0.71</v>
      </c>
      <c r="V130" t="n">
        <v>0.75</v>
      </c>
      <c r="W130" t="n">
        <v>2.62</v>
      </c>
      <c r="X130" t="n">
        <v>0.17</v>
      </c>
      <c r="Y130" t="n">
        <v>1</v>
      </c>
      <c r="Z130" t="n">
        <v>10</v>
      </c>
      <c r="AA130" t="n">
        <v>394.7066214644994</v>
      </c>
      <c r="AB130" t="n">
        <v>540.055012714904</v>
      </c>
      <c r="AC130" t="n">
        <v>488.5129202733638</v>
      </c>
      <c r="AD130" t="n">
        <v>394706.6214644994</v>
      </c>
      <c r="AE130" t="n">
        <v>540055.012714904</v>
      </c>
      <c r="AF130" t="n">
        <v>6.307900649735004e-06</v>
      </c>
      <c r="AG130" t="n">
        <v>22</v>
      </c>
      <c r="AH130" t="n">
        <v>488512.9202733638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5.3295</v>
      </c>
      <c r="E131" t="n">
        <v>18.76</v>
      </c>
      <c r="F131" t="n">
        <v>15.5</v>
      </c>
      <c r="G131" t="n">
        <v>132.83</v>
      </c>
      <c r="H131" t="n">
        <v>1.72</v>
      </c>
      <c r="I131" t="n">
        <v>7</v>
      </c>
      <c r="J131" t="n">
        <v>344.11</v>
      </c>
      <c r="K131" t="n">
        <v>60.56</v>
      </c>
      <c r="L131" t="n">
        <v>33.25</v>
      </c>
      <c r="M131" t="n">
        <v>5</v>
      </c>
      <c r="N131" t="n">
        <v>110.3</v>
      </c>
      <c r="O131" t="n">
        <v>42674.47</v>
      </c>
      <c r="P131" t="n">
        <v>255.33</v>
      </c>
      <c r="Q131" t="n">
        <v>467.07</v>
      </c>
      <c r="R131" t="n">
        <v>55.36</v>
      </c>
      <c r="S131" t="n">
        <v>39.61</v>
      </c>
      <c r="T131" t="n">
        <v>2936.86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394.556368966643</v>
      </c>
      <c r="AB131" t="n">
        <v>539.8494306186647</v>
      </c>
      <c r="AC131" t="n">
        <v>488.3269586438531</v>
      </c>
      <c r="AD131" t="n">
        <v>394556.368966643</v>
      </c>
      <c r="AE131" t="n">
        <v>539849.4306186646</v>
      </c>
      <c r="AF131" t="n">
        <v>6.309913381276081e-06</v>
      </c>
      <c r="AG131" t="n">
        <v>22</v>
      </c>
      <c r="AH131" t="n">
        <v>488326.9586438531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5.3292</v>
      </c>
      <c r="E132" t="n">
        <v>18.76</v>
      </c>
      <c r="F132" t="n">
        <v>15.5</v>
      </c>
      <c r="G132" t="n">
        <v>132.84</v>
      </c>
      <c r="H132" t="n">
        <v>1.73</v>
      </c>
      <c r="I132" t="n">
        <v>7</v>
      </c>
      <c r="J132" t="n">
        <v>344.73</v>
      </c>
      <c r="K132" t="n">
        <v>60.56</v>
      </c>
      <c r="L132" t="n">
        <v>33.5</v>
      </c>
      <c r="M132" t="n">
        <v>5</v>
      </c>
      <c r="N132" t="n">
        <v>110.67</v>
      </c>
      <c r="O132" t="n">
        <v>42750.97</v>
      </c>
      <c r="P132" t="n">
        <v>255.47</v>
      </c>
      <c r="Q132" t="n">
        <v>467.09</v>
      </c>
      <c r="R132" t="n">
        <v>55.29</v>
      </c>
      <c r="S132" t="n">
        <v>39.61</v>
      </c>
      <c r="T132" t="n">
        <v>2898.59</v>
      </c>
      <c r="U132" t="n">
        <v>0.72</v>
      </c>
      <c r="V132" t="n">
        <v>0.75</v>
      </c>
      <c r="W132" t="n">
        <v>2.62</v>
      </c>
      <c r="X132" t="n">
        <v>0.16</v>
      </c>
      <c r="Y132" t="n">
        <v>1</v>
      </c>
      <c r="Z132" t="n">
        <v>10</v>
      </c>
      <c r="AA132" t="n">
        <v>394.6295968235469</v>
      </c>
      <c r="AB132" t="n">
        <v>539.9496242030654</v>
      </c>
      <c r="AC132" t="n">
        <v>488.4175898931813</v>
      </c>
      <c r="AD132" t="n">
        <v>394629.5968235469</v>
      </c>
      <c r="AE132" t="n">
        <v>539949.6242030654</v>
      </c>
      <c r="AF132" t="n">
        <v>6.309558193357068e-06</v>
      </c>
      <c r="AG132" t="n">
        <v>22</v>
      </c>
      <c r="AH132" t="n">
        <v>488417.5898931813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5.3277</v>
      </c>
      <c r="E133" t="n">
        <v>18.77</v>
      </c>
      <c r="F133" t="n">
        <v>15.5</v>
      </c>
      <c r="G133" t="n">
        <v>132.88</v>
      </c>
      <c r="H133" t="n">
        <v>1.74</v>
      </c>
      <c r="I133" t="n">
        <v>7</v>
      </c>
      <c r="J133" t="n">
        <v>345.35</v>
      </c>
      <c r="K133" t="n">
        <v>60.56</v>
      </c>
      <c r="L133" t="n">
        <v>33.75</v>
      </c>
      <c r="M133" t="n">
        <v>5</v>
      </c>
      <c r="N133" t="n">
        <v>111.05</v>
      </c>
      <c r="O133" t="n">
        <v>42827.67</v>
      </c>
      <c r="P133" t="n">
        <v>255.46</v>
      </c>
      <c r="Q133" t="n">
        <v>467.07</v>
      </c>
      <c r="R133" t="n">
        <v>55.37</v>
      </c>
      <c r="S133" t="n">
        <v>39.61</v>
      </c>
      <c r="T133" t="n">
        <v>2938.87</v>
      </c>
      <c r="U133" t="n">
        <v>0.72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394.6735368085196</v>
      </c>
      <c r="AB133" t="n">
        <v>540.0097448290004</v>
      </c>
      <c r="AC133" t="n">
        <v>488.4719726909569</v>
      </c>
      <c r="AD133" t="n">
        <v>394673.5368085196</v>
      </c>
      <c r="AE133" t="n">
        <v>540009.7448290004</v>
      </c>
      <c r="AF133" t="n">
        <v>6.307782253761999e-06</v>
      </c>
      <c r="AG133" t="n">
        <v>22</v>
      </c>
      <c r="AH133" t="n">
        <v>488471.9726909569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5.3283</v>
      </c>
      <c r="E134" t="n">
        <v>18.77</v>
      </c>
      <c r="F134" t="n">
        <v>15.5</v>
      </c>
      <c r="G134" t="n">
        <v>132.87</v>
      </c>
      <c r="H134" t="n">
        <v>1.75</v>
      </c>
      <c r="I134" t="n">
        <v>7</v>
      </c>
      <c r="J134" t="n">
        <v>345.97</v>
      </c>
      <c r="K134" t="n">
        <v>60.56</v>
      </c>
      <c r="L134" t="n">
        <v>34</v>
      </c>
      <c r="M134" t="n">
        <v>5</v>
      </c>
      <c r="N134" t="n">
        <v>111.42</v>
      </c>
      <c r="O134" t="n">
        <v>42904.56</v>
      </c>
      <c r="P134" t="n">
        <v>255.2</v>
      </c>
      <c r="Q134" t="n">
        <v>467.07</v>
      </c>
      <c r="R134" t="n">
        <v>55.49</v>
      </c>
      <c r="S134" t="n">
        <v>39.61</v>
      </c>
      <c r="T134" t="n">
        <v>3000.78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394.5361216619081</v>
      </c>
      <c r="AB134" t="n">
        <v>539.8217273630784</v>
      </c>
      <c r="AC134" t="n">
        <v>488.3018993480982</v>
      </c>
      <c r="AD134" t="n">
        <v>394536.1216619081</v>
      </c>
      <c r="AE134" t="n">
        <v>539821.7273630784</v>
      </c>
      <c r="AF134" t="n">
        <v>6.308492629600026e-06</v>
      </c>
      <c r="AG134" t="n">
        <v>22</v>
      </c>
      <c r="AH134" t="n">
        <v>488301.8993480982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5.3304</v>
      </c>
      <c r="E135" t="n">
        <v>18.76</v>
      </c>
      <c r="F135" t="n">
        <v>15.49</v>
      </c>
      <c r="G135" t="n">
        <v>132.8</v>
      </c>
      <c r="H135" t="n">
        <v>1.76</v>
      </c>
      <c r="I135" t="n">
        <v>7</v>
      </c>
      <c r="J135" t="n">
        <v>346.6</v>
      </c>
      <c r="K135" t="n">
        <v>60.56</v>
      </c>
      <c r="L135" t="n">
        <v>34.25</v>
      </c>
      <c r="M135" t="n">
        <v>5</v>
      </c>
      <c r="N135" t="n">
        <v>111.8</v>
      </c>
      <c r="O135" t="n">
        <v>42981.64</v>
      </c>
      <c r="P135" t="n">
        <v>254.87</v>
      </c>
      <c r="Q135" t="n">
        <v>467.07</v>
      </c>
      <c r="R135" t="n">
        <v>55.16</v>
      </c>
      <c r="S135" t="n">
        <v>39.61</v>
      </c>
      <c r="T135" t="n">
        <v>2834.55</v>
      </c>
      <c r="U135" t="n">
        <v>0.72</v>
      </c>
      <c r="V135" t="n">
        <v>0.75</v>
      </c>
      <c r="W135" t="n">
        <v>2.62</v>
      </c>
      <c r="X135" t="n">
        <v>0.16</v>
      </c>
      <c r="Y135" t="n">
        <v>1</v>
      </c>
      <c r="Z135" t="n">
        <v>10</v>
      </c>
      <c r="AA135" t="n">
        <v>394.2823056024415</v>
      </c>
      <c r="AB135" t="n">
        <v>539.4744450329418</v>
      </c>
      <c r="AC135" t="n">
        <v>487.9877611561361</v>
      </c>
      <c r="AD135" t="n">
        <v>394282.3056024415</v>
      </c>
      <c r="AE135" t="n">
        <v>539474.4450329419</v>
      </c>
      <c r="AF135" t="n">
        <v>6.310978945033122e-06</v>
      </c>
      <c r="AG135" t="n">
        <v>22</v>
      </c>
      <c r="AH135" t="n">
        <v>487987.7611561361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5.3306</v>
      </c>
      <c r="E136" t="n">
        <v>18.76</v>
      </c>
      <c r="F136" t="n">
        <v>15.49</v>
      </c>
      <c r="G136" t="n">
        <v>132.8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254.6</v>
      </c>
      <c r="Q136" t="n">
        <v>467.07</v>
      </c>
      <c r="R136" t="n">
        <v>55.2</v>
      </c>
      <c r="S136" t="n">
        <v>39.61</v>
      </c>
      <c r="T136" t="n">
        <v>2855.58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394.15335133053</v>
      </c>
      <c r="AB136" t="n">
        <v>539.2980041090515</v>
      </c>
      <c r="AC136" t="n">
        <v>487.8281595063855</v>
      </c>
      <c r="AD136" t="n">
        <v>394153.35133053</v>
      </c>
      <c r="AE136" t="n">
        <v>539298.0041090514</v>
      </c>
      <c r="AF136" t="n">
        <v>6.31121573697913e-06</v>
      </c>
      <c r="AG136" t="n">
        <v>22</v>
      </c>
      <c r="AH136" t="n">
        <v>487828.1595063854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5.3306</v>
      </c>
      <c r="E137" t="n">
        <v>18.76</v>
      </c>
      <c r="F137" t="n">
        <v>15.49</v>
      </c>
      <c r="G137" t="n">
        <v>132.8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254.45</v>
      </c>
      <c r="Q137" t="n">
        <v>467.07</v>
      </c>
      <c r="R137" t="n">
        <v>55.2</v>
      </c>
      <c r="S137" t="n">
        <v>39.61</v>
      </c>
      <c r="T137" t="n">
        <v>2854.04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394.0852919680197</v>
      </c>
      <c r="AB137" t="n">
        <v>539.2048822866976</v>
      </c>
      <c r="AC137" t="n">
        <v>487.7439251000598</v>
      </c>
      <c r="AD137" t="n">
        <v>394085.2919680197</v>
      </c>
      <c r="AE137" t="n">
        <v>539204.8822866976</v>
      </c>
      <c r="AF137" t="n">
        <v>6.31121573697913e-06</v>
      </c>
      <c r="AG137" t="n">
        <v>22</v>
      </c>
      <c r="AH137" t="n">
        <v>487743.9251000598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5.3292</v>
      </c>
      <c r="E138" t="n">
        <v>18.76</v>
      </c>
      <c r="F138" t="n">
        <v>15.5</v>
      </c>
      <c r="G138" t="n">
        <v>132.84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254.59</v>
      </c>
      <c r="Q138" t="n">
        <v>467.07</v>
      </c>
      <c r="R138" t="n">
        <v>55.39</v>
      </c>
      <c r="S138" t="n">
        <v>39.61</v>
      </c>
      <c r="T138" t="n">
        <v>2952.12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394.2302103374433</v>
      </c>
      <c r="AB138" t="n">
        <v>539.4031659930903</v>
      </c>
      <c r="AC138" t="n">
        <v>487.9232848878072</v>
      </c>
      <c r="AD138" t="n">
        <v>394230.2103374433</v>
      </c>
      <c r="AE138" t="n">
        <v>539403.1659930903</v>
      </c>
      <c r="AF138" t="n">
        <v>6.309558193357068e-06</v>
      </c>
      <c r="AG138" t="n">
        <v>22</v>
      </c>
      <c r="AH138" t="n">
        <v>487923.2848878072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5.3265</v>
      </c>
      <c r="E139" t="n">
        <v>18.77</v>
      </c>
      <c r="F139" t="n">
        <v>15.51</v>
      </c>
      <c r="G139" t="n">
        <v>132.92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254.46</v>
      </c>
      <c r="Q139" t="n">
        <v>467.07</v>
      </c>
      <c r="R139" t="n">
        <v>55.65</v>
      </c>
      <c r="S139" t="n">
        <v>39.61</v>
      </c>
      <c r="T139" t="n">
        <v>3080.8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394.2945668751283</v>
      </c>
      <c r="AB139" t="n">
        <v>539.4912214471611</v>
      </c>
      <c r="AC139" t="n">
        <v>488.0029364529281</v>
      </c>
      <c r="AD139" t="n">
        <v>394294.5668751283</v>
      </c>
      <c r="AE139" t="n">
        <v>539491.2214471612</v>
      </c>
      <c r="AF139" t="n">
        <v>6.306361502085946e-06</v>
      </c>
      <c r="AG139" t="n">
        <v>22</v>
      </c>
      <c r="AH139" t="n">
        <v>488002.9364529281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5.3276</v>
      </c>
      <c r="E140" t="n">
        <v>18.77</v>
      </c>
      <c r="F140" t="n">
        <v>15.5</v>
      </c>
      <c r="G140" t="n">
        <v>132.89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254.28</v>
      </c>
      <c r="Q140" t="n">
        <v>467.07</v>
      </c>
      <c r="R140" t="n">
        <v>55.45</v>
      </c>
      <c r="S140" t="n">
        <v>39.61</v>
      </c>
      <c r="T140" t="n">
        <v>2979.77</v>
      </c>
      <c r="U140" t="n">
        <v>0.71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394.1410678717921</v>
      </c>
      <c r="AB140" t="n">
        <v>539.2811973388984</v>
      </c>
      <c r="AC140" t="n">
        <v>487.8129567507874</v>
      </c>
      <c r="AD140" t="n">
        <v>394141.0678717921</v>
      </c>
      <c r="AE140" t="n">
        <v>539281.1973388984</v>
      </c>
      <c r="AF140" t="n">
        <v>6.307663857788995e-06</v>
      </c>
      <c r="AG140" t="n">
        <v>22</v>
      </c>
      <c r="AH140" t="n">
        <v>487812.9567507873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5.3291</v>
      </c>
      <c r="E141" t="n">
        <v>18.76</v>
      </c>
      <c r="F141" t="n">
        <v>15.5</v>
      </c>
      <c r="G141" t="n">
        <v>132.84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254.04</v>
      </c>
      <c r="Q141" t="n">
        <v>467.07</v>
      </c>
      <c r="R141" t="n">
        <v>55.32</v>
      </c>
      <c r="S141" t="n">
        <v>39.61</v>
      </c>
      <c r="T141" t="n">
        <v>2917.16</v>
      </c>
      <c r="U141" t="n">
        <v>0.72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393.983812739123</v>
      </c>
      <c r="AB141" t="n">
        <v>539.0660339287737</v>
      </c>
      <c r="AC141" t="n">
        <v>487.6183282345413</v>
      </c>
      <c r="AD141" t="n">
        <v>393983.812739123</v>
      </c>
      <c r="AE141" t="n">
        <v>539066.0339287737</v>
      </c>
      <c r="AF141" t="n">
        <v>6.309439797384063e-06</v>
      </c>
      <c r="AG141" t="n">
        <v>22</v>
      </c>
      <c r="AH141" t="n">
        <v>487618.3282345412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5.3275</v>
      </c>
      <c r="E142" t="n">
        <v>18.77</v>
      </c>
      <c r="F142" t="n">
        <v>15.5</v>
      </c>
      <c r="G142" t="n">
        <v>132.89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253.5</v>
      </c>
      <c r="Q142" t="n">
        <v>467.07</v>
      </c>
      <c r="R142" t="n">
        <v>55.58</v>
      </c>
      <c r="S142" t="n">
        <v>39.61</v>
      </c>
      <c r="T142" t="n">
        <v>3043.5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393.7901761864969</v>
      </c>
      <c r="AB142" t="n">
        <v>538.8010918548289</v>
      </c>
      <c r="AC142" t="n">
        <v>487.3786718602851</v>
      </c>
      <c r="AD142" t="n">
        <v>393790.1761864969</v>
      </c>
      <c r="AE142" t="n">
        <v>538801.0918548289</v>
      </c>
      <c r="AF142" t="n">
        <v>6.30754546181599e-06</v>
      </c>
      <c r="AG142" t="n">
        <v>22</v>
      </c>
      <c r="AH142" t="n">
        <v>487378.6718602851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5.3509</v>
      </c>
      <c r="E143" t="n">
        <v>18.69</v>
      </c>
      <c r="F143" t="n">
        <v>15.47</v>
      </c>
      <c r="G143" t="n">
        <v>154.74</v>
      </c>
      <c r="H143" t="n">
        <v>1.84</v>
      </c>
      <c r="I143" t="n">
        <v>6</v>
      </c>
      <c r="J143" t="n">
        <v>351.66</v>
      </c>
      <c r="K143" t="n">
        <v>60.56</v>
      </c>
      <c r="L143" t="n">
        <v>36.25</v>
      </c>
      <c r="M143" t="n">
        <v>4</v>
      </c>
      <c r="N143" t="n">
        <v>114.85</v>
      </c>
      <c r="O143" t="n">
        <v>43605.54</v>
      </c>
      <c r="P143" t="n">
        <v>252.64</v>
      </c>
      <c r="Q143" t="n">
        <v>467.07</v>
      </c>
      <c r="R143" t="n">
        <v>54.49</v>
      </c>
      <c r="S143" t="n">
        <v>39.61</v>
      </c>
      <c r="T143" t="n">
        <v>2506.37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392.5436941537127</v>
      </c>
      <c r="AB143" t="n">
        <v>537.0956001466674</v>
      </c>
      <c r="AC143" t="n">
        <v>485.8359498870779</v>
      </c>
      <c r="AD143" t="n">
        <v>392543.6941537127</v>
      </c>
      <c r="AE143" t="n">
        <v>537095.6001466673</v>
      </c>
      <c r="AF143" t="n">
        <v>6.335250119499049e-06</v>
      </c>
      <c r="AG143" t="n">
        <v>22</v>
      </c>
      <c r="AH143" t="n">
        <v>485835.9498870779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5.3532</v>
      </c>
      <c r="E144" t="n">
        <v>18.68</v>
      </c>
      <c r="F144" t="n">
        <v>15.47</v>
      </c>
      <c r="G144" t="n">
        <v>154.66</v>
      </c>
      <c r="H144" t="n">
        <v>1.85</v>
      </c>
      <c r="I144" t="n">
        <v>6</v>
      </c>
      <c r="J144" t="n">
        <v>352.3</v>
      </c>
      <c r="K144" t="n">
        <v>60.56</v>
      </c>
      <c r="L144" t="n">
        <v>36.5</v>
      </c>
      <c r="M144" t="n">
        <v>4</v>
      </c>
      <c r="N144" t="n">
        <v>115.24</v>
      </c>
      <c r="O144" t="n">
        <v>43684.46</v>
      </c>
      <c r="P144" t="n">
        <v>252.69</v>
      </c>
      <c r="Q144" t="n">
        <v>467.1</v>
      </c>
      <c r="R144" t="n">
        <v>54.25</v>
      </c>
      <c r="S144" t="n">
        <v>39.61</v>
      </c>
      <c r="T144" t="n">
        <v>2384.7</v>
      </c>
      <c r="U144" t="n">
        <v>0.73</v>
      </c>
      <c r="V144" t="n">
        <v>0.75</v>
      </c>
      <c r="W144" t="n">
        <v>2.62</v>
      </c>
      <c r="X144" t="n">
        <v>0.13</v>
      </c>
      <c r="Y144" t="n">
        <v>1</v>
      </c>
      <c r="Z144" t="n">
        <v>10</v>
      </c>
      <c r="AA144" t="n">
        <v>392.493199526207</v>
      </c>
      <c r="AB144" t="n">
        <v>537.0265111696483</v>
      </c>
      <c r="AC144" t="n">
        <v>485.7734546650585</v>
      </c>
      <c r="AD144" t="n">
        <v>392493.199526207</v>
      </c>
      <c r="AE144" t="n">
        <v>537026.5111696483</v>
      </c>
      <c r="AF144" t="n">
        <v>6.337973226878153e-06</v>
      </c>
      <c r="AG144" t="n">
        <v>22</v>
      </c>
      <c r="AH144" t="n">
        <v>485773.4546650585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5.3523</v>
      </c>
      <c r="E145" t="n">
        <v>18.68</v>
      </c>
      <c r="F145" t="n">
        <v>15.47</v>
      </c>
      <c r="G145" t="n">
        <v>154.69</v>
      </c>
      <c r="H145" t="n">
        <v>1.86</v>
      </c>
      <c r="I145" t="n">
        <v>6</v>
      </c>
      <c r="J145" t="n">
        <v>352.94</v>
      </c>
      <c r="K145" t="n">
        <v>60.56</v>
      </c>
      <c r="L145" t="n">
        <v>36.75</v>
      </c>
      <c r="M145" t="n">
        <v>4</v>
      </c>
      <c r="N145" t="n">
        <v>115.64</v>
      </c>
      <c r="O145" t="n">
        <v>43763.7</v>
      </c>
      <c r="P145" t="n">
        <v>252.76</v>
      </c>
      <c r="Q145" t="n">
        <v>467.07</v>
      </c>
      <c r="R145" t="n">
        <v>54.35</v>
      </c>
      <c r="S145" t="n">
        <v>39.61</v>
      </c>
      <c r="T145" t="n">
        <v>2435.99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392.5534267078572</v>
      </c>
      <c r="AB145" t="n">
        <v>537.1089166566178</v>
      </c>
      <c r="AC145" t="n">
        <v>485.8479954880085</v>
      </c>
      <c r="AD145" t="n">
        <v>392553.4267078572</v>
      </c>
      <c r="AE145" t="n">
        <v>537108.9166566178</v>
      </c>
      <c r="AF145" t="n">
        <v>6.336907663121111e-06</v>
      </c>
      <c r="AG145" t="n">
        <v>22</v>
      </c>
      <c r="AH145" t="n">
        <v>485847.9954880085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5.352</v>
      </c>
      <c r="E146" t="n">
        <v>18.68</v>
      </c>
      <c r="F146" t="n">
        <v>15.47</v>
      </c>
      <c r="G146" t="n">
        <v>154.7</v>
      </c>
      <c r="H146" t="n">
        <v>1.87</v>
      </c>
      <c r="I146" t="n">
        <v>6</v>
      </c>
      <c r="J146" t="n">
        <v>353.58</v>
      </c>
      <c r="K146" t="n">
        <v>60.56</v>
      </c>
      <c r="L146" t="n">
        <v>37</v>
      </c>
      <c r="M146" t="n">
        <v>4</v>
      </c>
      <c r="N146" t="n">
        <v>116.03</v>
      </c>
      <c r="O146" t="n">
        <v>43843.04</v>
      </c>
      <c r="P146" t="n">
        <v>253.36</v>
      </c>
      <c r="Q146" t="n">
        <v>467.13</v>
      </c>
      <c r="R146" t="n">
        <v>54.36</v>
      </c>
      <c r="S146" t="n">
        <v>39.61</v>
      </c>
      <c r="T146" t="n">
        <v>2439.83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392.8341111638074</v>
      </c>
      <c r="AB146" t="n">
        <v>537.4929615121732</v>
      </c>
      <c r="AC146" t="n">
        <v>486.19538764156</v>
      </c>
      <c r="AD146" t="n">
        <v>392834.1111638075</v>
      </c>
      <c r="AE146" t="n">
        <v>537492.9615121732</v>
      </c>
      <c r="AF146" t="n">
        <v>6.336552475202099e-06</v>
      </c>
      <c r="AG146" t="n">
        <v>22</v>
      </c>
      <c r="AH146" t="n">
        <v>486195.3876415601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5.351</v>
      </c>
      <c r="E147" t="n">
        <v>18.69</v>
      </c>
      <c r="F147" t="n">
        <v>15.47</v>
      </c>
      <c r="G147" t="n">
        <v>154.74</v>
      </c>
      <c r="H147" t="n">
        <v>1.87</v>
      </c>
      <c r="I147" t="n">
        <v>6</v>
      </c>
      <c r="J147" t="n">
        <v>354.23</v>
      </c>
      <c r="K147" t="n">
        <v>60.56</v>
      </c>
      <c r="L147" t="n">
        <v>37.25</v>
      </c>
      <c r="M147" t="n">
        <v>4</v>
      </c>
      <c r="N147" t="n">
        <v>116.42</v>
      </c>
      <c r="O147" t="n">
        <v>43922.6</v>
      </c>
      <c r="P147" t="n">
        <v>253.44</v>
      </c>
      <c r="Q147" t="n">
        <v>467.07</v>
      </c>
      <c r="R147" t="n">
        <v>54.57</v>
      </c>
      <c r="S147" t="n">
        <v>39.61</v>
      </c>
      <c r="T147" t="n">
        <v>2545.09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392.9021146649857</v>
      </c>
      <c r="AB147" t="n">
        <v>537.586006902588</v>
      </c>
      <c r="AC147" t="n">
        <v>486.2795529105037</v>
      </c>
      <c r="AD147" t="n">
        <v>392902.1146649857</v>
      </c>
      <c r="AE147" t="n">
        <v>537586.0069025879</v>
      </c>
      <c r="AF147" t="n">
        <v>6.335368515472053e-06</v>
      </c>
      <c r="AG147" t="n">
        <v>22</v>
      </c>
      <c r="AH147" t="n">
        <v>486279.5529105037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5.3477</v>
      </c>
      <c r="E148" t="n">
        <v>18.7</v>
      </c>
      <c r="F148" t="n">
        <v>15.49</v>
      </c>
      <c r="G148" t="n">
        <v>154.85</v>
      </c>
      <c r="H148" t="n">
        <v>1.88</v>
      </c>
      <c r="I148" t="n">
        <v>6</v>
      </c>
      <c r="J148" t="n">
        <v>354.88</v>
      </c>
      <c r="K148" t="n">
        <v>60.56</v>
      </c>
      <c r="L148" t="n">
        <v>37.5</v>
      </c>
      <c r="M148" t="n">
        <v>4</v>
      </c>
      <c r="N148" t="n">
        <v>116.82</v>
      </c>
      <c r="O148" t="n">
        <v>44002.37</v>
      </c>
      <c r="P148" t="n">
        <v>253.89</v>
      </c>
      <c r="Q148" t="n">
        <v>467.07</v>
      </c>
      <c r="R148" t="n">
        <v>54.96</v>
      </c>
      <c r="S148" t="n">
        <v>39.61</v>
      </c>
      <c r="T148" t="n">
        <v>2741.47</v>
      </c>
      <c r="U148" t="n">
        <v>0.72</v>
      </c>
      <c r="V148" t="n">
        <v>0.75</v>
      </c>
      <c r="W148" t="n">
        <v>2.62</v>
      </c>
      <c r="X148" t="n">
        <v>0.15</v>
      </c>
      <c r="Y148" t="n">
        <v>1</v>
      </c>
      <c r="Z148" t="n">
        <v>10</v>
      </c>
      <c r="AA148" t="n">
        <v>393.2831544940947</v>
      </c>
      <c r="AB148" t="n">
        <v>538.1073624070657</v>
      </c>
      <c r="AC148" t="n">
        <v>486.7511509773611</v>
      </c>
      <c r="AD148" t="n">
        <v>393283.1544940947</v>
      </c>
      <c r="AE148" t="n">
        <v>538107.3624070657</v>
      </c>
      <c r="AF148" t="n">
        <v>6.331461448362904e-06</v>
      </c>
      <c r="AG148" t="n">
        <v>22</v>
      </c>
      <c r="AH148" t="n">
        <v>486751.1509773611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5.3483</v>
      </c>
      <c r="E149" t="n">
        <v>18.7</v>
      </c>
      <c r="F149" t="n">
        <v>15.48</v>
      </c>
      <c r="G149" t="n">
        <v>154.83</v>
      </c>
      <c r="H149" t="n">
        <v>1.89</v>
      </c>
      <c r="I149" t="n">
        <v>6</v>
      </c>
      <c r="J149" t="n">
        <v>355.52</v>
      </c>
      <c r="K149" t="n">
        <v>60.56</v>
      </c>
      <c r="L149" t="n">
        <v>37.75</v>
      </c>
      <c r="M149" t="n">
        <v>4</v>
      </c>
      <c r="N149" t="n">
        <v>117.22</v>
      </c>
      <c r="O149" t="n">
        <v>44082.36</v>
      </c>
      <c r="P149" t="n">
        <v>253.89</v>
      </c>
      <c r="Q149" t="n">
        <v>467.08</v>
      </c>
      <c r="R149" t="n">
        <v>54.84</v>
      </c>
      <c r="S149" t="n">
        <v>39.61</v>
      </c>
      <c r="T149" t="n">
        <v>2679.44</v>
      </c>
      <c r="U149" t="n">
        <v>0.72</v>
      </c>
      <c r="V149" t="n">
        <v>0.75</v>
      </c>
      <c r="W149" t="n">
        <v>2.62</v>
      </c>
      <c r="X149" t="n">
        <v>0.15</v>
      </c>
      <c r="Y149" t="n">
        <v>1</v>
      </c>
      <c r="Z149" t="n">
        <v>10</v>
      </c>
      <c r="AA149" t="n">
        <v>393.2278303551701</v>
      </c>
      <c r="AB149" t="n">
        <v>538.0316654794603</v>
      </c>
      <c r="AC149" t="n">
        <v>486.6826784582852</v>
      </c>
      <c r="AD149" t="n">
        <v>393227.8303551701</v>
      </c>
      <c r="AE149" t="n">
        <v>538031.6654794604</v>
      </c>
      <c r="AF149" t="n">
        <v>6.332171824200931e-06</v>
      </c>
      <c r="AG149" t="n">
        <v>22</v>
      </c>
      <c r="AH149" t="n">
        <v>486682.6784582852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5.3498</v>
      </c>
      <c r="E150" t="n">
        <v>18.69</v>
      </c>
      <c r="F150" t="n">
        <v>15.48</v>
      </c>
      <c r="G150" t="n">
        <v>154.78</v>
      </c>
      <c r="H150" t="n">
        <v>1.9</v>
      </c>
      <c r="I150" t="n">
        <v>6</v>
      </c>
      <c r="J150" t="n">
        <v>356.17</v>
      </c>
      <c r="K150" t="n">
        <v>60.56</v>
      </c>
      <c r="L150" t="n">
        <v>38</v>
      </c>
      <c r="M150" t="n">
        <v>4</v>
      </c>
      <c r="N150" t="n">
        <v>117.62</v>
      </c>
      <c r="O150" t="n">
        <v>44162.57</v>
      </c>
      <c r="P150" t="n">
        <v>253.8</v>
      </c>
      <c r="Q150" t="n">
        <v>467.07</v>
      </c>
      <c r="R150" t="n">
        <v>54.65</v>
      </c>
      <c r="S150" t="n">
        <v>39.61</v>
      </c>
      <c r="T150" t="n">
        <v>2583.97</v>
      </c>
      <c r="U150" t="n">
        <v>0.72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393.1392548507711</v>
      </c>
      <c r="AB150" t="n">
        <v>537.910472566666</v>
      </c>
      <c r="AC150" t="n">
        <v>486.5730520269926</v>
      </c>
      <c r="AD150" t="n">
        <v>393139.254850771</v>
      </c>
      <c r="AE150" t="n">
        <v>537910.4725666661</v>
      </c>
      <c r="AF150" t="n">
        <v>6.333947763795999e-06</v>
      </c>
      <c r="AG150" t="n">
        <v>22</v>
      </c>
      <c r="AH150" t="n">
        <v>486573.0520269925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5.3505</v>
      </c>
      <c r="E151" t="n">
        <v>18.69</v>
      </c>
      <c r="F151" t="n">
        <v>15.48</v>
      </c>
      <c r="G151" t="n">
        <v>154.75</v>
      </c>
      <c r="H151" t="n">
        <v>1.91</v>
      </c>
      <c r="I151" t="n">
        <v>6</v>
      </c>
      <c r="J151" t="n">
        <v>356.83</v>
      </c>
      <c r="K151" t="n">
        <v>60.56</v>
      </c>
      <c r="L151" t="n">
        <v>38.25</v>
      </c>
      <c r="M151" t="n">
        <v>4</v>
      </c>
      <c r="N151" t="n">
        <v>118.02</v>
      </c>
      <c r="O151" t="n">
        <v>44243</v>
      </c>
      <c r="P151" t="n">
        <v>253.89</v>
      </c>
      <c r="Q151" t="n">
        <v>467.07</v>
      </c>
      <c r="R151" t="n">
        <v>54.64</v>
      </c>
      <c r="S151" t="n">
        <v>39.61</v>
      </c>
      <c r="T151" t="n">
        <v>2583.41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393.1576060945511</v>
      </c>
      <c r="AB151" t="n">
        <v>537.9355815480056</v>
      </c>
      <c r="AC151" t="n">
        <v>486.5957646423938</v>
      </c>
      <c r="AD151" t="n">
        <v>393157.606094551</v>
      </c>
      <c r="AE151" t="n">
        <v>537935.5815480057</v>
      </c>
      <c r="AF151" t="n">
        <v>6.334776535607031e-06</v>
      </c>
      <c r="AG151" t="n">
        <v>22</v>
      </c>
      <c r="AH151" t="n">
        <v>486595.7646423938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5.3544</v>
      </c>
      <c r="E152" t="n">
        <v>18.68</v>
      </c>
      <c r="F152" t="n">
        <v>15.46</v>
      </c>
      <c r="G152" t="n">
        <v>154.62</v>
      </c>
      <c r="H152" t="n">
        <v>1.92</v>
      </c>
      <c r="I152" t="n">
        <v>6</v>
      </c>
      <c r="J152" t="n">
        <v>357.48</v>
      </c>
      <c r="K152" t="n">
        <v>60.56</v>
      </c>
      <c r="L152" t="n">
        <v>38.5</v>
      </c>
      <c r="M152" t="n">
        <v>4</v>
      </c>
      <c r="N152" t="n">
        <v>118.43</v>
      </c>
      <c r="O152" t="n">
        <v>44323.66</v>
      </c>
      <c r="P152" t="n">
        <v>253.69</v>
      </c>
      <c r="Q152" t="n">
        <v>467.07</v>
      </c>
      <c r="R152" t="n">
        <v>54.26</v>
      </c>
      <c r="S152" t="n">
        <v>39.61</v>
      </c>
      <c r="T152" t="n">
        <v>2391.73</v>
      </c>
      <c r="U152" t="n">
        <v>0.73</v>
      </c>
      <c r="V152" t="n">
        <v>0.75</v>
      </c>
      <c r="W152" t="n">
        <v>2.61</v>
      </c>
      <c r="X152" t="n">
        <v>0.13</v>
      </c>
      <c r="Y152" t="n">
        <v>1</v>
      </c>
      <c r="Z152" t="n">
        <v>10</v>
      </c>
      <c r="AA152" t="n">
        <v>392.8706834188835</v>
      </c>
      <c r="AB152" t="n">
        <v>537.5430012850221</v>
      </c>
      <c r="AC152" t="n">
        <v>486.2406516887197</v>
      </c>
      <c r="AD152" t="n">
        <v>392870.6834188835</v>
      </c>
      <c r="AE152" t="n">
        <v>537543.0012850221</v>
      </c>
      <c r="AF152" t="n">
        <v>6.339393978554208e-06</v>
      </c>
      <c r="AG152" t="n">
        <v>22</v>
      </c>
      <c r="AH152" t="n">
        <v>486240.6516887196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5.355</v>
      </c>
      <c r="E153" t="n">
        <v>18.67</v>
      </c>
      <c r="F153" t="n">
        <v>15.46</v>
      </c>
      <c r="G153" t="n">
        <v>154.6</v>
      </c>
      <c r="H153" t="n">
        <v>1.93</v>
      </c>
      <c r="I153" t="n">
        <v>6</v>
      </c>
      <c r="J153" t="n">
        <v>358.14</v>
      </c>
      <c r="K153" t="n">
        <v>60.56</v>
      </c>
      <c r="L153" t="n">
        <v>38.75</v>
      </c>
      <c r="M153" t="n">
        <v>4</v>
      </c>
      <c r="N153" t="n">
        <v>118.83</v>
      </c>
      <c r="O153" t="n">
        <v>44404.54</v>
      </c>
      <c r="P153" t="n">
        <v>253.99</v>
      </c>
      <c r="Q153" t="n">
        <v>467.08</v>
      </c>
      <c r="R153" t="n">
        <v>54.05</v>
      </c>
      <c r="S153" t="n">
        <v>39.61</v>
      </c>
      <c r="T153" t="n">
        <v>2284.02</v>
      </c>
      <c r="U153" t="n">
        <v>0.73</v>
      </c>
      <c r="V153" t="n">
        <v>0.75</v>
      </c>
      <c r="W153" t="n">
        <v>2.62</v>
      </c>
      <c r="X153" t="n">
        <v>0.13</v>
      </c>
      <c r="Y153" t="n">
        <v>1</v>
      </c>
      <c r="Z153" t="n">
        <v>10</v>
      </c>
      <c r="AA153" t="n">
        <v>392.987085959958</v>
      </c>
      <c r="AB153" t="n">
        <v>537.702268377038</v>
      </c>
      <c r="AC153" t="n">
        <v>486.3847185530062</v>
      </c>
      <c r="AD153" t="n">
        <v>392987.085959958</v>
      </c>
      <c r="AE153" t="n">
        <v>537702.268377038</v>
      </c>
      <c r="AF153" t="n">
        <v>6.340104354392235e-06</v>
      </c>
      <c r="AG153" t="n">
        <v>22</v>
      </c>
      <c r="AH153" t="n">
        <v>486384.7185530062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5.353</v>
      </c>
      <c r="E154" t="n">
        <v>18.68</v>
      </c>
      <c r="F154" t="n">
        <v>15.47</v>
      </c>
      <c r="G154" t="n">
        <v>154.67</v>
      </c>
      <c r="H154" t="n">
        <v>1.94</v>
      </c>
      <c r="I154" t="n">
        <v>6</v>
      </c>
      <c r="J154" t="n">
        <v>358.79</v>
      </c>
      <c r="K154" t="n">
        <v>60.56</v>
      </c>
      <c r="L154" t="n">
        <v>39</v>
      </c>
      <c r="M154" t="n">
        <v>4</v>
      </c>
      <c r="N154" t="n">
        <v>119.24</v>
      </c>
      <c r="O154" t="n">
        <v>44485.65</v>
      </c>
      <c r="P154" t="n">
        <v>253.94</v>
      </c>
      <c r="Q154" t="n">
        <v>467.07</v>
      </c>
      <c r="R154" t="n">
        <v>54.2</v>
      </c>
      <c r="S154" t="n">
        <v>39.61</v>
      </c>
      <c r="T154" t="n">
        <v>2361.41</v>
      </c>
      <c r="U154" t="n">
        <v>0.73</v>
      </c>
      <c r="V154" t="n">
        <v>0.75</v>
      </c>
      <c r="W154" t="n">
        <v>2.62</v>
      </c>
      <c r="X154" t="n">
        <v>0.13</v>
      </c>
      <c r="Y154" t="n">
        <v>1</v>
      </c>
      <c r="Z154" t="n">
        <v>10</v>
      </c>
      <c r="AA154" t="n">
        <v>393.0643411491434</v>
      </c>
      <c r="AB154" t="n">
        <v>537.80797233514</v>
      </c>
      <c r="AC154" t="n">
        <v>486.4803342737034</v>
      </c>
      <c r="AD154" t="n">
        <v>393064.3411491434</v>
      </c>
      <c r="AE154" t="n">
        <v>537807.97233514</v>
      </c>
      <c r="AF154" t="n">
        <v>6.337736434932144e-06</v>
      </c>
      <c r="AG154" t="n">
        <v>22</v>
      </c>
      <c r="AH154" t="n">
        <v>486480.3342737034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5.3532</v>
      </c>
      <c r="E155" t="n">
        <v>18.68</v>
      </c>
      <c r="F155" t="n">
        <v>15.47</v>
      </c>
      <c r="G155" t="n">
        <v>154.66</v>
      </c>
      <c r="H155" t="n">
        <v>1.95</v>
      </c>
      <c r="I155" t="n">
        <v>6</v>
      </c>
      <c r="J155" t="n">
        <v>359.45</v>
      </c>
      <c r="K155" t="n">
        <v>60.56</v>
      </c>
      <c r="L155" t="n">
        <v>39.25</v>
      </c>
      <c r="M155" t="n">
        <v>4</v>
      </c>
      <c r="N155" t="n">
        <v>119.65</v>
      </c>
      <c r="O155" t="n">
        <v>44566.98</v>
      </c>
      <c r="P155" t="n">
        <v>254.01</v>
      </c>
      <c r="Q155" t="n">
        <v>467.07</v>
      </c>
      <c r="R155" t="n">
        <v>54.36</v>
      </c>
      <c r="S155" t="n">
        <v>39.61</v>
      </c>
      <c r="T155" t="n">
        <v>2440.01</v>
      </c>
      <c r="U155" t="n">
        <v>0.73</v>
      </c>
      <c r="V155" t="n">
        <v>0.75</v>
      </c>
      <c r="W155" t="n">
        <v>2.62</v>
      </c>
      <c r="X155" t="n">
        <v>0.13</v>
      </c>
      <c r="Y155" t="n">
        <v>1</v>
      </c>
      <c r="Z155" t="n">
        <v>10</v>
      </c>
      <c r="AA155" t="n">
        <v>393.0895934013874</v>
      </c>
      <c r="AB155" t="n">
        <v>537.8425235807109</v>
      </c>
      <c r="AC155" t="n">
        <v>486.5115879968899</v>
      </c>
      <c r="AD155" t="n">
        <v>393089.5934013874</v>
      </c>
      <c r="AE155" t="n">
        <v>537842.5235807109</v>
      </c>
      <c r="AF155" t="n">
        <v>6.337973226878153e-06</v>
      </c>
      <c r="AG155" t="n">
        <v>22</v>
      </c>
      <c r="AH155" t="n">
        <v>486511.58799689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5.3489</v>
      </c>
      <c r="E156" t="n">
        <v>18.7</v>
      </c>
      <c r="F156" t="n">
        <v>15.48</v>
      </c>
      <c r="G156" t="n">
        <v>154.81</v>
      </c>
      <c r="H156" t="n">
        <v>1.96</v>
      </c>
      <c r="I156" t="n">
        <v>6</v>
      </c>
      <c r="J156" t="n">
        <v>360.12</v>
      </c>
      <c r="K156" t="n">
        <v>60.56</v>
      </c>
      <c r="L156" t="n">
        <v>39.5</v>
      </c>
      <c r="M156" t="n">
        <v>4</v>
      </c>
      <c r="N156" t="n">
        <v>120.06</v>
      </c>
      <c r="O156" t="n">
        <v>44648.55</v>
      </c>
      <c r="P156" t="n">
        <v>254.02</v>
      </c>
      <c r="Q156" t="n">
        <v>467.08</v>
      </c>
      <c r="R156" t="n">
        <v>54.75</v>
      </c>
      <c r="S156" t="n">
        <v>39.61</v>
      </c>
      <c r="T156" t="n">
        <v>2636.18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393.2674555335162</v>
      </c>
      <c r="AB156" t="n">
        <v>538.085882396613</v>
      </c>
      <c r="AC156" t="n">
        <v>486.7317209889586</v>
      </c>
      <c r="AD156" t="n">
        <v>393267.4555335162</v>
      </c>
      <c r="AE156" t="n">
        <v>538085.882396613</v>
      </c>
      <c r="AF156" t="n">
        <v>6.332882200038959e-06</v>
      </c>
      <c r="AG156" t="n">
        <v>22</v>
      </c>
      <c r="AH156" t="n">
        <v>486731.7209889586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5.3515</v>
      </c>
      <c r="E157" t="n">
        <v>18.69</v>
      </c>
      <c r="F157" t="n">
        <v>15.47</v>
      </c>
      <c r="G157" t="n">
        <v>154.72</v>
      </c>
      <c r="H157" t="n">
        <v>1.96</v>
      </c>
      <c r="I157" t="n">
        <v>6</v>
      </c>
      <c r="J157" t="n">
        <v>360.78</v>
      </c>
      <c r="K157" t="n">
        <v>60.56</v>
      </c>
      <c r="L157" t="n">
        <v>39.75</v>
      </c>
      <c r="M157" t="n">
        <v>4</v>
      </c>
      <c r="N157" t="n">
        <v>120.47</v>
      </c>
      <c r="O157" t="n">
        <v>44730.35</v>
      </c>
      <c r="P157" t="n">
        <v>253.85</v>
      </c>
      <c r="Q157" t="n">
        <v>467.08</v>
      </c>
      <c r="R157" t="n">
        <v>54.42</v>
      </c>
      <c r="S157" t="n">
        <v>39.61</v>
      </c>
      <c r="T157" t="n">
        <v>2469.43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393.0714904183704</v>
      </c>
      <c r="AB157" t="n">
        <v>537.8177542806999</v>
      </c>
      <c r="AC157" t="n">
        <v>486.4891826441081</v>
      </c>
      <c r="AD157" t="n">
        <v>393071.4904183705</v>
      </c>
      <c r="AE157" t="n">
        <v>537817.7542806999</v>
      </c>
      <c r="AF157" t="n">
        <v>6.335960495337075e-06</v>
      </c>
      <c r="AG157" t="n">
        <v>22</v>
      </c>
      <c r="AH157" t="n">
        <v>486489.1826441081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5.3519</v>
      </c>
      <c r="E158" t="n">
        <v>18.68</v>
      </c>
      <c r="F158" t="n">
        <v>15.47</v>
      </c>
      <c r="G158" t="n">
        <v>154.71</v>
      </c>
      <c r="H158" t="n">
        <v>1.97</v>
      </c>
      <c r="I158" t="n">
        <v>6</v>
      </c>
      <c r="J158" t="n">
        <v>361.44</v>
      </c>
      <c r="K158" t="n">
        <v>60.56</v>
      </c>
      <c r="L158" t="n">
        <v>40</v>
      </c>
      <c r="M158" t="n">
        <v>4</v>
      </c>
      <c r="N158" t="n">
        <v>120.89</v>
      </c>
      <c r="O158" t="n">
        <v>44812.39</v>
      </c>
      <c r="P158" t="n">
        <v>253.61</v>
      </c>
      <c r="Q158" t="n">
        <v>467.07</v>
      </c>
      <c r="R158" t="n">
        <v>54.44</v>
      </c>
      <c r="S158" t="n">
        <v>39.61</v>
      </c>
      <c r="T158" t="n">
        <v>2483.23</v>
      </c>
      <c r="U158" t="n">
        <v>0.73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392.9502758063568</v>
      </c>
      <c r="AB158" t="n">
        <v>537.6519031009316</v>
      </c>
      <c r="AC158" t="n">
        <v>486.3391600681633</v>
      </c>
      <c r="AD158" t="n">
        <v>392950.2758063569</v>
      </c>
      <c r="AE158" t="n">
        <v>537651.9031009316</v>
      </c>
      <c r="AF158" t="n">
        <v>6.336434079229093e-06</v>
      </c>
      <c r="AG158" t="n">
        <v>22</v>
      </c>
      <c r="AH158" t="n">
        <v>486339.1600681633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4.8595</v>
      </c>
      <c r="E2" t="n">
        <v>20.58</v>
      </c>
      <c r="F2" t="n">
        <v>17.66</v>
      </c>
      <c r="G2" t="n">
        <v>13.08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110.64</v>
      </c>
      <c r="Q2" t="n">
        <v>467.17</v>
      </c>
      <c r="R2" t="n">
        <v>125.49</v>
      </c>
      <c r="S2" t="n">
        <v>39.61</v>
      </c>
      <c r="T2" t="n">
        <v>37632.29</v>
      </c>
      <c r="U2" t="n">
        <v>0.32</v>
      </c>
      <c r="V2" t="n">
        <v>0.66</v>
      </c>
      <c r="W2" t="n">
        <v>2.74</v>
      </c>
      <c r="X2" t="n">
        <v>2.32</v>
      </c>
      <c r="Y2" t="n">
        <v>1</v>
      </c>
      <c r="Z2" t="n">
        <v>10</v>
      </c>
      <c r="AA2" t="n">
        <v>315.4554507378243</v>
      </c>
      <c r="AB2" t="n">
        <v>431.6200646117724</v>
      </c>
      <c r="AC2" t="n">
        <v>390.4268514277895</v>
      </c>
      <c r="AD2" t="n">
        <v>315455.4507378243</v>
      </c>
      <c r="AE2" t="n">
        <v>431620.0646117724</v>
      </c>
      <c r="AF2" t="n">
        <v>1.152719482554211e-05</v>
      </c>
      <c r="AG2" t="n">
        <v>24</v>
      </c>
      <c r="AH2" t="n">
        <v>390426.8514277895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5.0579</v>
      </c>
      <c r="E3" t="n">
        <v>19.77</v>
      </c>
      <c r="F3" t="n">
        <v>17.11</v>
      </c>
      <c r="G3" t="n">
        <v>16.56</v>
      </c>
      <c r="H3" t="n">
        <v>0.35</v>
      </c>
      <c r="I3" t="n">
        <v>62</v>
      </c>
      <c r="J3" t="n">
        <v>62.05</v>
      </c>
      <c r="K3" t="n">
        <v>28.92</v>
      </c>
      <c r="L3" t="n">
        <v>1.25</v>
      </c>
      <c r="M3" t="n">
        <v>60</v>
      </c>
      <c r="N3" t="n">
        <v>6.88</v>
      </c>
      <c r="O3" t="n">
        <v>7887.12</v>
      </c>
      <c r="P3" t="n">
        <v>105.79</v>
      </c>
      <c r="Q3" t="n">
        <v>467.15</v>
      </c>
      <c r="R3" t="n">
        <v>107.71</v>
      </c>
      <c r="S3" t="n">
        <v>39.61</v>
      </c>
      <c r="T3" t="n">
        <v>28835.65</v>
      </c>
      <c r="U3" t="n">
        <v>0.37</v>
      </c>
      <c r="V3" t="n">
        <v>0.68</v>
      </c>
      <c r="W3" t="n">
        <v>2.72</v>
      </c>
      <c r="X3" t="n">
        <v>1.78</v>
      </c>
      <c r="Y3" t="n">
        <v>1</v>
      </c>
      <c r="Z3" t="n">
        <v>10</v>
      </c>
      <c r="AA3" t="n">
        <v>299.1989354908793</v>
      </c>
      <c r="AB3" t="n">
        <v>409.3771832640661</v>
      </c>
      <c r="AC3" t="n">
        <v>370.3067994578282</v>
      </c>
      <c r="AD3" t="n">
        <v>299198.9354908793</v>
      </c>
      <c r="AE3" t="n">
        <v>409377.1832640661</v>
      </c>
      <c r="AF3" t="n">
        <v>1.19978184397797e-05</v>
      </c>
      <c r="AG3" t="n">
        <v>23</v>
      </c>
      <c r="AH3" t="n">
        <v>370306.7994578282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5.2013</v>
      </c>
      <c r="E4" t="n">
        <v>19.23</v>
      </c>
      <c r="F4" t="n">
        <v>16.74</v>
      </c>
      <c r="G4" t="n">
        <v>20.08</v>
      </c>
      <c r="H4" t="n">
        <v>0.42</v>
      </c>
      <c r="I4" t="n">
        <v>50</v>
      </c>
      <c r="J4" t="n">
        <v>62.34</v>
      </c>
      <c r="K4" t="n">
        <v>28.92</v>
      </c>
      <c r="L4" t="n">
        <v>1.5</v>
      </c>
      <c r="M4" t="n">
        <v>48</v>
      </c>
      <c r="N4" t="n">
        <v>6.92</v>
      </c>
      <c r="O4" t="n">
        <v>7922.85</v>
      </c>
      <c r="P4" t="n">
        <v>101.93</v>
      </c>
      <c r="Q4" t="n">
        <v>467.08</v>
      </c>
      <c r="R4" t="n">
        <v>95.58</v>
      </c>
      <c r="S4" t="n">
        <v>39.61</v>
      </c>
      <c r="T4" t="n">
        <v>22830.24</v>
      </c>
      <c r="U4" t="n">
        <v>0.41</v>
      </c>
      <c r="V4" t="n">
        <v>0.7</v>
      </c>
      <c r="W4" t="n">
        <v>2.69</v>
      </c>
      <c r="X4" t="n">
        <v>1.4</v>
      </c>
      <c r="Y4" t="n">
        <v>1</v>
      </c>
      <c r="Z4" t="n">
        <v>10</v>
      </c>
      <c r="AA4" t="n">
        <v>294.4224685718672</v>
      </c>
      <c r="AB4" t="n">
        <v>402.8418105026254</v>
      </c>
      <c r="AC4" t="n">
        <v>364.3951535002861</v>
      </c>
      <c r="AD4" t="n">
        <v>294422.4685718672</v>
      </c>
      <c r="AE4" t="n">
        <v>402841.8105026254</v>
      </c>
      <c r="AF4" t="n">
        <v>1.233797683837683e-05</v>
      </c>
      <c r="AG4" t="n">
        <v>23</v>
      </c>
      <c r="AH4" t="n">
        <v>364395.1535002861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5.2986</v>
      </c>
      <c r="E5" t="n">
        <v>18.87</v>
      </c>
      <c r="F5" t="n">
        <v>16.49</v>
      </c>
      <c r="G5" t="n">
        <v>23.56</v>
      </c>
      <c r="H5" t="n">
        <v>0.49</v>
      </c>
      <c r="I5" t="n">
        <v>42</v>
      </c>
      <c r="J5" t="n">
        <v>62.63</v>
      </c>
      <c r="K5" t="n">
        <v>28.92</v>
      </c>
      <c r="L5" t="n">
        <v>1.75</v>
      </c>
      <c r="M5" t="n">
        <v>40</v>
      </c>
      <c r="N5" t="n">
        <v>6.96</v>
      </c>
      <c r="O5" t="n">
        <v>7958.6</v>
      </c>
      <c r="P5" t="n">
        <v>98.8</v>
      </c>
      <c r="Q5" t="n">
        <v>467.17</v>
      </c>
      <c r="R5" t="n">
        <v>87.7</v>
      </c>
      <c r="S5" t="n">
        <v>39.61</v>
      </c>
      <c r="T5" t="n">
        <v>18928.59</v>
      </c>
      <c r="U5" t="n">
        <v>0.45</v>
      </c>
      <c r="V5" t="n">
        <v>0.71</v>
      </c>
      <c r="W5" t="n">
        <v>2.68</v>
      </c>
      <c r="X5" t="n">
        <v>1.16</v>
      </c>
      <c r="Y5" t="n">
        <v>1</v>
      </c>
      <c r="Z5" t="n">
        <v>10</v>
      </c>
      <c r="AA5" t="n">
        <v>281.7457464595793</v>
      </c>
      <c r="AB5" t="n">
        <v>385.496960051084</v>
      </c>
      <c r="AC5" t="n">
        <v>348.7056712321893</v>
      </c>
      <c r="AD5" t="n">
        <v>281745.7464595793</v>
      </c>
      <c r="AE5" t="n">
        <v>385496.960051084</v>
      </c>
      <c r="AF5" t="n">
        <v>1.256878166531895e-05</v>
      </c>
      <c r="AG5" t="n">
        <v>22</v>
      </c>
      <c r="AH5" t="n">
        <v>348705.6712321893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5.3611</v>
      </c>
      <c r="E6" t="n">
        <v>18.65</v>
      </c>
      <c r="F6" t="n">
        <v>16.36</v>
      </c>
      <c r="G6" t="n">
        <v>27.26</v>
      </c>
      <c r="H6" t="n">
        <v>0.55</v>
      </c>
      <c r="I6" t="n">
        <v>36</v>
      </c>
      <c r="J6" t="n">
        <v>62.92</v>
      </c>
      <c r="K6" t="n">
        <v>28.92</v>
      </c>
      <c r="L6" t="n">
        <v>2</v>
      </c>
      <c r="M6" t="n">
        <v>34</v>
      </c>
      <c r="N6" t="n">
        <v>7</v>
      </c>
      <c r="O6" t="n">
        <v>7994.37</v>
      </c>
      <c r="P6" t="n">
        <v>96.22</v>
      </c>
      <c r="Q6" t="n">
        <v>467.08</v>
      </c>
      <c r="R6" t="n">
        <v>83.19</v>
      </c>
      <c r="S6" t="n">
        <v>39.61</v>
      </c>
      <c r="T6" t="n">
        <v>16706.77</v>
      </c>
      <c r="U6" t="n">
        <v>0.48</v>
      </c>
      <c r="V6" t="n">
        <v>0.71</v>
      </c>
      <c r="W6" t="n">
        <v>2.67</v>
      </c>
      <c r="X6" t="n">
        <v>1.02</v>
      </c>
      <c r="Y6" t="n">
        <v>1</v>
      </c>
      <c r="Z6" t="n">
        <v>10</v>
      </c>
      <c r="AA6" t="n">
        <v>279.4717681895631</v>
      </c>
      <c r="AB6" t="n">
        <v>382.3856026612067</v>
      </c>
      <c r="AC6" t="n">
        <v>345.8912574247844</v>
      </c>
      <c r="AD6" t="n">
        <v>279471.7681895631</v>
      </c>
      <c r="AE6" t="n">
        <v>382385.6026612067</v>
      </c>
      <c r="AF6" t="n">
        <v>1.271703759218311e-05</v>
      </c>
      <c r="AG6" t="n">
        <v>22</v>
      </c>
      <c r="AH6" t="n">
        <v>345891.2574247844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5.423</v>
      </c>
      <c r="E7" t="n">
        <v>18.44</v>
      </c>
      <c r="F7" t="n">
        <v>16.21</v>
      </c>
      <c r="G7" t="n">
        <v>31.38</v>
      </c>
      <c r="H7" t="n">
        <v>0.62</v>
      </c>
      <c r="I7" t="n">
        <v>31</v>
      </c>
      <c r="J7" t="n">
        <v>63.21</v>
      </c>
      <c r="K7" t="n">
        <v>28.92</v>
      </c>
      <c r="L7" t="n">
        <v>2.25</v>
      </c>
      <c r="M7" t="n">
        <v>29</v>
      </c>
      <c r="N7" t="n">
        <v>7.04</v>
      </c>
      <c r="O7" t="n">
        <v>8030.17</v>
      </c>
      <c r="P7" t="n">
        <v>93.95</v>
      </c>
      <c r="Q7" t="n">
        <v>467.07</v>
      </c>
      <c r="R7" t="n">
        <v>78.67</v>
      </c>
      <c r="S7" t="n">
        <v>39.61</v>
      </c>
      <c r="T7" t="n">
        <v>14472.84</v>
      </c>
      <c r="U7" t="n">
        <v>0.5</v>
      </c>
      <c r="V7" t="n">
        <v>0.72</v>
      </c>
      <c r="W7" t="n">
        <v>2.66</v>
      </c>
      <c r="X7" t="n">
        <v>0.88</v>
      </c>
      <c r="Y7" t="n">
        <v>1</v>
      </c>
      <c r="Z7" t="n">
        <v>10</v>
      </c>
      <c r="AA7" t="n">
        <v>277.3606774311825</v>
      </c>
      <c r="AB7" t="n">
        <v>379.4971151508393</v>
      </c>
      <c r="AC7" t="n">
        <v>343.2784431083888</v>
      </c>
      <c r="AD7" t="n">
        <v>277360.6774311825</v>
      </c>
      <c r="AE7" t="n">
        <v>379497.1151508393</v>
      </c>
      <c r="AF7" t="n">
        <v>1.286387026214938e-05</v>
      </c>
      <c r="AG7" t="n">
        <v>22</v>
      </c>
      <c r="AH7" t="n">
        <v>343278.4431083888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5.46</v>
      </c>
      <c r="E8" t="n">
        <v>18.32</v>
      </c>
      <c r="F8" t="n">
        <v>16.13</v>
      </c>
      <c r="G8" t="n">
        <v>34.56</v>
      </c>
      <c r="H8" t="n">
        <v>0.6899999999999999</v>
      </c>
      <c r="I8" t="n">
        <v>28</v>
      </c>
      <c r="J8" t="n">
        <v>63.5</v>
      </c>
      <c r="K8" t="n">
        <v>28.92</v>
      </c>
      <c r="L8" t="n">
        <v>2.5</v>
      </c>
      <c r="M8" t="n">
        <v>26</v>
      </c>
      <c r="N8" t="n">
        <v>7.08</v>
      </c>
      <c r="O8" t="n">
        <v>8065.98</v>
      </c>
      <c r="P8" t="n">
        <v>91.31</v>
      </c>
      <c r="Q8" t="n">
        <v>467.07</v>
      </c>
      <c r="R8" t="n">
        <v>75.78</v>
      </c>
      <c r="S8" t="n">
        <v>39.61</v>
      </c>
      <c r="T8" t="n">
        <v>13043.09</v>
      </c>
      <c r="U8" t="n">
        <v>0.52</v>
      </c>
      <c r="V8" t="n">
        <v>0.72</v>
      </c>
      <c r="W8" t="n">
        <v>2.66</v>
      </c>
      <c r="X8" t="n">
        <v>0.8</v>
      </c>
      <c r="Y8" t="n">
        <v>1</v>
      </c>
      <c r="Z8" t="n">
        <v>10</v>
      </c>
      <c r="AA8" t="n">
        <v>275.5703355688139</v>
      </c>
      <c r="AB8" t="n">
        <v>377.0474904304381</v>
      </c>
      <c r="AC8" t="n">
        <v>341.0626071332327</v>
      </c>
      <c r="AD8" t="n">
        <v>275570.3355688139</v>
      </c>
      <c r="AE8" t="n">
        <v>377047.4904304381</v>
      </c>
      <c r="AF8" t="n">
        <v>1.295163777085296e-05</v>
      </c>
      <c r="AG8" t="n">
        <v>22</v>
      </c>
      <c r="AH8" t="n">
        <v>341062.6071332328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5.5085</v>
      </c>
      <c r="E9" t="n">
        <v>18.15</v>
      </c>
      <c r="F9" t="n">
        <v>16.01</v>
      </c>
      <c r="G9" t="n">
        <v>38.43</v>
      </c>
      <c r="H9" t="n">
        <v>0.75</v>
      </c>
      <c r="I9" t="n">
        <v>25</v>
      </c>
      <c r="J9" t="n">
        <v>63.79</v>
      </c>
      <c r="K9" t="n">
        <v>28.92</v>
      </c>
      <c r="L9" t="n">
        <v>2.75</v>
      </c>
      <c r="M9" t="n">
        <v>22</v>
      </c>
      <c r="N9" t="n">
        <v>7.12</v>
      </c>
      <c r="O9" t="n">
        <v>8101.81</v>
      </c>
      <c r="P9" t="n">
        <v>88.95999999999999</v>
      </c>
      <c r="Q9" t="n">
        <v>467.07</v>
      </c>
      <c r="R9" t="n">
        <v>72.02</v>
      </c>
      <c r="S9" t="n">
        <v>39.61</v>
      </c>
      <c r="T9" t="n">
        <v>11173.84</v>
      </c>
      <c r="U9" t="n">
        <v>0.55</v>
      </c>
      <c r="V9" t="n">
        <v>0.73</v>
      </c>
      <c r="W9" t="n">
        <v>2.65</v>
      </c>
      <c r="X9" t="n">
        <v>0.68</v>
      </c>
      <c r="Y9" t="n">
        <v>1</v>
      </c>
      <c r="Z9" t="n">
        <v>10</v>
      </c>
      <c r="AA9" t="n">
        <v>273.7210529263384</v>
      </c>
      <c r="AB9" t="n">
        <v>374.5172203344109</v>
      </c>
      <c r="AC9" t="n">
        <v>338.773822463914</v>
      </c>
      <c r="AD9" t="n">
        <v>273721.0529263384</v>
      </c>
      <c r="AE9" t="n">
        <v>374517.2203344109</v>
      </c>
      <c r="AF9" t="n">
        <v>1.306668437009954e-05</v>
      </c>
      <c r="AG9" t="n">
        <v>22</v>
      </c>
      <c r="AH9" t="n">
        <v>338773.8224639141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5.5453</v>
      </c>
      <c r="E10" t="n">
        <v>18.03</v>
      </c>
      <c r="F10" t="n">
        <v>15.93</v>
      </c>
      <c r="G10" t="n">
        <v>43.45</v>
      </c>
      <c r="H10" t="n">
        <v>0.8100000000000001</v>
      </c>
      <c r="I10" t="n">
        <v>22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86.91</v>
      </c>
      <c r="Q10" t="n">
        <v>467.16</v>
      </c>
      <c r="R10" t="n">
        <v>69.08</v>
      </c>
      <c r="S10" t="n">
        <v>39.61</v>
      </c>
      <c r="T10" t="n">
        <v>9720.58</v>
      </c>
      <c r="U10" t="n">
        <v>0.57</v>
      </c>
      <c r="V10" t="n">
        <v>0.73</v>
      </c>
      <c r="W10" t="n">
        <v>2.65</v>
      </c>
      <c r="X10" t="n">
        <v>0.6</v>
      </c>
      <c r="Y10" t="n">
        <v>1</v>
      </c>
      <c r="Z10" t="n">
        <v>10</v>
      </c>
      <c r="AA10" t="n">
        <v>262.890574188601</v>
      </c>
      <c r="AB10" t="n">
        <v>359.6984815184385</v>
      </c>
      <c r="AC10" t="n">
        <v>325.3693632823075</v>
      </c>
      <c r="AD10" t="n">
        <v>262890.574188601</v>
      </c>
      <c r="AE10" t="n">
        <v>359698.4815184386</v>
      </c>
      <c r="AF10" t="n">
        <v>1.315397745983716e-05</v>
      </c>
      <c r="AG10" t="n">
        <v>21</v>
      </c>
      <c r="AH10" t="n">
        <v>325369.3632823075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5.557</v>
      </c>
      <c r="E11" t="n">
        <v>18</v>
      </c>
      <c r="F11" t="n">
        <v>15.91</v>
      </c>
      <c r="G11" t="n">
        <v>45.45</v>
      </c>
      <c r="H11" t="n">
        <v>0.88</v>
      </c>
      <c r="I11" t="n">
        <v>21</v>
      </c>
      <c r="J11" t="n">
        <v>64.38</v>
      </c>
      <c r="K11" t="n">
        <v>28.92</v>
      </c>
      <c r="L11" t="n">
        <v>3.25</v>
      </c>
      <c r="M11" t="n">
        <v>10</v>
      </c>
      <c r="N11" t="n">
        <v>7.2</v>
      </c>
      <c r="O11" t="n">
        <v>8173.52</v>
      </c>
      <c r="P11" t="n">
        <v>85.61</v>
      </c>
      <c r="Q11" t="n">
        <v>467.07</v>
      </c>
      <c r="R11" t="n">
        <v>68.17</v>
      </c>
      <c r="S11" t="n">
        <v>39.61</v>
      </c>
      <c r="T11" t="n">
        <v>9271.08</v>
      </c>
      <c r="U11" t="n">
        <v>0.58</v>
      </c>
      <c r="V11" t="n">
        <v>0.73</v>
      </c>
      <c r="W11" t="n">
        <v>2.66</v>
      </c>
      <c r="X11" t="n">
        <v>0.57</v>
      </c>
      <c r="Y11" t="n">
        <v>1</v>
      </c>
      <c r="Z11" t="n">
        <v>10</v>
      </c>
      <c r="AA11" t="n">
        <v>262.1518282264545</v>
      </c>
      <c r="AB11" t="n">
        <v>358.6876967018581</v>
      </c>
      <c r="AC11" t="n">
        <v>324.4550463499761</v>
      </c>
      <c r="AD11" t="n">
        <v>262151.8282264545</v>
      </c>
      <c r="AE11" t="n">
        <v>358687.6967018581</v>
      </c>
      <c r="AF11" t="n">
        <v>1.318173096934613e-05</v>
      </c>
      <c r="AG11" t="n">
        <v>21</v>
      </c>
      <c r="AH11" t="n">
        <v>324455.0463499761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5.5666</v>
      </c>
      <c r="E12" t="n">
        <v>17.96</v>
      </c>
      <c r="F12" t="n">
        <v>15.89</v>
      </c>
      <c r="G12" t="n">
        <v>47.67</v>
      </c>
      <c r="H12" t="n">
        <v>0.9399999999999999</v>
      </c>
      <c r="I12" t="n">
        <v>20</v>
      </c>
      <c r="J12" t="n">
        <v>64.67</v>
      </c>
      <c r="K12" t="n">
        <v>28.92</v>
      </c>
      <c r="L12" t="n">
        <v>3.5</v>
      </c>
      <c r="M12" t="n">
        <v>3</v>
      </c>
      <c r="N12" t="n">
        <v>7.24</v>
      </c>
      <c r="O12" t="n">
        <v>8209.41</v>
      </c>
      <c r="P12" t="n">
        <v>84.78</v>
      </c>
      <c r="Q12" t="n">
        <v>467.12</v>
      </c>
      <c r="R12" t="n">
        <v>67.44</v>
      </c>
      <c r="S12" t="n">
        <v>39.61</v>
      </c>
      <c r="T12" t="n">
        <v>8912.24</v>
      </c>
      <c r="U12" t="n">
        <v>0.59</v>
      </c>
      <c r="V12" t="n">
        <v>0.73</v>
      </c>
      <c r="W12" t="n">
        <v>2.66</v>
      </c>
      <c r="X12" t="n">
        <v>0.5600000000000001</v>
      </c>
      <c r="Y12" t="n">
        <v>1</v>
      </c>
      <c r="Z12" t="n">
        <v>10</v>
      </c>
      <c r="AA12" t="n">
        <v>261.6446026422446</v>
      </c>
      <c r="AB12" t="n">
        <v>357.9936882803286</v>
      </c>
      <c r="AC12" t="n">
        <v>323.8272731181504</v>
      </c>
      <c r="AD12" t="n">
        <v>261644.6026422446</v>
      </c>
      <c r="AE12" t="n">
        <v>357993.6882803286</v>
      </c>
      <c r="AF12" t="n">
        <v>1.320450307971247e-05</v>
      </c>
      <c r="AG12" t="n">
        <v>21</v>
      </c>
      <c r="AH12" t="n">
        <v>323827.2731181504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5.5637</v>
      </c>
      <c r="E13" t="n">
        <v>17.97</v>
      </c>
      <c r="F13" t="n">
        <v>15.9</v>
      </c>
      <c r="G13" t="n">
        <v>47.7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85.13</v>
      </c>
      <c r="Q13" t="n">
        <v>467.1</v>
      </c>
      <c r="R13" t="n">
        <v>67.68000000000001</v>
      </c>
      <c r="S13" t="n">
        <v>39.61</v>
      </c>
      <c r="T13" t="n">
        <v>9030.629999999999</v>
      </c>
      <c r="U13" t="n">
        <v>0.59</v>
      </c>
      <c r="V13" t="n">
        <v>0.73</v>
      </c>
      <c r="W13" t="n">
        <v>2.66</v>
      </c>
      <c r="X13" t="n">
        <v>0.57</v>
      </c>
      <c r="Y13" t="n">
        <v>1</v>
      </c>
      <c r="Z13" t="n">
        <v>10</v>
      </c>
      <c r="AA13" t="n">
        <v>261.8476645771987</v>
      </c>
      <c r="AB13" t="n">
        <v>358.2715265781932</v>
      </c>
      <c r="AC13" t="n">
        <v>324.0785949188153</v>
      </c>
      <c r="AD13" t="n">
        <v>261847.6645771987</v>
      </c>
      <c r="AE13" t="n">
        <v>358271.5265781932</v>
      </c>
      <c r="AF13" t="n">
        <v>1.319762400470597e-05</v>
      </c>
      <c r="AG13" t="n">
        <v>21</v>
      </c>
      <c r="AH13" t="n">
        <v>324078.5949188153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3.3225</v>
      </c>
      <c r="E2" t="n">
        <v>30.1</v>
      </c>
      <c r="F2" t="n">
        <v>21.12</v>
      </c>
      <c r="G2" t="n">
        <v>6.5</v>
      </c>
      <c r="H2" t="n">
        <v>0.11</v>
      </c>
      <c r="I2" t="n">
        <v>195</v>
      </c>
      <c r="J2" t="n">
        <v>167.88</v>
      </c>
      <c r="K2" t="n">
        <v>51.39</v>
      </c>
      <c r="L2" t="n">
        <v>1</v>
      </c>
      <c r="M2" t="n">
        <v>193</v>
      </c>
      <c r="N2" t="n">
        <v>30.49</v>
      </c>
      <c r="O2" t="n">
        <v>20939.59</v>
      </c>
      <c r="P2" t="n">
        <v>268.2</v>
      </c>
      <c r="Q2" t="n">
        <v>467.43</v>
      </c>
      <c r="R2" t="n">
        <v>239</v>
      </c>
      <c r="S2" t="n">
        <v>39.61</v>
      </c>
      <c r="T2" t="n">
        <v>93814.53999999999</v>
      </c>
      <c r="U2" t="n">
        <v>0.17</v>
      </c>
      <c r="V2" t="n">
        <v>0.55</v>
      </c>
      <c r="W2" t="n">
        <v>2.92</v>
      </c>
      <c r="X2" t="n">
        <v>5.78</v>
      </c>
      <c r="Y2" t="n">
        <v>1</v>
      </c>
      <c r="Z2" t="n">
        <v>10</v>
      </c>
      <c r="AA2" t="n">
        <v>639.9539772833467</v>
      </c>
      <c r="AB2" t="n">
        <v>875.6132644959841</v>
      </c>
      <c r="AC2" t="n">
        <v>792.0459634634218</v>
      </c>
      <c r="AD2" t="n">
        <v>639953.9772833467</v>
      </c>
      <c r="AE2" t="n">
        <v>875613.2644959842</v>
      </c>
      <c r="AF2" t="n">
        <v>4.810779405888266e-06</v>
      </c>
      <c r="AG2" t="n">
        <v>35</v>
      </c>
      <c r="AH2" t="n">
        <v>792045.9634634218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3.7309</v>
      </c>
      <c r="E3" t="n">
        <v>26.8</v>
      </c>
      <c r="F3" t="n">
        <v>19.55</v>
      </c>
      <c r="G3" t="n">
        <v>8.15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247.79</v>
      </c>
      <c r="Q3" t="n">
        <v>467.15</v>
      </c>
      <c r="R3" t="n">
        <v>187.56</v>
      </c>
      <c r="S3" t="n">
        <v>39.61</v>
      </c>
      <c r="T3" t="n">
        <v>68349.03</v>
      </c>
      <c r="U3" t="n">
        <v>0.21</v>
      </c>
      <c r="V3" t="n">
        <v>0.6</v>
      </c>
      <c r="W3" t="n">
        <v>2.84</v>
      </c>
      <c r="X3" t="n">
        <v>4.21</v>
      </c>
      <c r="Y3" t="n">
        <v>1</v>
      </c>
      <c r="Z3" t="n">
        <v>10</v>
      </c>
      <c r="AA3" t="n">
        <v>558.2657466230755</v>
      </c>
      <c r="AB3" t="n">
        <v>763.84382347621</v>
      </c>
      <c r="AC3" t="n">
        <v>690.9436410251793</v>
      </c>
      <c r="AD3" t="n">
        <v>558265.7466230756</v>
      </c>
      <c r="AE3" t="n">
        <v>763843.82347621</v>
      </c>
      <c r="AF3" t="n">
        <v>5.402117948962688e-06</v>
      </c>
      <c r="AG3" t="n">
        <v>32</v>
      </c>
      <c r="AH3" t="n">
        <v>690943.6410251793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4.0074</v>
      </c>
      <c r="E4" t="n">
        <v>24.95</v>
      </c>
      <c r="F4" t="n">
        <v>18.68</v>
      </c>
      <c r="G4" t="n">
        <v>9.75</v>
      </c>
      <c r="H4" t="n">
        <v>0.16</v>
      </c>
      <c r="I4" t="n">
        <v>115</v>
      </c>
      <c r="J4" t="n">
        <v>168.61</v>
      </c>
      <c r="K4" t="n">
        <v>51.39</v>
      </c>
      <c r="L4" t="n">
        <v>1.5</v>
      </c>
      <c r="M4" t="n">
        <v>113</v>
      </c>
      <c r="N4" t="n">
        <v>30.71</v>
      </c>
      <c r="O4" t="n">
        <v>21028.94</v>
      </c>
      <c r="P4" t="n">
        <v>236.34</v>
      </c>
      <c r="Q4" t="n">
        <v>467.23</v>
      </c>
      <c r="R4" t="n">
        <v>159.09</v>
      </c>
      <c r="S4" t="n">
        <v>39.61</v>
      </c>
      <c r="T4" t="n">
        <v>54258.42</v>
      </c>
      <c r="U4" t="n">
        <v>0.25</v>
      </c>
      <c r="V4" t="n">
        <v>0.62</v>
      </c>
      <c r="W4" t="n">
        <v>2.8</v>
      </c>
      <c r="X4" t="n">
        <v>3.35</v>
      </c>
      <c r="Y4" t="n">
        <v>1</v>
      </c>
      <c r="Z4" t="n">
        <v>10</v>
      </c>
      <c r="AA4" t="n">
        <v>501.6935177674572</v>
      </c>
      <c r="AB4" t="n">
        <v>686.4392041653598</v>
      </c>
      <c r="AC4" t="n">
        <v>620.926409943291</v>
      </c>
      <c r="AD4" t="n">
        <v>501693.5177674572</v>
      </c>
      <c r="AE4" t="n">
        <v>686439.2041653598</v>
      </c>
      <c r="AF4" t="n">
        <v>5.802473255427129e-06</v>
      </c>
      <c r="AG4" t="n">
        <v>29</v>
      </c>
      <c r="AH4" t="n">
        <v>620926.409943291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4.2271</v>
      </c>
      <c r="E5" t="n">
        <v>23.66</v>
      </c>
      <c r="F5" t="n">
        <v>18.07</v>
      </c>
      <c r="G5" t="n">
        <v>11.41</v>
      </c>
      <c r="H5" t="n">
        <v>0.18</v>
      </c>
      <c r="I5" t="n">
        <v>95</v>
      </c>
      <c r="J5" t="n">
        <v>168.97</v>
      </c>
      <c r="K5" t="n">
        <v>51.39</v>
      </c>
      <c r="L5" t="n">
        <v>1.75</v>
      </c>
      <c r="M5" t="n">
        <v>93</v>
      </c>
      <c r="N5" t="n">
        <v>30.83</v>
      </c>
      <c r="O5" t="n">
        <v>21073.68</v>
      </c>
      <c r="P5" t="n">
        <v>228.09</v>
      </c>
      <c r="Q5" t="n">
        <v>467.15</v>
      </c>
      <c r="R5" t="n">
        <v>139.09</v>
      </c>
      <c r="S5" t="n">
        <v>39.61</v>
      </c>
      <c r="T5" t="n">
        <v>44359.6</v>
      </c>
      <c r="U5" t="n">
        <v>0.28</v>
      </c>
      <c r="V5" t="n">
        <v>0.65</v>
      </c>
      <c r="W5" t="n">
        <v>2.76</v>
      </c>
      <c r="X5" t="n">
        <v>2.73</v>
      </c>
      <c r="Y5" t="n">
        <v>1</v>
      </c>
      <c r="Z5" t="n">
        <v>10</v>
      </c>
      <c r="AA5" t="n">
        <v>473.6371110008395</v>
      </c>
      <c r="AB5" t="n">
        <v>648.0511906659638</v>
      </c>
      <c r="AC5" t="n">
        <v>586.202094574362</v>
      </c>
      <c r="AD5" t="n">
        <v>473637.1110008394</v>
      </c>
      <c r="AE5" t="n">
        <v>648051.1906659638</v>
      </c>
      <c r="AF5" t="n">
        <v>6.120585591160358e-06</v>
      </c>
      <c r="AG5" t="n">
        <v>28</v>
      </c>
      <c r="AH5" t="n">
        <v>586202.094574362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4.3901</v>
      </c>
      <c r="E6" t="n">
        <v>22.78</v>
      </c>
      <c r="F6" t="n">
        <v>17.66</v>
      </c>
      <c r="G6" t="n">
        <v>13.08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222.45</v>
      </c>
      <c r="Q6" t="n">
        <v>467.11</v>
      </c>
      <c r="R6" t="n">
        <v>125.81</v>
      </c>
      <c r="S6" t="n">
        <v>39.61</v>
      </c>
      <c r="T6" t="n">
        <v>37789.28</v>
      </c>
      <c r="U6" t="n">
        <v>0.31</v>
      </c>
      <c r="V6" t="n">
        <v>0.66</v>
      </c>
      <c r="W6" t="n">
        <v>2.74</v>
      </c>
      <c r="X6" t="n">
        <v>2.33</v>
      </c>
      <c r="Y6" t="n">
        <v>1</v>
      </c>
      <c r="Z6" t="n">
        <v>10</v>
      </c>
      <c r="AA6" t="n">
        <v>451.8882684354525</v>
      </c>
      <c r="AB6" t="n">
        <v>618.2934647767848</v>
      </c>
      <c r="AC6" t="n">
        <v>559.2844042788158</v>
      </c>
      <c r="AD6" t="n">
        <v>451888.2684354525</v>
      </c>
      <c r="AE6" t="n">
        <v>618293.4647767849</v>
      </c>
      <c r="AF6" t="n">
        <v>6.356599750124929e-06</v>
      </c>
      <c r="AG6" t="n">
        <v>27</v>
      </c>
      <c r="AH6" t="n">
        <v>559284.4042788158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4.5147</v>
      </c>
      <c r="E7" t="n">
        <v>22.15</v>
      </c>
      <c r="F7" t="n">
        <v>17.37</v>
      </c>
      <c r="G7" t="n">
        <v>14.68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218.46</v>
      </c>
      <c r="Q7" t="n">
        <v>467.08</v>
      </c>
      <c r="R7" t="n">
        <v>116.25</v>
      </c>
      <c r="S7" t="n">
        <v>39.61</v>
      </c>
      <c r="T7" t="n">
        <v>33062.7</v>
      </c>
      <c r="U7" t="n">
        <v>0.34</v>
      </c>
      <c r="V7" t="n">
        <v>0.67</v>
      </c>
      <c r="W7" t="n">
        <v>2.73</v>
      </c>
      <c r="X7" t="n">
        <v>2.04</v>
      </c>
      <c r="Y7" t="n">
        <v>1</v>
      </c>
      <c r="Z7" t="n">
        <v>10</v>
      </c>
      <c r="AA7" t="n">
        <v>433.787685041137</v>
      </c>
      <c r="AB7" t="n">
        <v>593.5274480353012</v>
      </c>
      <c r="AC7" t="n">
        <v>536.8820214158167</v>
      </c>
      <c r="AD7" t="n">
        <v>433787.685041137</v>
      </c>
      <c r="AE7" t="n">
        <v>593527.4480353012</v>
      </c>
      <c r="AF7" t="n">
        <v>6.5370130274684e-06</v>
      </c>
      <c r="AG7" t="n">
        <v>26</v>
      </c>
      <c r="AH7" t="n">
        <v>536882.0214158166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4.618</v>
      </c>
      <c r="E8" t="n">
        <v>21.65</v>
      </c>
      <c r="F8" t="n">
        <v>17.15</v>
      </c>
      <c r="G8" t="n">
        <v>16.33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215.08</v>
      </c>
      <c r="Q8" t="n">
        <v>467.29</v>
      </c>
      <c r="R8" t="n">
        <v>108.66</v>
      </c>
      <c r="S8" t="n">
        <v>39.61</v>
      </c>
      <c r="T8" t="n">
        <v>29307.38</v>
      </c>
      <c r="U8" t="n">
        <v>0.36</v>
      </c>
      <c r="V8" t="n">
        <v>0.68</v>
      </c>
      <c r="W8" t="n">
        <v>2.72</v>
      </c>
      <c r="X8" t="n">
        <v>1.81</v>
      </c>
      <c r="Y8" t="n">
        <v>1</v>
      </c>
      <c r="Z8" t="n">
        <v>10</v>
      </c>
      <c r="AA8" t="n">
        <v>427.2852718798306</v>
      </c>
      <c r="AB8" t="n">
        <v>584.6305594817792</v>
      </c>
      <c r="AC8" t="n">
        <v>528.8342394189812</v>
      </c>
      <c r="AD8" t="n">
        <v>427285.2718798306</v>
      </c>
      <c r="AE8" t="n">
        <v>584630.5594817792</v>
      </c>
      <c r="AF8" t="n">
        <v>6.686585190787664e-06</v>
      </c>
      <c r="AG8" t="n">
        <v>26</v>
      </c>
      <c r="AH8" t="n">
        <v>528834.2394189811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4.7013</v>
      </c>
      <c r="E9" t="n">
        <v>21.27</v>
      </c>
      <c r="F9" t="n">
        <v>16.97</v>
      </c>
      <c r="G9" t="n">
        <v>17.86</v>
      </c>
      <c r="H9" t="n">
        <v>0.29</v>
      </c>
      <c r="I9" t="n">
        <v>57</v>
      </c>
      <c r="J9" t="n">
        <v>170.42</v>
      </c>
      <c r="K9" t="n">
        <v>51.39</v>
      </c>
      <c r="L9" t="n">
        <v>2.75</v>
      </c>
      <c r="M9" t="n">
        <v>55</v>
      </c>
      <c r="N9" t="n">
        <v>31.28</v>
      </c>
      <c r="O9" t="n">
        <v>21253.01</v>
      </c>
      <c r="P9" t="n">
        <v>212.33</v>
      </c>
      <c r="Q9" t="n">
        <v>467.17</v>
      </c>
      <c r="R9" t="n">
        <v>103.01</v>
      </c>
      <c r="S9" t="n">
        <v>39.61</v>
      </c>
      <c r="T9" t="n">
        <v>26510.82</v>
      </c>
      <c r="U9" t="n">
        <v>0.38</v>
      </c>
      <c r="V9" t="n">
        <v>0.6899999999999999</v>
      </c>
      <c r="W9" t="n">
        <v>2.71</v>
      </c>
      <c r="X9" t="n">
        <v>1.63</v>
      </c>
      <c r="Y9" t="n">
        <v>1</v>
      </c>
      <c r="Z9" t="n">
        <v>10</v>
      </c>
      <c r="AA9" t="n">
        <v>412.4192316186945</v>
      </c>
      <c r="AB9" t="n">
        <v>564.2901873530836</v>
      </c>
      <c r="AC9" t="n">
        <v>510.4351238583566</v>
      </c>
      <c r="AD9" t="n">
        <v>412419.2316186945</v>
      </c>
      <c r="AE9" t="n">
        <v>564290.1873530836</v>
      </c>
      <c r="AF9" t="n">
        <v>6.807198561595938e-06</v>
      </c>
      <c r="AG9" t="n">
        <v>25</v>
      </c>
      <c r="AH9" t="n">
        <v>510435.1238583566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4.7704</v>
      </c>
      <c r="E10" t="n">
        <v>20.96</v>
      </c>
      <c r="F10" t="n">
        <v>16.83</v>
      </c>
      <c r="G10" t="n">
        <v>19.42</v>
      </c>
      <c r="H10" t="n">
        <v>0.31</v>
      </c>
      <c r="I10" t="n">
        <v>52</v>
      </c>
      <c r="J10" t="n">
        <v>170.79</v>
      </c>
      <c r="K10" t="n">
        <v>51.39</v>
      </c>
      <c r="L10" t="n">
        <v>3</v>
      </c>
      <c r="M10" t="n">
        <v>50</v>
      </c>
      <c r="N10" t="n">
        <v>31.4</v>
      </c>
      <c r="O10" t="n">
        <v>21297.94</v>
      </c>
      <c r="P10" t="n">
        <v>210.25</v>
      </c>
      <c r="Q10" t="n">
        <v>467.14</v>
      </c>
      <c r="R10" t="n">
        <v>98.56</v>
      </c>
      <c r="S10" t="n">
        <v>39.61</v>
      </c>
      <c r="T10" t="n">
        <v>24312.43</v>
      </c>
      <c r="U10" t="n">
        <v>0.4</v>
      </c>
      <c r="V10" t="n">
        <v>0.6899999999999999</v>
      </c>
      <c r="W10" t="n">
        <v>2.7</v>
      </c>
      <c r="X10" t="n">
        <v>1.49</v>
      </c>
      <c r="Y10" t="n">
        <v>1</v>
      </c>
      <c r="Z10" t="n">
        <v>10</v>
      </c>
      <c r="AA10" t="n">
        <v>408.4914927335107</v>
      </c>
      <c r="AB10" t="n">
        <v>558.916081730765</v>
      </c>
      <c r="AC10" t="n">
        <v>505.5739153340274</v>
      </c>
      <c r="AD10" t="n">
        <v>408491.4927335107</v>
      </c>
      <c r="AE10" t="n">
        <v>558916.0817307649</v>
      </c>
      <c r="AF10" t="n">
        <v>6.90725118972141e-06</v>
      </c>
      <c r="AG10" t="n">
        <v>25</v>
      </c>
      <c r="AH10" t="n">
        <v>505573.9153340274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4.847</v>
      </c>
      <c r="E11" t="n">
        <v>20.63</v>
      </c>
      <c r="F11" t="n">
        <v>16.67</v>
      </c>
      <c r="G11" t="n">
        <v>21.28</v>
      </c>
      <c r="H11" t="n">
        <v>0.34</v>
      </c>
      <c r="I11" t="n">
        <v>47</v>
      </c>
      <c r="J11" t="n">
        <v>171.15</v>
      </c>
      <c r="K11" t="n">
        <v>51.39</v>
      </c>
      <c r="L11" t="n">
        <v>3.25</v>
      </c>
      <c r="M11" t="n">
        <v>45</v>
      </c>
      <c r="N11" t="n">
        <v>31.51</v>
      </c>
      <c r="O11" t="n">
        <v>21342.91</v>
      </c>
      <c r="P11" t="n">
        <v>207.73</v>
      </c>
      <c r="Q11" t="n">
        <v>467.11</v>
      </c>
      <c r="R11" t="n">
        <v>93.11</v>
      </c>
      <c r="S11" t="n">
        <v>39.61</v>
      </c>
      <c r="T11" t="n">
        <v>21612.81</v>
      </c>
      <c r="U11" t="n">
        <v>0.43</v>
      </c>
      <c r="V11" t="n">
        <v>0.7</v>
      </c>
      <c r="W11" t="n">
        <v>2.69</v>
      </c>
      <c r="X11" t="n">
        <v>1.33</v>
      </c>
      <c r="Y11" t="n">
        <v>1</v>
      </c>
      <c r="Z11" t="n">
        <v>10</v>
      </c>
      <c r="AA11" t="n">
        <v>394.3363424791748</v>
      </c>
      <c r="AB11" t="n">
        <v>539.548380671627</v>
      </c>
      <c r="AC11" t="n">
        <v>488.0546404812346</v>
      </c>
      <c r="AD11" t="n">
        <v>394336.3424791748</v>
      </c>
      <c r="AE11" t="n">
        <v>539548.380671627</v>
      </c>
      <c r="AF11" t="n">
        <v>7.018163365038504e-06</v>
      </c>
      <c r="AG11" t="n">
        <v>24</v>
      </c>
      <c r="AH11" t="n">
        <v>488054.6404812346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4.8958</v>
      </c>
      <c r="E12" t="n">
        <v>20.43</v>
      </c>
      <c r="F12" t="n">
        <v>16.56</v>
      </c>
      <c r="G12" t="n">
        <v>22.58</v>
      </c>
      <c r="H12" t="n">
        <v>0.36</v>
      </c>
      <c r="I12" t="n">
        <v>44</v>
      </c>
      <c r="J12" t="n">
        <v>171.52</v>
      </c>
      <c r="K12" t="n">
        <v>51.39</v>
      </c>
      <c r="L12" t="n">
        <v>3.5</v>
      </c>
      <c r="M12" t="n">
        <v>42</v>
      </c>
      <c r="N12" t="n">
        <v>31.63</v>
      </c>
      <c r="O12" t="n">
        <v>21387.92</v>
      </c>
      <c r="P12" t="n">
        <v>205.88</v>
      </c>
      <c r="Q12" t="n">
        <v>467.08</v>
      </c>
      <c r="R12" t="n">
        <v>89.73</v>
      </c>
      <c r="S12" t="n">
        <v>39.61</v>
      </c>
      <c r="T12" t="n">
        <v>19934.18</v>
      </c>
      <c r="U12" t="n">
        <v>0.44</v>
      </c>
      <c r="V12" t="n">
        <v>0.7</v>
      </c>
      <c r="W12" t="n">
        <v>2.69</v>
      </c>
      <c r="X12" t="n">
        <v>1.23</v>
      </c>
      <c r="Y12" t="n">
        <v>1</v>
      </c>
      <c r="Z12" t="n">
        <v>10</v>
      </c>
      <c r="AA12" t="n">
        <v>391.4918045269226</v>
      </c>
      <c r="AB12" t="n">
        <v>535.6563583531979</v>
      </c>
      <c r="AC12" t="n">
        <v>484.5340673103887</v>
      </c>
      <c r="AD12" t="n">
        <v>391491.8045269226</v>
      </c>
      <c r="AE12" t="n">
        <v>535656.3583531979</v>
      </c>
      <c r="AF12" t="n">
        <v>7.08882281876532e-06</v>
      </c>
      <c r="AG12" t="n">
        <v>24</v>
      </c>
      <c r="AH12" t="n">
        <v>484534.0673103887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4.9361</v>
      </c>
      <c r="E13" t="n">
        <v>20.26</v>
      </c>
      <c r="F13" t="n">
        <v>16.5</v>
      </c>
      <c r="G13" t="n">
        <v>24.14</v>
      </c>
      <c r="H13" t="n">
        <v>0.39</v>
      </c>
      <c r="I13" t="n">
        <v>41</v>
      </c>
      <c r="J13" t="n">
        <v>171.88</v>
      </c>
      <c r="K13" t="n">
        <v>51.39</v>
      </c>
      <c r="L13" t="n">
        <v>3.75</v>
      </c>
      <c r="M13" t="n">
        <v>39</v>
      </c>
      <c r="N13" t="n">
        <v>31.74</v>
      </c>
      <c r="O13" t="n">
        <v>21432.96</v>
      </c>
      <c r="P13" t="n">
        <v>204.65</v>
      </c>
      <c r="Q13" t="n">
        <v>467.15</v>
      </c>
      <c r="R13" t="n">
        <v>87.65000000000001</v>
      </c>
      <c r="S13" t="n">
        <v>39.61</v>
      </c>
      <c r="T13" t="n">
        <v>18909.59</v>
      </c>
      <c r="U13" t="n">
        <v>0.45</v>
      </c>
      <c r="V13" t="n">
        <v>0.71</v>
      </c>
      <c r="W13" t="n">
        <v>2.68</v>
      </c>
      <c r="X13" t="n">
        <v>1.16</v>
      </c>
      <c r="Y13" t="n">
        <v>1</v>
      </c>
      <c r="Z13" t="n">
        <v>10</v>
      </c>
      <c r="AA13" t="n">
        <v>389.429830584291</v>
      </c>
      <c r="AB13" t="n">
        <v>532.8350746370191</v>
      </c>
      <c r="AC13" t="n">
        <v>481.9820429523855</v>
      </c>
      <c r="AD13" t="n">
        <v>389429.830584291</v>
      </c>
      <c r="AE13" t="n">
        <v>532835.0746370192</v>
      </c>
      <c r="AF13" t="n">
        <v>7.147174785674964e-06</v>
      </c>
      <c r="AG13" t="n">
        <v>24</v>
      </c>
      <c r="AH13" t="n">
        <v>481982.0429523855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4.9804</v>
      </c>
      <c r="E14" t="n">
        <v>20.08</v>
      </c>
      <c r="F14" t="n">
        <v>16.42</v>
      </c>
      <c r="G14" t="n">
        <v>25.92</v>
      </c>
      <c r="H14" t="n">
        <v>0.41</v>
      </c>
      <c r="I14" t="n">
        <v>38</v>
      </c>
      <c r="J14" t="n">
        <v>172.25</v>
      </c>
      <c r="K14" t="n">
        <v>51.39</v>
      </c>
      <c r="L14" t="n">
        <v>4</v>
      </c>
      <c r="M14" t="n">
        <v>36</v>
      </c>
      <c r="N14" t="n">
        <v>31.86</v>
      </c>
      <c r="O14" t="n">
        <v>21478.05</v>
      </c>
      <c r="P14" t="n">
        <v>203.22</v>
      </c>
      <c r="Q14" t="n">
        <v>467.09</v>
      </c>
      <c r="R14" t="n">
        <v>85.3</v>
      </c>
      <c r="S14" t="n">
        <v>39.61</v>
      </c>
      <c r="T14" t="n">
        <v>17750.19</v>
      </c>
      <c r="U14" t="n">
        <v>0.46</v>
      </c>
      <c r="V14" t="n">
        <v>0.71</v>
      </c>
      <c r="W14" t="n">
        <v>2.67</v>
      </c>
      <c r="X14" t="n">
        <v>1.08</v>
      </c>
      <c r="Y14" t="n">
        <v>1</v>
      </c>
      <c r="Z14" t="n">
        <v>10</v>
      </c>
      <c r="AA14" t="n">
        <v>387.1192665484691</v>
      </c>
      <c r="AB14" t="n">
        <v>529.6736589883167</v>
      </c>
      <c r="AC14" t="n">
        <v>479.1223483761204</v>
      </c>
      <c r="AD14" t="n">
        <v>387119.2665484691</v>
      </c>
      <c r="AE14" t="n">
        <v>529673.6589883167</v>
      </c>
      <c r="AF14" t="n">
        <v>7.211318511086809e-06</v>
      </c>
      <c r="AG14" t="n">
        <v>24</v>
      </c>
      <c r="AH14" t="n">
        <v>479122.3483761204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16.37</v>
      </c>
      <c r="G15" t="n">
        <v>27.28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202.28</v>
      </c>
      <c r="Q15" t="n">
        <v>467.12</v>
      </c>
      <c r="R15" t="n">
        <v>83.59999999999999</v>
      </c>
      <c r="S15" t="n">
        <v>39.61</v>
      </c>
      <c r="T15" t="n">
        <v>16909.24</v>
      </c>
      <c r="U15" t="n">
        <v>0.47</v>
      </c>
      <c r="V15" t="n">
        <v>0.71</v>
      </c>
      <c r="W15" t="n">
        <v>2.67</v>
      </c>
      <c r="X15" t="n">
        <v>1.03</v>
      </c>
      <c r="Y15" t="n">
        <v>1</v>
      </c>
      <c r="Z15" t="n">
        <v>10</v>
      </c>
      <c r="AA15" t="n">
        <v>385.5986818783334</v>
      </c>
      <c r="AB15" t="n">
        <v>527.5931279591758</v>
      </c>
      <c r="AC15" t="n">
        <v>477.2403803083572</v>
      </c>
      <c r="AD15" t="n">
        <v>385598.6818783334</v>
      </c>
      <c r="AE15" t="n">
        <v>527593.1279591759</v>
      </c>
      <c r="AF15" t="n">
        <v>7.255046287778405e-06</v>
      </c>
      <c r="AG15" t="n">
        <v>24</v>
      </c>
      <c r="AH15" t="n">
        <v>477240.3803083572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5.0599</v>
      </c>
      <c r="E16" t="n">
        <v>19.76</v>
      </c>
      <c r="F16" t="n">
        <v>16.27</v>
      </c>
      <c r="G16" t="n">
        <v>29.59</v>
      </c>
      <c r="H16" t="n">
        <v>0.46</v>
      </c>
      <c r="I16" t="n">
        <v>33</v>
      </c>
      <c r="J16" t="n">
        <v>172.98</v>
      </c>
      <c r="K16" t="n">
        <v>51.39</v>
      </c>
      <c r="L16" t="n">
        <v>4.5</v>
      </c>
      <c r="M16" t="n">
        <v>31</v>
      </c>
      <c r="N16" t="n">
        <v>32.09</v>
      </c>
      <c r="O16" t="n">
        <v>21568.34</v>
      </c>
      <c r="P16" t="n">
        <v>200.51</v>
      </c>
      <c r="Q16" t="n">
        <v>467.09</v>
      </c>
      <c r="R16" t="n">
        <v>80.40000000000001</v>
      </c>
      <c r="S16" t="n">
        <v>39.61</v>
      </c>
      <c r="T16" t="n">
        <v>15327.11</v>
      </c>
      <c r="U16" t="n">
        <v>0.49</v>
      </c>
      <c r="V16" t="n">
        <v>0.72</v>
      </c>
      <c r="W16" t="n">
        <v>2.67</v>
      </c>
      <c r="X16" t="n">
        <v>0.9399999999999999</v>
      </c>
      <c r="Y16" t="n">
        <v>1</v>
      </c>
      <c r="Z16" t="n">
        <v>10</v>
      </c>
      <c r="AA16" t="n">
        <v>373.1760013229496</v>
      </c>
      <c r="AB16" t="n">
        <v>510.595868373313</v>
      </c>
      <c r="AC16" t="n">
        <v>461.8653153215654</v>
      </c>
      <c r="AD16" t="n">
        <v>373176.0013229495</v>
      </c>
      <c r="AE16" t="n">
        <v>510595.868373313</v>
      </c>
      <c r="AF16" t="n">
        <v>7.326429711317995e-06</v>
      </c>
      <c r="AG16" t="n">
        <v>23</v>
      </c>
      <c r="AH16" t="n">
        <v>461865.3153215654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5.0778</v>
      </c>
      <c r="E17" t="n">
        <v>19.69</v>
      </c>
      <c r="F17" t="n">
        <v>16.24</v>
      </c>
      <c r="G17" t="n">
        <v>30.44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199.79</v>
      </c>
      <c r="Q17" t="n">
        <v>467.07</v>
      </c>
      <c r="R17" t="n">
        <v>79.43000000000001</v>
      </c>
      <c r="S17" t="n">
        <v>39.61</v>
      </c>
      <c r="T17" t="n">
        <v>14844.37</v>
      </c>
      <c r="U17" t="n">
        <v>0.5</v>
      </c>
      <c r="V17" t="n">
        <v>0.72</v>
      </c>
      <c r="W17" t="n">
        <v>2.66</v>
      </c>
      <c r="X17" t="n">
        <v>0.9</v>
      </c>
      <c r="Y17" t="n">
        <v>1</v>
      </c>
      <c r="Z17" t="n">
        <v>10</v>
      </c>
      <c r="AA17" t="n">
        <v>372.2225260578153</v>
      </c>
      <c r="AB17" t="n">
        <v>509.2912814511964</v>
      </c>
      <c r="AC17" t="n">
        <v>460.6852363442963</v>
      </c>
      <c r="AD17" t="n">
        <v>372222.5260578153</v>
      </c>
      <c r="AE17" t="n">
        <v>509291.2814511964</v>
      </c>
      <c r="AF17" t="n">
        <v>7.352347830615331e-06</v>
      </c>
      <c r="AG17" t="n">
        <v>23</v>
      </c>
      <c r="AH17" t="n">
        <v>460685.2363442963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5.1096</v>
      </c>
      <c r="E18" t="n">
        <v>19.57</v>
      </c>
      <c r="F18" t="n">
        <v>16.18</v>
      </c>
      <c r="G18" t="n">
        <v>32.36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198.5</v>
      </c>
      <c r="Q18" t="n">
        <v>467.07</v>
      </c>
      <c r="R18" t="n">
        <v>77.53</v>
      </c>
      <c r="S18" t="n">
        <v>39.61</v>
      </c>
      <c r="T18" t="n">
        <v>13908.2</v>
      </c>
      <c r="U18" t="n">
        <v>0.51</v>
      </c>
      <c r="V18" t="n">
        <v>0.72</v>
      </c>
      <c r="W18" t="n">
        <v>2.66</v>
      </c>
      <c r="X18" t="n">
        <v>0.85</v>
      </c>
      <c r="Y18" t="n">
        <v>1</v>
      </c>
      <c r="Z18" t="n">
        <v>10</v>
      </c>
      <c r="AA18" t="n">
        <v>370.5192153865418</v>
      </c>
      <c r="AB18" t="n">
        <v>506.9607366459967</v>
      </c>
      <c r="AC18" t="n">
        <v>458.5771154643646</v>
      </c>
      <c r="AD18" t="n">
        <v>370519.2153865418</v>
      </c>
      <c r="AE18" t="n">
        <v>506960.7366459967</v>
      </c>
      <c r="AF18" t="n">
        <v>7.398392310707807e-06</v>
      </c>
      <c r="AG18" t="n">
        <v>23</v>
      </c>
      <c r="AH18" t="n">
        <v>458577.1154643646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5.1504</v>
      </c>
      <c r="E19" t="n">
        <v>19.42</v>
      </c>
      <c r="F19" t="n">
        <v>16.09</v>
      </c>
      <c r="G19" t="n">
        <v>34.49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197.05</v>
      </c>
      <c r="Q19" t="n">
        <v>467.07</v>
      </c>
      <c r="R19" t="n">
        <v>74.68000000000001</v>
      </c>
      <c r="S19" t="n">
        <v>39.61</v>
      </c>
      <c r="T19" t="n">
        <v>12490.05</v>
      </c>
      <c r="U19" t="n">
        <v>0.53</v>
      </c>
      <c r="V19" t="n">
        <v>0.72</v>
      </c>
      <c r="W19" t="n">
        <v>2.65</v>
      </c>
      <c r="X19" t="n">
        <v>0.76</v>
      </c>
      <c r="Y19" t="n">
        <v>1</v>
      </c>
      <c r="Z19" t="n">
        <v>10</v>
      </c>
      <c r="AA19" t="n">
        <v>368.4209834497465</v>
      </c>
      <c r="AB19" t="n">
        <v>504.0898431426133</v>
      </c>
      <c r="AC19" t="n">
        <v>455.9802160076198</v>
      </c>
      <c r="AD19" t="n">
        <v>368420.9834497464</v>
      </c>
      <c r="AE19" t="n">
        <v>504089.8431426133</v>
      </c>
      <c r="AF19" t="n">
        <v>7.457468247430227e-06</v>
      </c>
      <c r="AG19" t="n">
        <v>23</v>
      </c>
      <c r="AH19" t="n">
        <v>455980.2160076198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5.1628</v>
      </c>
      <c r="E20" t="n">
        <v>19.37</v>
      </c>
      <c r="F20" t="n">
        <v>16.08</v>
      </c>
      <c r="G20" t="n">
        <v>35.74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25</v>
      </c>
      <c r="N20" t="n">
        <v>32.56</v>
      </c>
      <c r="O20" t="n">
        <v>21749.39</v>
      </c>
      <c r="P20" t="n">
        <v>196.55</v>
      </c>
      <c r="Q20" t="n">
        <v>467.1</v>
      </c>
      <c r="R20" t="n">
        <v>74.44</v>
      </c>
      <c r="S20" t="n">
        <v>39.61</v>
      </c>
      <c r="T20" t="n">
        <v>12373.93</v>
      </c>
      <c r="U20" t="n">
        <v>0.53</v>
      </c>
      <c r="V20" t="n">
        <v>0.73</v>
      </c>
      <c r="W20" t="n">
        <v>2.65</v>
      </c>
      <c r="X20" t="n">
        <v>0.75</v>
      </c>
      <c r="Y20" t="n">
        <v>1</v>
      </c>
      <c r="Z20" t="n">
        <v>10</v>
      </c>
      <c r="AA20" t="n">
        <v>367.8152184903469</v>
      </c>
      <c r="AB20" t="n">
        <v>503.261008800699</v>
      </c>
      <c r="AC20" t="n">
        <v>455.2304844520215</v>
      </c>
      <c r="AD20" t="n">
        <v>367815.2184903469</v>
      </c>
      <c r="AE20" t="n">
        <v>503261.008800699</v>
      </c>
      <c r="AF20" t="n">
        <v>7.47542269878704e-06</v>
      </c>
      <c r="AG20" t="n">
        <v>23</v>
      </c>
      <c r="AH20" t="n">
        <v>455230.4844520215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5.181</v>
      </c>
      <c r="E21" t="n">
        <v>19.3</v>
      </c>
      <c r="F21" t="n">
        <v>16.05</v>
      </c>
      <c r="G21" t="n">
        <v>37.03</v>
      </c>
      <c r="H21" t="n">
        <v>0.58</v>
      </c>
      <c r="I21" t="n">
        <v>26</v>
      </c>
      <c r="J21" t="n">
        <v>174.82</v>
      </c>
      <c r="K21" t="n">
        <v>51.39</v>
      </c>
      <c r="L21" t="n">
        <v>5.75</v>
      </c>
      <c r="M21" t="n">
        <v>24</v>
      </c>
      <c r="N21" t="n">
        <v>32.67</v>
      </c>
      <c r="O21" t="n">
        <v>21794.75</v>
      </c>
      <c r="P21" t="n">
        <v>195.68</v>
      </c>
      <c r="Q21" t="n">
        <v>467.11</v>
      </c>
      <c r="R21" t="n">
        <v>73.04000000000001</v>
      </c>
      <c r="S21" t="n">
        <v>39.61</v>
      </c>
      <c r="T21" t="n">
        <v>11681.11</v>
      </c>
      <c r="U21" t="n">
        <v>0.54</v>
      </c>
      <c r="V21" t="n">
        <v>0.73</v>
      </c>
      <c r="W21" t="n">
        <v>2.65</v>
      </c>
      <c r="X21" t="n">
        <v>0.71</v>
      </c>
      <c r="Y21" t="n">
        <v>1</v>
      </c>
      <c r="Z21" t="n">
        <v>10</v>
      </c>
      <c r="AA21" t="n">
        <v>366.8210485135182</v>
      </c>
      <c r="AB21" t="n">
        <v>501.9007415787179</v>
      </c>
      <c r="AC21" t="n">
        <v>454.0000392245593</v>
      </c>
      <c r="AD21" t="n">
        <v>366821.0485135182</v>
      </c>
      <c r="AE21" t="n">
        <v>501900.7415787179</v>
      </c>
      <c r="AF21" t="n">
        <v>7.501775199972042e-06</v>
      </c>
      <c r="AG21" t="n">
        <v>23</v>
      </c>
      <c r="AH21" t="n">
        <v>454000.0392245593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5.1973</v>
      </c>
      <c r="E22" t="n">
        <v>19.24</v>
      </c>
      <c r="F22" t="n">
        <v>16.02</v>
      </c>
      <c r="G22" t="n">
        <v>38.45</v>
      </c>
      <c r="H22" t="n">
        <v>0.61</v>
      </c>
      <c r="I22" t="n">
        <v>25</v>
      </c>
      <c r="J22" t="n">
        <v>175.18</v>
      </c>
      <c r="K22" t="n">
        <v>51.39</v>
      </c>
      <c r="L22" t="n">
        <v>6</v>
      </c>
      <c r="M22" t="n">
        <v>23</v>
      </c>
      <c r="N22" t="n">
        <v>32.79</v>
      </c>
      <c r="O22" t="n">
        <v>21840.16</v>
      </c>
      <c r="P22" t="n">
        <v>194.76</v>
      </c>
      <c r="Q22" t="n">
        <v>467.1</v>
      </c>
      <c r="R22" t="n">
        <v>72.25</v>
      </c>
      <c r="S22" t="n">
        <v>39.61</v>
      </c>
      <c r="T22" t="n">
        <v>11289.13</v>
      </c>
      <c r="U22" t="n">
        <v>0.55</v>
      </c>
      <c r="V22" t="n">
        <v>0.73</v>
      </c>
      <c r="W22" t="n">
        <v>2.65</v>
      </c>
      <c r="X22" t="n">
        <v>0.6899999999999999</v>
      </c>
      <c r="Y22" t="n">
        <v>1</v>
      </c>
      <c r="Z22" t="n">
        <v>10</v>
      </c>
      <c r="AA22" t="n">
        <v>365.8615124384928</v>
      </c>
      <c r="AB22" t="n">
        <v>500.5878619891242</v>
      </c>
      <c r="AC22" t="n">
        <v>452.8124590203583</v>
      </c>
      <c r="AD22" t="n">
        <v>365861.5124384927</v>
      </c>
      <c r="AE22" t="n">
        <v>500587.8619891242</v>
      </c>
      <c r="AF22" t="n">
        <v>7.525376615868499e-06</v>
      </c>
      <c r="AG22" t="n">
        <v>23</v>
      </c>
      <c r="AH22" t="n">
        <v>452812.4590203583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5.2129</v>
      </c>
      <c r="E23" t="n">
        <v>19.18</v>
      </c>
      <c r="F23" t="n">
        <v>16</v>
      </c>
      <c r="G23" t="n">
        <v>39.99</v>
      </c>
      <c r="H23" t="n">
        <v>0.63</v>
      </c>
      <c r="I23" t="n">
        <v>24</v>
      </c>
      <c r="J23" t="n">
        <v>175.55</v>
      </c>
      <c r="K23" t="n">
        <v>51.39</v>
      </c>
      <c r="L23" t="n">
        <v>6.25</v>
      </c>
      <c r="M23" t="n">
        <v>22</v>
      </c>
      <c r="N23" t="n">
        <v>32.91</v>
      </c>
      <c r="O23" t="n">
        <v>21885.6</v>
      </c>
      <c r="P23" t="n">
        <v>193.88</v>
      </c>
      <c r="Q23" t="n">
        <v>467.1</v>
      </c>
      <c r="R23" t="n">
        <v>71.76000000000001</v>
      </c>
      <c r="S23" t="n">
        <v>39.61</v>
      </c>
      <c r="T23" t="n">
        <v>11048.93</v>
      </c>
      <c r="U23" t="n">
        <v>0.55</v>
      </c>
      <c r="V23" t="n">
        <v>0.73</v>
      </c>
      <c r="W23" t="n">
        <v>2.64</v>
      </c>
      <c r="X23" t="n">
        <v>0.66</v>
      </c>
      <c r="Y23" t="n">
        <v>1</v>
      </c>
      <c r="Z23" t="n">
        <v>10</v>
      </c>
      <c r="AA23" t="n">
        <v>364.975456583459</v>
      </c>
      <c r="AB23" t="n">
        <v>499.3755212782414</v>
      </c>
      <c r="AC23" t="n">
        <v>451.7158224053914</v>
      </c>
      <c r="AD23" t="n">
        <v>364975.456583459</v>
      </c>
      <c r="AE23" t="n">
        <v>499375.5212782414</v>
      </c>
      <c r="AF23" t="n">
        <v>7.547964474027071e-06</v>
      </c>
      <c r="AG23" t="n">
        <v>23</v>
      </c>
      <c r="AH23" t="n">
        <v>451715.8224053914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5.2308</v>
      </c>
      <c r="E24" t="n">
        <v>19.12</v>
      </c>
      <c r="F24" t="n">
        <v>15.97</v>
      </c>
      <c r="G24" t="n">
        <v>41.65</v>
      </c>
      <c r="H24" t="n">
        <v>0.66</v>
      </c>
      <c r="I24" t="n">
        <v>23</v>
      </c>
      <c r="J24" t="n">
        <v>175.92</v>
      </c>
      <c r="K24" t="n">
        <v>51.39</v>
      </c>
      <c r="L24" t="n">
        <v>6.5</v>
      </c>
      <c r="M24" t="n">
        <v>21</v>
      </c>
      <c r="N24" t="n">
        <v>33.03</v>
      </c>
      <c r="O24" t="n">
        <v>21931.08</v>
      </c>
      <c r="P24" t="n">
        <v>192.92</v>
      </c>
      <c r="Q24" t="n">
        <v>467.12</v>
      </c>
      <c r="R24" t="n">
        <v>70.59</v>
      </c>
      <c r="S24" t="n">
        <v>39.61</v>
      </c>
      <c r="T24" t="n">
        <v>10471.5</v>
      </c>
      <c r="U24" t="n">
        <v>0.5600000000000001</v>
      </c>
      <c r="V24" t="n">
        <v>0.73</v>
      </c>
      <c r="W24" t="n">
        <v>2.64</v>
      </c>
      <c r="X24" t="n">
        <v>0.63</v>
      </c>
      <c r="Y24" t="n">
        <v>1</v>
      </c>
      <c r="Z24" t="n">
        <v>10</v>
      </c>
      <c r="AA24" t="n">
        <v>363.9669602672287</v>
      </c>
      <c r="AB24" t="n">
        <v>497.9956521266578</v>
      </c>
      <c r="AC24" t="n">
        <v>450.4676460289763</v>
      </c>
      <c r="AD24" t="n">
        <v>363966.9602672287</v>
      </c>
      <c r="AE24" t="n">
        <v>497995.6521266578</v>
      </c>
      <c r="AF24" t="n">
        <v>7.573882593324408e-06</v>
      </c>
      <c r="AG24" t="n">
        <v>23</v>
      </c>
      <c r="AH24" t="n">
        <v>450467.6460289763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5.2465</v>
      </c>
      <c r="E25" t="n">
        <v>19.06</v>
      </c>
      <c r="F25" t="n">
        <v>15.94</v>
      </c>
      <c r="G25" t="n">
        <v>43.48</v>
      </c>
      <c r="H25" t="n">
        <v>0.68</v>
      </c>
      <c r="I25" t="n">
        <v>22</v>
      </c>
      <c r="J25" t="n">
        <v>176.29</v>
      </c>
      <c r="K25" t="n">
        <v>51.39</v>
      </c>
      <c r="L25" t="n">
        <v>6.75</v>
      </c>
      <c r="M25" t="n">
        <v>20</v>
      </c>
      <c r="N25" t="n">
        <v>33.15</v>
      </c>
      <c r="O25" t="n">
        <v>21976.61</v>
      </c>
      <c r="P25" t="n">
        <v>192.26</v>
      </c>
      <c r="Q25" t="n">
        <v>467.1</v>
      </c>
      <c r="R25" t="n">
        <v>69.70999999999999</v>
      </c>
      <c r="S25" t="n">
        <v>39.61</v>
      </c>
      <c r="T25" t="n">
        <v>10036.39</v>
      </c>
      <c r="U25" t="n">
        <v>0.57</v>
      </c>
      <c r="V25" t="n">
        <v>0.73</v>
      </c>
      <c r="W25" t="n">
        <v>2.65</v>
      </c>
      <c r="X25" t="n">
        <v>0.61</v>
      </c>
      <c r="Y25" t="n">
        <v>1</v>
      </c>
      <c r="Z25" t="n">
        <v>10</v>
      </c>
      <c r="AA25" t="n">
        <v>363.1608727485747</v>
      </c>
      <c r="AB25" t="n">
        <v>496.8927276215638</v>
      </c>
      <c r="AC25" t="n">
        <v>449.4699830906843</v>
      </c>
      <c r="AD25" t="n">
        <v>363160.8727485746</v>
      </c>
      <c r="AE25" t="n">
        <v>496892.7276215638</v>
      </c>
      <c r="AF25" t="n">
        <v>7.596615245445535e-06</v>
      </c>
      <c r="AG25" t="n">
        <v>23</v>
      </c>
      <c r="AH25" t="n">
        <v>449469.9830906843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5.2659</v>
      </c>
      <c r="E26" t="n">
        <v>18.99</v>
      </c>
      <c r="F26" t="n">
        <v>15.91</v>
      </c>
      <c r="G26" t="n">
        <v>45.45</v>
      </c>
      <c r="H26" t="n">
        <v>0.7</v>
      </c>
      <c r="I26" t="n">
        <v>21</v>
      </c>
      <c r="J26" t="n">
        <v>176.66</v>
      </c>
      <c r="K26" t="n">
        <v>51.39</v>
      </c>
      <c r="L26" t="n">
        <v>7</v>
      </c>
      <c r="M26" t="n">
        <v>19</v>
      </c>
      <c r="N26" t="n">
        <v>33.27</v>
      </c>
      <c r="O26" t="n">
        <v>22022.17</v>
      </c>
      <c r="P26" t="n">
        <v>191.36</v>
      </c>
      <c r="Q26" t="n">
        <v>467.09</v>
      </c>
      <c r="R26" t="n">
        <v>68.55</v>
      </c>
      <c r="S26" t="n">
        <v>39.61</v>
      </c>
      <c r="T26" t="n">
        <v>9461.780000000001</v>
      </c>
      <c r="U26" t="n">
        <v>0.58</v>
      </c>
      <c r="V26" t="n">
        <v>0.73</v>
      </c>
      <c r="W26" t="n">
        <v>2.64</v>
      </c>
      <c r="X26" t="n">
        <v>0.57</v>
      </c>
      <c r="Y26" t="n">
        <v>1</v>
      </c>
      <c r="Z26" t="n">
        <v>10</v>
      </c>
      <c r="AA26" t="n">
        <v>352.3444900995451</v>
      </c>
      <c r="AB26" t="n">
        <v>482.0932756960372</v>
      </c>
      <c r="AC26" t="n">
        <v>436.0829700857687</v>
      </c>
      <c r="AD26" t="n">
        <v>352344.4900995451</v>
      </c>
      <c r="AE26" t="n">
        <v>482093.2756960372</v>
      </c>
      <c r="AF26" t="n">
        <v>7.624705274181195e-06</v>
      </c>
      <c r="AG26" t="n">
        <v>22</v>
      </c>
      <c r="AH26" t="n">
        <v>436082.9700857687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5.2794</v>
      </c>
      <c r="E27" t="n">
        <v>18.94</v>
      </c>
      <c r="F27" t="n">
        <v>15.89</v>
      </c>
      <c r="G27" t="n">
        <v>47.67</v>
      </c>
      <c r="H27" t="n">
        <v>0.73</v>
      </c>
      <c r="I27" t="n">
        <v>20</v>
      </c>
      <c r="J27" t="n">
        <v>177.03</v>
      </c>
      <c r="K27" t="n">
        <v>51.39</v>
      </c>
      <c r="L27" t="n">
        <v>7.25</v>
      </c>
      <c r="M27" t="n">
        <v>18</v>
      </c>
      <c r="N27" t="n">
        <v>33.39</v>
      </c>
      <c r="O27" t="n">
        <v>22067.77</v>
      </c>
      <c r="P27" t="n">
        <v>190.69</v>
      </c>
      <c r="Q27" t="n">
        <v>467.07</v>
      </c>
      <c r="R27" t="n">
        <v>68.2</v>
      </c>
      <c r="S27" t="n">
        <v>39.61</v>
      </c>
      <c r="T27" t="n">
        <v>9288.620000000001</v>
      </c>
      <c r="U27" t="n">
        <v>0.58</v>
      </c>
      <c r="V27" t="n">
        <v>0.73</v>
      </c>
      <c r="W27" t="n">
        <v>2.64</v>
      </c>
      <c r="X27" t="n">
        <v>0.5600000000000001</v>
      </c>
      <c r="Y27" t="n">
        <v>1</v>
      </c>
      <c r="Z27" t="n">
        <v>10</v>
      </c>
      <c r="AA27" t="n">
        <v>351.6307227606224</v>
      </c>
      <c r="AB27" t="n">
        <v>481.1166677337305</v>
      </c>
      <c r="AC27" t="n">
        <v>435.1995682167066</v>
      </c>
      <c r="AD27" t="n">
        <v>351630.7227606224</v>
      </c>
      <c r="AE27" t="n">
        <v>481116.6677337305</v>
      </c>
      <c r="AF27" t="n">
        <v>7.644252459126114e-06</v>
      </c>
      <c r="AG27" t="n">
        <v>22</v>
      </c>
      <c r="AH27" t="n">
        <v>435199.5682167066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5.2786</v>
      </c>
      <c r="E28" t="n">
        <v>18.94</v>
      </c>
      <c r="F28" t="n">
        <v>15.89</v>
      </c>
      <c r="G28" t="n">
        <v>47.68</v>
      </c>
      <c r="H28" t="n">
        <v>0.75</v>
      </c>
      <c r="I28" t="n">
        <v>20</v>
      </c>
      <c r="J28" t="n">
        <v>177.4</v>
      </c>
      <c r="K28" t="n">
        <v>51.39</v>
      </c>
      <c r="L28" t="n">
        <v>7.5</v>
      </c>
      <c r="M28" t="n">
        <v>18</v>
      </c>
      <c r="N28" t="n">
        <v>33.51</v>
      </c>
      <c r="O28" t="n">
        <v>22113.42</v>
      </c>
      <c r="P28" t="n">
        <v>190.44</v>
      </c>
      <c r="Q28" t="n">
        <v>467.15</v>
      </c>
      <c r="R28" t="n">
        <v>68.12</v>
      </c>
      <c r="S28" t="n">
        <v>39.61</v>
      </c>
      <c r="T28" t="n">
        <v>9253.059999999999</v>
      </c>
      <c r="U28" t="n">
        <v>0.58</v>
      </c>
      <c r="V28" t="n">
        <v>0.73</v>
      </c>
      <c r="W28" t="n">
        <v>2.64</v>
      </c>
      <c r="X28" t="n">
        <v>0.5600000000000001</v>
      </c>
      <c r="Y28" t="n">
        <v>1</v>
      </c>
      <c r="Z28" t="n">
        <v>10</v>
      </c>
      <c r="AA28" t="n">
        <v>351.5366260542148</v>
      </c>
      <c r="AB28" t="n">
        <v>480.98792046877</v>
      </c>
      <c r="AC28" t="n">
        <v>435.0831084100161</v>
      </c>
      <c r="AD28" t="n">
        <v>351536.6260542148</v>
      </c>
      <c r="AE28" t="n">
        <v>480987.92046877</v>
      </c>
      <c r="AF28" t="n">
        <v>7.643094107425675e-06</v>
      </c>
      <c r="AG28" t="n">
        <v>22</v>
      </c>
      <c r="AH28" t="n">
        <v>435083.1084100161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5.2989</v>
      </c>
      <c r="E29" t="n">
        <v>18.87</v>
      </c>
      <c r="F29" t="n">
        <v>15.86</v>
      </c>
      <c r="G29" t="n">
        <v>50.07</v>
      </c>
      <c r="H29" t="n">
        <v>0.77</v>
      </c>
      <c r="I29" t="n">
        <v>19</v>
      </c>
      <c r="J29" t="n">
        <v>177.77</v>
      </c>
      <c r="K29" t="n">
        <v>51.39</v>
      </c>
      <c r="L29" t="n">
        <v>7.75</v>
      </c>
      <c r="M29" t="n">
        <v>17</v>
      </c>
      <c r="N29" t="n">
        <v>33.63</v>
      </c>
      <c r="O29" t="n">
        <v>22159.1</v>
      </c>
      <c r="P29" t="n">
        <v>190</v>
      </c>
      <c r="Q29" t="n">
        <v>467.07</v>
      </c>
      <c r="R29" t="n">
        <v>67.06</v>
      </c>
      <c r="S29" t="n">
        <v>39.61</v>
      </c>
      <c r="T29" t="n">
        <v>8725.4</v>
      </c>
      <c r="U29" t="n">
        <v>0.59</v>
      </c>
      <c r="V29" t="n">
        <v>0.74</v>
      </c>
      <c r="W29" t="n">
        <v>2.64</v>
      </c>
      <c r="X29" t="n">
        <v>0.52</v>
      </c>
      <c r="Y29" t="n">
        <v>1</v>
      </c>
      <c r="Z29" t="n">
        <v>10</v>
      </c>
      <c r="AA29" t="n">
        <v>350.729620370238</v>
      </c>
      <c r="AB29" t="n">
        <v>479.8837396893749</v>
      </c>
      <c r="AC29" t="n">
        <v>434.084309094479</v>
      </c>
      <c r="AD29" t="n">
        <v>350729.620370238</v>
      </c>
      <c r="AE29" t="n">
        <v>479883.7396893749</v>
      </c>
      <c r="AF29" t="n">
        <v>7.672487281824329e-06</v>
      </c>
      <c r="AG29" t="n">
        <v>22</v>
      </c>
      <c r="AH29" t="n">
        <v>434084.309094479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5.3178</v>
      </c>
      <c r="E30" t="n">
        <v>18.8</v>
      </c>
      <c r="F30" t="n">
        <v>15.82</v>
      </c>
      <c r="G30" t="n">
        <v>52.74</v>
      </c>
      <c r="H30" t="n">
        <v>0.8</v>
      </c>
      <c r="I30" t="n">
        <v>18</v>
      </c>
      <c r="J30" t="n">
        <v>178.14</v>
      </c>
      <c r="K30" t="n">
        <v>51.39</v>
      </c>
      <c r="L30" t="n">
        <v>8</v>
      </c>
      <c r="M30" t="n">
        <v>16</v>
      </c>
      <c r="N30" t="n">
        <v>33.75</v>
      </c>
      <c r="O30" t="n">
        <v>22204.83</v>
      </c>
      <c r="P30" t="n">
        <v>188.91</v>
      </c>
      <c r="Q30" t="n">
        <v>467.07</v>
      </c>
      <c r="R30" t="n">
        <v>65.77</v>
      </c>
      <c r="S30" t="n">
        <v>39.61</v>
      </c>
      <c r="T30" t="n">
        <v>8087.4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349.6384859391204</v>
      </c>
      <c r="AB30" t="n">
        <v>478.3908014232658</v>
      </c>
      <c r="AC30" t="n">
        <v>432.7338547611354</v>
      </c>
      <c r="AD30" t="n">
        <v>349638.4859391203</v>
      </c>
      <c r="AE30" t="n">
        <v>478390.8014232658</v>
      </c>
      <c r="AF30" t="n">
        <v>7.699853340747215e-06</v>
      </c>
      <c r="AG30" t="n">
        <v>22</v>
      </c>
      <c r="AH30" t="n">
        <v>432733.8547611354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5.3217</v>
      </c>
      <c r="E31" t="n">
        <v>18.79</v>
      </c>
      <c r="F31" t="n">
        <v>15.81</v>
      </c>
      <c r="G31" t="n">
        <v>52.69</v>
      </c>
      <c r="H31" t="n">
        <v>0.82</v>
      </c>
      <c r="I31" t="n">
        <v>18</v>
      </c>
      <c r="J31" t="n">
        <v>178.51</v>
      </c>
      <c r="K31" t="n">
        <v>51.39</v>
      </c>
      <c r="L31" t="n">
        <v>8.25</v>
      </c>
      <c r="M31" t="n">
        <v>16</v>
      </c>
      <c r="N31" t="n">
        <v>33.87</v>
      </c>
      <c r="O31" t="n">
        <v>22250.6</v>
      </c>
      <c r="P31" t="n">
        <v>187.9</v>
      </c>
      <c r="Q31" t="n">
        <v>467.11</v>
      </c>
      <c r="R31" t="n">
        <v>65.44</v>
      </c>
      <c r="S31" t="n">
        <v>39.61</v>
      </c>
      <c r="T31" t="n">
        <v>7922.42</v>
      </c>
      <c r="U31" t="n">
        <v>0.61</v>
      </c>
      <c r="V31" t="n">
        <v>0.74</v>
      </c>
      <c r="W31" t="n">
        <v>2.64</v>
      </c>
      <c r="X31" t="n">
        <v>0.47</v>
      </c>
      <c r="Y31" t="n">
        <v>1</v>
      </c>
      <c r="Z31" t="n">
        <v>10</v>
      </c>
      <c r="AA31" t="n">
        <v>349.0522986864977</v>
      </c>
      <c r="AB31" t="n">
        <v>477.5887541634712</v>
      </c>
      <c r="AC31" t="n">
        <v>432.0083537661351</v>
      </c>
      <c r="AD31" t="n">
        <v>349052.2986864977</v>
      </c>
      <c r="AE31" t="n">
        <v>477588.7541634712</v>
      </c>
      <c r="AF31" t="n">
        <v>7.705500305286859e-06</v>
      </c>
      <c r="AG31" t="n">
        <v>22</v>
      </c>
      <c r="AH31" t="n">
        <v>432008.3537661351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5.3389</v>
      </c>
      <c r="E32" t="n">
        <v>18.73</v>
      </c>
      <c r="F32" t="n">
        <v>15.78</v>
      </c>
      <c r="G32" t="n">
        <v>55.7</v>
      </c>
      <c r="H32" t="n">
        <v>0.84</v>
      </c>
      <c r="I32" t="n">
        <v>17</v>
      </c>
      <c r="J32" t="n">
        <v>178.88</v>
      </c>
      <c r="K32" t="n">
        <v>51.39</v>
      </c>
      <c r="L32" t="n">
        <v>8.5</v>
      </c>
      <c r="M32" t="n">
        <v>15</v>
      </c>
      <c r="N32" t="n">
        <v>33.99</v>
      </c>
      <c r="O32" t="n">
        <v>22296.41</v>
      </c>
      <c r="P32" t="n">
        <v>186.98</v>
      </c>
      <c r="Q32" t="n">
        <v>467.09</v>
      </c>
      <c r="R32" t="n">
        <v>64.8</v>
      </c>
      <c r="S32" t="n">
        <v>39.61</v>
      </c>
      <c r="T32" t="n">
        <v>7604.31</v>
      </c>
      <c r="U32" t="n">
        <v>0.61</v>
      </c>
      <c r="V32" t="n">
        <v>0.74</v>
      </c>
      <c r="W32" t="n">
        <v>2.63</v>
      </c>
      <c r="X32" t="n">
        <v>0.45</v>
      </c>
      <c r="Y32" t="n">
        <v>1</v>
      </c>
      <c r="Z32" t="n">
        <v>10</v>
      </c>
      <c r="AA32" t="n">
        <v>348.1201970376188</v>
      </c>
      <c r="AB32" t="n">
        <v>476.3134115660525</v>
      </c>
      <c r="AC32" t="n">
        <v>430.8547280762595</v>
      </c>
      <c r="AD32" t="n">
        <v>348120.1970376188</v>
      </c>
      <c r="AE32" t="n">
        <v>476313.4115660525</v>
      </c>
      <c r="AF32" t="n">
        <v>7.730404866846309e-06</v>
      </c>
      <c r="AG32" t="n">
        <v>22</v>
      </c>
      <c r="AH32" t="n">
        <v>430854.7280762595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5.3394</v>
      </c>
      <c r="E33" t="n">
        <v>18.73</v>
      </c>
      <c r="F33" t="n">
        <v>15.78</v>
      </c>
      <c r="G33" t="n">
        <v>55.69</v>
      </c>
      <c r="H33" t="n">
        <v>0.87</v>
      </c>
      <c r="I33" t="n">
        <v>17</v>
      </c>
      <c r="J33" t="n">
        <v>179.26</v>
      </c>
      <c r="K33" t="n">
        <v>51.39</v>
      </c>
      <c r="L33" t="n">
        <v>8.75</v>
      </c>
      <c r="M33" t="n">
        <v>15</v>
      </c>
      <c r="N33" t="n">
        <v>34.11</v>
      </c>
      <c r="O33" t="n">
        <v>22342.26</v>
      </c>
      <c r="P33" t="n">
        <v>187.02</v>
      </c>
      <c r="Q33" t="n">
        <v>467.09</v>
      </c>
      <c r="R33" t="n">
        <v>64.34999999999999</v>
      </c>
      <c r="S33" t="n">
        <v>39.61</v>
      </c>
      <c r="T33" t="n">
        <v>7381.79</v>
      </c>
      <c r="U33" t="n">
        <v>0.62</v>
      </c>
      <c r="V33" t="n">
        <v>0.74</v>
      </c>
      <c r="W33" t="n">
        <v>2.64</v>
      </c>
      <c r="X33" t="n">
        <v>0.45</v>
      </c>
      <c r="Y33" t="n">
        <v>1</v>
      </c>
      <c r="Z33" t="n">
        <v>10</v>
      </c>
      <c r="AA33" t="n">
        <v>348.1260074657746</v>
      </c>
      <c r="AB33" t="n">
        <v>476.3213616501934</v>
      </c>
      <c r="AC33" t="n">
        <v>430.861919415528</v>
      </c>
      <c r="AD33" t="n">
        <v>348126.0074657746</v>
      </c>
      <c r="AE33" t="n">
        <v>476321.3616501933</v>
      </c>
      <c r="AF33" t="n">
        <v>7.731128836659085e-06</v>
      </c>
      <c r="AG33" t="n">
        <v>22</v>
      </c>
      <c r="AH33" t="n">
        <v>430861.919415528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5.353</v>
      </c>
      <c r="E34" t="n">
        <v>18.68</v>
      </c>
      <c r="F34" t="n">
        <v>15.77</v>
      </c>
      <c r="G34" t="n">
        <v>59.12</v>
      </c>
      <c r="H34" t="n">
        <v>0.89</v>
      </c>
      <c r="I34" t="n">
        <v>16</v>
      </c>
      <c r="J34" t="n">
        <v>179.63</v>
      </c>
      <c r="K34" t="n">
        <v>51.39</v>
      </c>
      <c r="L34" t="n">
        <v>9</v>
      </c>
      <c r="M34" t="n">
        <v>14</v>
      </c>
      <c r="N34" t="n">
        <v>34.24</v>
      </c>
      <c r="O34" t="n">
        <v>22388.15</v>
      </c>
      <c r="P34" t="n">
        <v>186.32</v>
      </c>
      <c r="Q34" t="n">
        <v>467.07</v>
      </c>
      <c r="R34" t="n">
        <v>64.06999999999999</v>
      </c>
      <c r="S34" t="n">
        <v>39.61</v>
      </c>
      <c r="T34" t="n">
        <v>7244.3</v>
      </c>
      <c r="U34" t="n">
        <v>0.62</v>
      </c>
      <c r="V34" t="n">
        <v>0.74</v>
      </c>
      <c r="W34" t="n">
        <v>2.63</v>
      </c>
      <c r="X34" t="n">
        <v>0.43</v>
      </c>
      <c r="Y34" t="n">
        <v>1</v>
      </c>
      <c r="Z34" t="n">
        <v>10</v>
      </c>
      <c r="AA34" t="n">
        <v>347.4462221115879</v>
      </c>
      <c r="AB34" t="n">
        <v>475.3912493385818</v>
      </c>
      <c r="AC34" t="n">
        <v>430.0205757175158</v>
      </c>
      <c r="AD34" t="n">
        <v>347446.2221115879</v>
      </c>
      <c r="AE34" t="n">
        <v>475391.2493385818</v>
      </c>
      <c r="AF34" t="n">
        <v>7.750820815566558e-06</v>
      </c>
      <c r="AG34" t="n">
        <v>22</v>
      </c>
      <c r="AH34" t="n">
        <v>430020.5757175158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5.35</v>
      </c>
      <c r="E35" t="n">
        <v>18.69</v>
      </c>
      <c r="F35" t="n">
        <v>15.78</v>
      </c>
      <c r="G35" t="n">
        <v>59.16</v>
      </c>
      <c r="H35" t="n">
        <v>0.91</v>
      </c>
      <c r="I35" t="n">
        <v>16</v>
      </c>
      <c r="J35" t="n">
        <v>180</v>
      </c>
      <c r="K35" t="n">
        <v>51.39</v>
      </c>
      <c r="L35" t="n">
        <v>9.25</v>
      </c>
      <c r="M35" t="n">
        <v>14</v>
      </c>
      <c r="N35" t="n">
        <v>34.36</v>
      </c>
      <c r="O35" t="n">
        <v>22434.08</v>
      </c>
      <c r="P35" t="n">
        <v>186.27</v>
      </c>
      <c r="Q35" t="n">
        <v>467.07</v>
      </c>
      <c r="R35" t="n">
        <v>64.48999999999999</v>
      </c>
      <c r="S35" t="n">
        <v>39.61</v>
      </c>
      <c r="T35" t="n">
        <v>7455.52</v>
      </c>
      <c r="U35" t="n">
        <v>0.61</v>
      </c>
      <c r="V35" t="n">
        <v>0.74</v>
      </c>
      <c r="W35" t="n">
        <v>2.63</v>
      </c>
      <c r="X35" t="n">
        <v>0.44</v>
      </c>
      <c r="Y35" t="n">
        <v>1</v>
      </c>
      <c r="Z35" t="n">
        <v>10</v>
      </c>
      <c r="AA35" t="n">
        <v>347.5265030816283</v>
      </c>
      <c r="AB35" t="n">
        <v>475.5010933035376</v>
      </c>
      <c r="AC35" t="n">
        <v>430.1199363286232</v>
      </c>
      <c r="AD35" t="n">
        <v>347526.5030816284</v>
      </c>
      <c r="AE35" t="n">
        <v>475501.0933035376</v>
      </c>
      <c r="AF35" t="n">
        <v>7.746476996689909e-06</v>
      </c>
      <c r="AG35" t="n">
        <v>22</v>
      </c>
      <c r="AH35" t="n">
        <v>430119.9363286232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5.3783</v>
      </c>
      <c r="E36" t="n">
        <v>18.59</v>
      </c>
      <c r="F36" t="n">
        <v>15.71</v>
      </c>
      <c r="G36" t="n">
        <v>62.85</v>
      </c>
      <c r="H36" t="n">
        <v>0.93</v>
      </c>
      <c r="I36" t="n">
        <v>15</v>
      </c>
      <c r="J36" t="n">
        <v>180.37</v>
      </c>
      <c r="K36" t="n">
        <v>51.39</v>
      </c>
      <c r="L36" t="n">
        <v>9.5</v>
      </c>
      <c r="M36" t="n">
        <v>13</v>
      </c>
      <c r="N36" t="n">
        <v>34.48</v>
      </c>
      <c r="O36" t="n">
        <v>22480.05</v>
      </c>
      <c r="P36" t="n">
        <v>184.31</v>
      </c>
      <c r="Q36" t="n">
        <v>467.07</v>
      </c>
      <c r="R36" t="n">
        <v>62.16</v>
      </c>
      <c r="S36" t="n">
        <v>39.61</v>
      </c>
      <c r="T36" t="n">
        <v>6296.29</v>
      </c>
      <c r="U36" t="n">
        <v>0.64</v>
      </c>
      <c r="V36" t="n">
        <v>0.74</v>
      </c>
      <c r="W36" t="n">
        <v>2.64</v>
      </c>
      <c r="X36" t="n">
        <v>0.38</v>
      </c>
      <c r="Y36" t="n">
        <v>1</v>
      </c>
      <c r="Z36" t="n">
        <v>10</v>
      </c>
      <c r="AA36" t="n">
        <v>345.7507581469188</v>
      </c>
      <c r="AB36" t="n">
        <v>473.0714407435304</v>
      </c>
      <c r="AC36" t="n">
        <v>427.9221663989043</v>
      </c>
      <c r="AD36" t="n">
        <v>345750.7581469188</v>
      </c>
      <c r="AE36" t="n">
        <v>473071.4407435304</v>
      </c>
      <c r="AF36" t="n">
        <v>7.787453688092962e-06</v>
      </c>
      <c r="AG36" t="n">
        <v>22</v>
      </c>
      <c r="AH36" t="n">
        <v>427922.1663989043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5.3762</v>
      </c>
      <c r="E37" t="n">
        <v>18.6</v>
      </c>
      <c r="F37" t="n">
        <v>15.72</v>
      </c>
      <c r="G37" t="n">
        <v>62.88</v>
      </c>
      <c r="H37" t="n">
        <v>0.96</v>
      </c>
      <c r="I37" t="n">
        <v>15</v>
      </c>
      <c r="J37" t="n">
        <v>180.75</v>
      </c>
      <c r="K37" t="n">
        <v>51.39</v>
      </c>
      <c r="L37" t="n">
        <v>9.75</v>
      </c>
      <c r="M37" t="n">
        <v>13</v>
      </c>
      <c r="N37" t="n">
        <v>34.6</v>
      </c>
      <c r="O37" t="n">
        <v>22526.07</v>
      </c>
      <c r="P37" t="n">
        <v>184.18</v>
      </c>
      <c r="Q37" t="n">
        <v>467.11</v>
      </c>
      <c r="R37" t="n">
        <v>62.5</v>
      </c>
      <c r="S37" t="n">
        <v>39.61</v>
      </c>
      <c r="T37" t="n">
        <v>6466.2</v>
      </c>
      <c r="U37" t="n">
        <v>0.63</v>
      </c>
      <c r="V37" t="n">
        <v>0.74</v>
      </c>
      <c r="W37" t="n">
        <v>2.63</v>
      </c>
      <c r="X37" t="n">
        <v>0.39</v>
      </c>
      <c r="Y37" t="n">
        <v>1</v>
      </c>
      <c r="Z37" t="n">
        <v>10</v>
      </c>
      <c r="AA37" t="n">
        <v>345.7721037662586</v>
      </c>
      <c r="AB37" t="n">
        <v>473.1006467616133</v>
      </c>
      <c r="AC37" t="n">
        <v>427.9485850356123</v>
      </c>
      <c r="AD37" t="n">
        <v>345772.1037662586</v>
      </c>
      <c r="AE37" t="n">
        <v>473100.6467616134</v>
      </c>
      <c r="AF37" t="n">
        <v>7.784413014879306e-06</v>
      </c>
      <c r="AG37" t="n">
        <v>22</v>
      </c>
      <c r="AH37" t="n">
        <v>427948.5850356123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5.3739</v>
      </c>
      <c r="E38" t="n">
        <v>18.61</v>
      </c>
      <c r="F38" t="n">
        <v>15.73</v>
      </c>
      <c r="G38" t="n">
        <v>62.91</v>
      </c>
      <c r="H38" t="n">
        <v>0.98</v>
      </c>
      <c r="I38" t="n">
        <v>15</v>
      </c>
      <c r="J38" t="n">
        <v>181.12</v>
      </c>
      <c r="K38" t="n">
        <v>51.39</v>
      </c>
      <c r="L38" t="n">
        <v>10</v>
      </c>
      <c r="M38" t="n">
        <v>13</v>
      </c>
      <c r="N38" t="n">
        <v>34.73</v>
      </c>
      <c r="O38" t="n">
        <v>22572.13</v>
      </c>
      <c r="P38" t="n">
        <v>183.96</v>
      </c>
      <c r="Q38" t="n">
        <v>467.08</v>
      </c>
      <c r="R38" t="n">
        <v>62.77</v>
      </c>
      <c r="S38" t="n">
        <v>39.61</v>
      </c>
      <c r="T38" t="n">
        <v>6602.73</v>
      </c>
      <c r="U38" t="n">
        <v>0.63</v>
      </c>
      <c r="V38" t="n">
        <v>0.74</v>
      </c>
      <c r="W38" t="n">
        <v>2.63</v>
      </c>
      <c r="X38" t="n">
        <v>0.39</v>
      </c>
      <c r="Y38" t="n">
        <v>1</v>
      </c>
      <c r="Z38" t="n">
        <v>10</v>
      </c>
      <c r="AA38" t="n">
        <v>345.7577648085474</v>
      </c>
      <c r="AB38" t="n">
        <v>473.0810275670829</v>
      </c>
      <c r="AC38" t="n">
        <v>427.9308382694721</v>
      </c>
      <c r="AD38" t="n">
        <v>345757.7648085475</v>
      </c>
      <c r="AE38" t="n">
        <v>473081.0275670828</v>
      </c>
      <c r="AF38" t="n">
        <v>7.781082753740543e-06</v>
      </c>
      <c r="AG38" t="n">
        <v>22</v>
      </c>
      <c r="AH38" t="n">
        <v>427930.8382694721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5.3893</v>
      </c>
      <c r="E39" t="n">
        <v>18.56</v>
      </c>
      <c r="F39" t="n">
        <v>15.71</v>
      </c>
      <c r="G39" t="n">
        <v>67.31999999999999</v>
      </c>
      <c r="H39" t="n">
        <v>1</v>
      </c>
      <c r="I39" t="n">
        <v>14</v>
      </c>
      <c r="J39" t="n">
        <v>181.49</v>
      </c>
      <c r="K39" t="n">
        <v>51.39</v>
      </c>
      <c r="L39" t="n">
        <v>10.25</v>
      </c>
      <c r="M39" t="n">
        <v>12</v>
      </c>
      <c r="N39" t="n">
        <v>34.85</v>
      </c>
      <c r="O39" t="n">
        <v>22618.23</v>
      </c>
      <c r="P39" t="n">
        <v>183.43</v>
      </c>
      <c r="Q39" t="n">
        <v>467.08</v>
      </c>
      <c r="R39" t="n">
        <v>62.11</v>
      </c>
      <c r="S39" t="n">
        <v>39.61</v>
      </c>
      <c r="T39" t="n">
        <v>6276.54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345.0923749257971</v>
      </c>
      <c r="AB39" t="n">
        <v>472.1706117745739</v>
      </c>
      <c r="AC39" t="n">
        <v>427.1073112824237</v>
      </c>
      <c r="AD39" t="n">
        <v>345092.3749257971</v>
      </c>
      <c r="AE39" t="n">
        <v>472170.6117745739</v>
      </c>
      <c r="AF39" t="n">
        <v>7.803381023974006e-06</v>
      </c>
      <c r="AG39" t="n">
        <v>22</v>
      </c>
      <c r="AH39" t="n">
        <v>427107.3112824237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5.3916</v>
      </c>
      <c r="E40" t="n">
        <v>18.55</v>
      </c>
      <c r="F40" t="n">
        <v>15.7</v>
      </c>
      <c r="G40" t="n">
        <v>67.29000000000001</v>
      </c>
      <c r="H40" t="n">
        <v>1.02</v>
      </c>
      <c r="I40" t="n">
        <v>14</v>
      </c>
      <c r="J40" t="n">
        <v>181.87</v>
      </c>
      <c r="K40" t="n">
        <v>51.39</v>
      </c>
      <c r="L40" t="n">
        <v>10.5</v>
      </c>
      <c r="M40" t="n">
        <v>12</v>
      </c>
      <c r="N40" t="n">
        <v>34.98</v>
      </c>
      <c r="O40" t="n">
        <v>22664.49</v>
      </c>
      <c r="P40" t="n">
        <v>182.43</v>
      </c>
      <c r="Q40" t="n">
        <v>467.07</v>
      </c>
      <c r="R40" t="n">
        <v>61.78</v>
      </c>
      <c r="S40" t="n">
        <v>39.61</v>
      </c>
      <c r="T40" t="n">
        <v>6109.94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344.5596700949045</v>
      </c>
      <c r="AB40" t="n">
        <v>471.4417415236682</v>
      </c>
      <c r="AC40" t="n">
        <v>426.4480033852885</v>
      </c>
      <c r="AD40" t="n">
        <v>344559.6700949045</v>
      </c>
      <c r="AE40" t="n">
        <v>471441.7415236682</v>
      </c>
      <c r="AF40" t="n">
        <v>7.80671128511277e-06</v>
      </c>
      <c r="AG40" t="n">
        <v>22</v>
      </c>
      <c r="AH40" t="n">
        <v>426448.0033852885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5.3853</v>
      </c>
      <c r="E41" t="n">
        <v>18.57</v>
      </c>
      <c r="F41" t="n">
        <v>15.72</v>
      </c>
      <c r="G41" t="n">
        <v>67.38</v>
      </c>
      <c r="H41" t="n">
        <v>1.05</v>
      </c>
      <c r="I41" t="n">
        <v>14</v>
      </c>
      <c r="J41" t="n">
        <v>182.24</v>
      </c>
      <c r="K41" t="n">
        <v>51.39</v>
      </c>
      <c r="L41" t="n">
        <v>10.75</v>
      </c>
      <c r="M41" t="n">
        <v>12</v>
      </c>
      <c r="N41" t="n">
        <v>35.1</v>
      </c>
      <c r="O41" t="n">
        <v>22710.68</v>
      </c>
      <c r="P41" t="n">
        <v>181.76</v>
      </c>
      <c r="Q41" t="n">
        <v>467.08</v>
      </c>
      <c r="R41" t="n">
        <v>62.62</v>
      </c>
      <c r="S41" t="n">
        <v>39.61</v>
      </c>
      <c r="T41" t="n">
        <v>6529.77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344.4670888911853</v>
      </c>
      <c r="AB41" t="n">
        <v>471.3150678363451</v>
      </c>
      <c r="AC41" t="n">
        <v>426.3334192568959</v>
      </c>
      <c r="AD41" t="n">
        <v>344467.0888911852</v>
      </c>
      <c r="AE41" t="n">
        <v>471315.0678363451</v>
      </c>
      <c r="AF41" t="n">
        <v>7.797589265471808e-06</v>
      </c>
      <c r="AG41" t="n">
        <v>22</v>
      </c>
      <c r="AH41" t="n">
        <v>426333.4192568958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5.4056</v>
      </c>
      <c r="E42" t="n">
        <v>18.5</v>
      </c>
      <c r="F42" t="n">
        <v>15.69</v>
      </c>
      <c r="G42" t="n">
        <v>72.40000000000001</v>
      </c>
      <c r="H42" t="n">
        <v>1.07</v>
      </c>
      <c r="I42" t="n">
        <v>13</v>
      </c>
      <c r="J42" t="n">
        <v>182.62</v>
      </c>
      <c r="K42" t="n">
        <v>51.39</v>
      </c>
      <c r="L42" t="n">
        <v>11</v>
      </c>
      <c r="M42" t="n">
        <v>11</v>
      </c>
      <c r="N42" t="n">
        <v>35.22</v>
      </c>
      <c r="O42" t="n">
        <v>22756.91</v>
      </c>
      <c r="P42" t="n">
        <v>181.53</v>
      </c>
      <c r="Q42" t="n">
        <v>467.07</v>
      </c>
      <c r="R42" t="n">
        <v>61.39</v>
      </c>
      <c r="S42" t="n">
        <v>39.61</v>
      </c>
      <c r="T42" t="n">
        <v>5919.2</v>
      </c>
      <c r="U42" t="n">
        <v>0.65</v>
      </c>
      <c r="V42" t="n">
        <v>0.74</v>
      </c>
      <c r="W42" t="n">
        <v>2.63</v>
      </c>
      <c r="X42" t="n">
        <v>0.35</v>
      </c>
      <c r="Y42" t="n">
        <v>1</v>
      </c>
      <c r="Z42" t="n">
        <v>10</v>
      </c>
      <c r="AA42" t="n">
        <v>343.7965223155046</v>
      </c>
      <c r="AB42" t="n">
        <v>470.3975690641894</v>
      </c>
      <c r="AC42" t="n">
        <v>425.5034852798372</v>
      </c>
      <c r="AD42" t="n">
        <v>343796.5223155046</v>
      </c>
      <c r="AE42" t="n">
        <v>470397.5690641894</v>
      </c>
      <c r="AF42" t="n">
        <v>7.826982439870461e-06</v>
      </c>
      <c r="AG42" t="n">
        <v>22</v>
      </c>
      <c r="AH42" t="n">
        <v>425503.4852798372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5.4075</v>
      </c>
      <c r="E43" t="n">
        <v>18.49</v>
      </c>
      <c r="F43" t="n">
        <v>15.68</v>
      </c>
      <c r="G43" t="n">
        <v>72.37</v>
      </c>
      <c r="H43" t="n">
        <v>1.09</v>
      </c>
      <c r="I43" t="n">
        <v>13</v>
      </c>
      <c r="J43" t="n">
        <v>182.99</v>
      </c>
      <c r="K43" t="n">
        <v>51.39</v>
      </c>
      <c r="L43" t="n">
        <v>11.25</v>
      </c>
      <c r="M43" t="n">
        <v>11</v>
      </c>
      <c r="N43" t="n">
        <v>35.35</v>
      </c>
      <c r="O43" t="n">
        <v>22803.18</v>
      </c>
      <c r="P43" t="n">
        <v>181.58</v>
      </c>
      <c r="Q43" t="n">
        <v>467.07</v>
      </c>
      <c r="R43" t="n">
        <v>61.29</v>
      </c>
      <c r="S43" t="n">
        <v>39.61</v>
      </c>
      <c r="T43" t="n">
        <v>5871.96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343.7449786582586</v>
      </c>
      <c r="AB43" t="n">
        <v>470.3270447583998</v>
      </c>
      <c r="AC43" t="n">
        <v>425.4396917148105</v>
      </c>
      <c r="AD43" t="n">
        <v>343744.9786582586</v>
      </c>
      <c r="AE43" t="n">
        <v>470327.0447583998</v>
      </c>
      <c r="AF43" t="n">
        <v>7.829733525159007e-06</v>
      </c>
      <c r="AG43" t="n">
        <v>22</v>
      </c>
      <c r="AH43" t="n">
        <v>425439.6917148105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5.4048</v>
      </c>
      <c r="E44" t="n">
        <v>18.5</v>
      </c>
      <c r="F44" t="n">
        <v>15.69</v>
      </c>
      <c r="G44" t="n">
        <v>72.41</v>
      </c>
      <c r="H44" t="n">
        <v>1.11</v>
      </c>
      <c r="I44" t="n">
        <v>13</v>
      </c>
      <c r="J44" t="n">
        <v>183.37</v>
      </c>
      <c r="K44" t="n">
        <v>51.39</v>
      </c>
      <c r="L44" t="n">
        <v>11.5</v>
      </c>
      <c r="M44" t="n">
        <v>11</v>
      </c>
      <c r="N44" t="n">
        <v>35.48</v>
      </c>
      <c r="O44" t="n">
        <v>22849.49</v>
      </c>
      <c r="P44" t="n">
        <v>181.02</v>
      </c>
      <c r="Q44" t="n">
        <v>467.08</v>
      </c>
      <c r="R44" t="n">
        <v>61.65</v>
      </c>
      <c r="S44" t="n">
        <v>39.61</v>
      </c>
      <c r="T44" t="n">
        <v>6050.13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343.5871131273174</v>
      </c>
      <c r="AB44" t="n">
        <v>470.1110461744303</v>
      </c>
      <c r="AC44" t="n">
        <v>425.2443077325393</v>
      </c>
      <c r="AD44" t="n">
        <v>343587.1131273174</v>
      </c>
      <c r="AE44" t="n">
        <v>470111.0461744303</v>
      </c>
      <c r="AF44" t="n">
        <v>7.825824088170022e-06</v>
      </c>
      <c r="AG44" t="n">
        <v>22</v>
      </c>
      <c r="AH44" t="n">
        <v>425244.3077325393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5.4304</v>
      </c>
      <c r="E45" t="n">
        <v>18.41</v>
      </c>
      <c r="F45" t="n">
        <v>15.64</v>
      </c>
      <c r="G45" t="n">
        <v>78.18000000000001</v>
      </c>
      <c r="H45" t="n">
        <v>1.13</v>
      </c>
      <c r="I45" t="n">
        <v>12</v>
      </c>
      <c r="J45" t="n">
        <v>183.74</v>
      </c>
      <c r="K45" t="n">
        <v>51.39</v>
      </c>
      <c r="L45" t="n">
        <v>11.75</v>
      </c>
      <c r="M45" t="n">
        <v>10</v>
      </c>
      <c r="N45" t="n">
        <v>35.6</v>
      </c>
      <c r="O45" t="n">
        <v>22895.85</v>
      </c>
      <c r="P45" t="n">
        <v>179.15</v>
      </c>
      <c r="Q45" t="n">
        <v>467.07</v>
      </c>
      <c r="R45" t="n">
        <v>59.8</v>
      </c>
      <c r="S45" t="n">
        <v>39.61</v>
      </c>
      <c r="T45" t="n">
        <v>5131</v>
      </c>
      <c r="U45" t="n">
        <v>0.66</v>
      </c>
      <c r="V45" t="n">
        <v>0.75</v>
      </c>
      <c r="W45" t="n">
        <v>2.63</v>
      </c>
      <c r="X45" t="n">
        <v>0.3</v>
      </c>
      <c r="Y45" t="n">
        <v>1</v>
      </c>
      <c r="Z45" t="n">
        <v>10</v>
      </c>
      <c r="AA45" t="n">
        <v>342.0103575302662</v>
      </c>
      <c r="AB45" t="n">
        <v>467.9536596049973</v>
      </c>
      <c r="AC45" t="n">
        <v>423.2928191093818</v>
      </c>
      <c r="AD45" t="n">
        <v>342010.3575302662</v>
      </c>
      <c r="AE45" t="n">
        <v>467953.6596049973</v>
      </c>
      <c r="AF45" t="n">
        <v>7.862891342584091e-06</v>
      </c>
      <c r="AG45" t="n">
        <v>22</v>
      </c>
      <c r="AH45" t="n">
        <v>423292.8191093818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5.4273</v>
      </c>
      <c r="E46" t="n">
        <v>18.43</v>
      </c>
      <c r="F46" t="n">
        <v>15.65</v>
      </c>
      <c r="G46" t="n">
        <v>78.23</v>
      </c>
      <c r="H46" t="n">
        <v>1.16</v>
      </c>
      <c r="I46" t="n">
        <v>12</v>
      </c>
      <c r="J46" t="n">
        <v>184.12</v>
      </c>
      <c r="K46" t="n">
        <v>51.39</v>
      </c>
      <c r="L46" t="n">
        <v>12</v>
      </c>
      <c r="M46" t="n">
        <v>10</v>
      </c>
      <c r="N46" t="n">
        <v>35.73</v>
      </c>
      <c r="O46" t="n">
        <v>22942.24</v>
      </c>
      <c r="P46" t="n">
        <v>179.4</v>
      </c>
      <c r="Q46" t="n">
        <v>467.07</v>
      </c>
      <c r="R46" t="n">
        <v>60.22</v>
      </c>
      <c r="S46" t="n">
        <v>39.61</v>
      </c>
      <c r="T46" t="n">
        <v>5340.29</v>
      </c>
      <c r="U46" t="n">
        <v>0.66</v>
      </c>
      <c r="V46" t="n">
        <v>0.75</v>
      </c>
      <c r="W46" t="n">
        <v>2.63</v>
      </c>
      <c r="X46" t="n">
        <v>0.31</v>
      </c>
      <c r="Y46" t="n">
        <v>1</v>
      </c>
      <c r="Z46" t="n">
        <v>10</v>
      </c>
      <c r="AA46" t="n">
        <v>342.2224931103175</v>
      </c>
      <c r="AB46" t="n">
        <v>468.2439128643848</v>
      </c>
      <c r="AC46" t="n">
        <v>423.5553710050664</v>
      </c>
      <c r="AD46" t="n">
        <v>342222.4931103176</v>
      </c>
      <c r="AE46" t="n">
        <v>468243.9128643848</v>
      </c>
      <c r="AF46" t="n">
        <v>7.858402729744888e-06</v>
      </c>
      <c r="AG46" t="n">
        <v>22</v>
      </c>
      <c r="AH46" t="n">
        <v>423555.3710050664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5.4291</v>
      </c>
      <c r="E47" t="n">
        <v>18.42</v>
      </c>
      <c r="F47" t="n">
        <v>15.64</v>
      </c>
      <c r="G47" t="n">
        <v>78.2</v>
      </c>
      <c r="H47" t="n">
        <v>1.18</v>
      </c>
      <c r="I47" t="n">
        <v>12</v>
      </c>
      <c r="J47" t="n">
        <v>184.5</v>
      </c>
      <c r="K47" t="n">
        <v>51.39</v>
      </c>
      <c r="L47" t="n">
        <v>12.25</v>
      </c>
      <c r="M47" t="n">
        <v>10</v>
      </c>
      <c r="N47" t="n">
        <v>35.85</v>
      </c>
      <c r="O47" t="n">
        <v>22988.69</v>
      </c>
      <c r="P47" t="n">
        <v>178.75</v>
      </c>
      <c r="Q47" t="n">
        <v>467.08</v>
      </c>
      <c r="R47" t="n">
        <v>59.93</v>
      </c>
      <c r="S47" t="n">
        <v>39.61</v>
      </c>
      <c r="T47" t="n">
        <v>5193.68</v>
      </c>
      <c r="U47" t="n">
        <v>0.66</v>
      </c>
      <c r="V47" t="n">
        <v>0.75</v>
      </c>
      <c r="W47" t="n">
        <v>2.63</v>
      </c>
      <c r="X47" t="n">
        <v>0.31</v>
      </c>
      <c r="Y47" t="n">
        <v>1</v>
      </c>
      <c r="Z47" t="n">
        <v>10</v>
      </c>
      <c r="AA47" t="n">
        <v>341.8621698759231</v>
      </c>
      <c r="AB47" t="n">
        <v>467.7509027187472</v>
      </c>
      <c r="AC47" t="n">
        <v>423.1094130557843</v>
      </c>
      <c r="AD47" t="n">
        <v>341862.1698759231</v>
      </c>
      <c r="AE47" t="n">
        <v>467750.9027187472</v>
      </c>
      <c r="AF47" t="n">
        <v>7.861009021070876e-06</v>
      </c>
      <c r="AG47" t="n">
        <v>22</v>
      </c>
      <c r="AH47" t="n">
        <v>423109.4130557843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5.4296</v>
      </c>
      <c r="E48" t="n">
        <v>18.42</v>
      </c>
      <c r="F48" t="n">
        <v>15.64</v>
      </c>
      <c r="G48" t="n">
        <v>78.19</v>
      </c>
      <c r="H48" t="n">
        <v>1.2</v>
      </c>
      <c r="I48" t="n">
        <v>12</v>
      </c>
      <c r="J48" t="n">
        <v>184.87</v>
      </c>
      <c r="K48" t="n">
        <v>51.39</v>
      </c>
      <c r="L48" t="n">
        <v>12.5</v>
      </c>
      <c r="M48" t="n">
        <v>10</v>
      </c>
      <c r="N48" t="n">
        <v>35.98</v>
      </c>
      <c r="O48" t="n">
        <v>23035.17</v>
      </c>
      <c r="P48" t="n">
        <v>178.12</v>
      </c>
      <c r="Q48" t="n">
        <v>467.07</v>
      </c>
      <c r="R48" t="n">
        <v>59.78</v>
      </c>
      <c r="S48" t="n">
        <v>39.61</v>
      </c>
      <c r="T48" t="n">
        <v>5119.65</v>
      </c>
      <c r="U48" t="n">
        <v>0.66</v>
      </c>
      <c r="V48" t="n">
        <v>0.75</v>
      </c>
      <c r="W48" t="n">
        <v>2.63</v>
      </c>
      <c r="X48" t="n">
        <v>0.3</v>
      </c>
      <c r="Y48" t="n">
        <v>1</v>
      </c>
      <c r="Z48" t="n">
        <v>10</v>
      </c>
      <c r="AA48" t="n">
        <v>341.5700045018344</v>
      </c>
      <c r="AB48" t="n">
        <v>467.3511491644925</v>
      </c>
      <c r="AC48" t="n">
        <v>422.74781141969</v>
      </c>
      <c r="AD48" t="n">
        <v>341570.0045018345</v>
      </c>
      <c r="AE48" t="n">
        <v>467351.1491644925</v>
      </c>
      <c r="AF48" t="n">
        <v>7.861732990883652e-06</v>
      </c>
      <c r="AG48" t="n">
        <v>22</v>
      </c>
      <c r="AH48" t="n">
        <v>422747.81141969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5.4482</v>
      </c>
      <c r="E49" t="n">
        <v>18.35</v>
      </c>
      <c r="F49" t="n">
        <v>15.61</v>
      </c>
      <c r="G49" t="n">
        <v>85.14</v>
      </c>
      <c r="H49" t="n">
        <v>1.22</v>
      </c>
      <c r="I49" t="n">
        <v>11</v>
      </c>
      <c r="J49" t="n">
        <v>185.25</v>
      </c>
      <c r="K49" t="n">
        <v>51.39</v>
      </c>
      <c r="L49" t="n">
        <v>12.75</v>
      </c>
      <c r="M49" t="n">
        <v>9</v>
      </c>
      <c r="N49" t="n">
        <v>36.11</v>
      </c>
      <c r="O49" t="n">
        <v>23081.7</v>
      </c>
      <c r="P49" t="n">
        <v>177.11</v>
      </c>
      <c r="Q49" t="n">
        <v>467.07</v>
      </c>
      <c r="R49" t="n">
        <v>58.98</v>
      </c>
      <c r="S49" t="n">
        <v>39.61</v>
      </c>
      <c r="T49" t="n">
        <v>4723.47</v>
      </c>
      <c r="U49" t="n">
        <v>0.67</v>
      </c>
      <c r="V49" t="n">
        <v>0.75</v>
      </c>
      <c r="W49" t="n">
        <v>2.62</v>
      </c>
      <c r="X49" t="n">
        <v>0.28</v>
      </c>
      <c r="Y49" t="n">
        <v>1</v>
      </c>
      <c r="Z49" t="n">
        <v>10</v>
      </c>
      <c r="AA49" t="n">
        <v>340.6081765677816</v>
      </c>
      <c r="AB49" t="n">
        <v>466.0351337522677</v>
      </c>
      <c r="AC49" t="n">
        <v>421.5573946713687</v>
      </c>
      <c r="AD49" t="n">
        <v>340608.1765677816</v>
      </c>
      <c r="AE49" t="n">
        <v>466035.1337522677</v>
      </c>
      <c r="AF49" t="n">
        <v>7.888664667918872e-06</v>
      </c>
      <c r="AG49" t="n">
        <v>22</v>
      </c>
      <c r="AH49" t="n">
        <v>421557.3946713688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5.4472</v>
      </c>
      <c r="E50" t="n">
        <v>18.36</v>
      </c>
      <c r="F50" t="n">
        <v>15.61</v>
      </c>
      <c r="G50" t="n">
        <v>85.16</v>
      </c>
      <c r="H50" t="n">
        <v>1.24</v>
      </c>
      <c r="I50" t="n">
        <v>11</v>
      </c>
      <c r="J50" t="n">
        <v>185.63</v>
      </c>
      <c r="K50" t="n">
        <v>51.39</v>
      </c>
      <c r="L50" t="n">
        <v>13</v>
      </c>
      <c r="M50" t="n">
        <v>9</v>
      </c>
      <c r="N50" t="n">
        <v>36.24</v>
      </c>
      <c r="O50" t="n">
        <v>23128.27</v>
      </c>
      <c r="P50" t="n">
        <v>176.63</v>
      </c>
      <c r="Q50" t="n">
        <v>467.07</v>
      </c>
      <c r="R50" t="n">
        <v>58.88</v>
      </c>
      <c r="S50" t="n">
        <v>39.61</v>
      </c>
      <c r="T50" t="n">
        <v>4676.75</v>
      </c>
      <c r="U50" t="n">
        <v>0.67</v>
      </c>
      <c r="V50" t="n">
        <v>0.75</v>
      </c>
      <c r="W50" t="n">
        <v>2.63</v>
      </c>
      <c r="X50" t="n">
        <v>0.28</v>
      </c>
      <c r="Y50" t="n">
        <v>1</v>
      </c>
      <c r="Z50" t="n">
        <v>10</v>
      </c>
      <c r="AA50" t="n">
        <v>340.4177999116183</v>
      </c>
      <c r="AB50" t="n">
        <v>465.7746520124796</v>
      </c>
      <c r="AC50" t="n">
        <v>421.3217729432377</v>
      </c>
      <c r="AD50" t="n">
        <v>340417.7999116182</v>
      </c>
      <c r="AE50" t="n">
        <v>465774.6520124796</v>
      </c>
      <c r="AF50" t="n">
        <v>7.887216728293323e-06</v>
      </c>
      <c r="AG50" t="n">
        <v>22</v>
      </c>
      <c r="AH50" t="n">
        <v>421321.7729432377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5.4453</v>
      </c>
      <c r="E51" t="n">
        <v>18.36</v>
      </c>
      <c r="F51" t="n">
        <v>15.62</v>
      </c>
      <c r="G51" t="n">
        <v>85.2</v>
      </c>
      <c r="H51" t="n">
        <v>1.26</v>
      </c>
      <c r="I51" t="n">
        <v>11</v>
      </c>
      <c r="J51" t="n">
        <v>186.01</v>
      </c>
      <c r="K51" t="n">
        <v>51.39</v>
      </c>
      <c r="L51" t="n">
        <v>13.25</v>
      </c>
      <c r="M51" t="n">
        <v>9</v>
      </c>
      <c r="N51" t="n">
        <v>36.36</v>
      </c>
      <c r="O51" t="n">
        <v>23174.88</v>
      </c>
      <c r="P51" t="n">
        <v>176.44</v>
      </c>
      <c r="Q51" t="n">
        <v>467.08</v>
      </c>
      <c r="R51" t="n">
        <v>59.28</v>
      </c>
      <c r="S51" t="n">
        <v>39.61</v>
      </c>
      <c r="T51" t="n">
        <v>4876.78</v>
      </c>
      <c r="U51" t="n">
        <v>0.67</v>
      </c>
      <c r="V51" t="n">
        <v>0.75</v>
      </c>
      <c r="W51" t="n">
        <v>2.63</v>
      </c>
      <c r="X51" t="n">
        <v>0.28</v>
      </c>
      <c r="Y51" t="n">
        <v>1</v>
      </c>
      <c r="Z51" t="n">
        <v>10</v>
      </c>
      <c r="AA51" t="n">
        <v>340.4056228045191</v>
      </c>
      <c r="AB51" t="n">
        <v>465.7579907573306</v>
      </c>
      <c r="AC51" t="n">
        <v>421.3067018148959</v>
      </c>
      <c r="AD51" t="n">
        <v>340405.6228045191</v>
      </c>
      <c r="AE51" t="n">
        <v>465757.9907573306</v>
      </c>
      <c r="AF51" t="n">
        <v>7.884465643004777e-06</v>
      </c>
      <c r="AG51" t="n">
        <v>22</v>
      </c>
      <c r="AH51" t="n">
        <v>421306.7018148958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5.447</v>
      </c>
      <c r="E52" t="n">
        <v>18.36</v>
      </c>
      <c r="F52" t="n">
        <v>15.61</v>
      </c>
      <c r="G52" t="n">
        <v>85.17</v>
      </c>
      <c r="H52" t="n">
        <v>1.29</v>
      </c>
      <c r="I52" t="n">
        <v>11</v>
      </c>
      <c r="J52" t="n">
        <v>186.38</v>
      </c>
      <c r="K52" t="n">
        <v>51.39</v>
      </c>
      <c r="L52" t="n">
        <v>13.5</v>
      </c>
      <c r="M52" t="n">
        <v>9</v>
      </c>
      <c r="N52" t="n">
        <v>36.49</v>
      </c>
      <c r="O52" t="n">
        <v>23221.54</v>
      </c>
      <c r="P52" t="n">
        <v>176.38</v>
      </c>
      <c r="Q52" t="n">
        <v>467.08</v>
      </c>
      <c r="R52" t="n">
        <v>59.1</v>
      </c>
      <c r="S52" t="n">
        <v>39.61</v>
      </c>
      <c r="T52" t="n">
        <v>4785.48</v>
      </c>
      <c r="U52" t="n">
        <v>0.67</v>
      </c>
      <c r="V52" t="n">
        <v>0.75</v>
      </c>
      <c r="W52" t="n">
        <v>2.63</v>
      </c>
      <c r="X52" t="n">
        <v>0.28</v>
      </c>
      <c r="Y52" t="n">
        <v>1</v>
      </c>
      <c r="Z52" t="n">
        <v>10</v>
      </c>
      <c r="AA52" t="n">
        <v>340.3113350960451</v>
      </c>
      <c r="AB52" t="n">
        <v>465.6289821549163</v>
      </c>
      <c r="AC52" t="n">
        <v>421.1900056124312</v>
      </c>
      <c r="AD52" t="n">
        <v>340311.335096045</v>
      </c>
      <c r="AE52" t="n">
        <v>465628.9821549163</v>
      </c>
      <c r="AF52" t="n">
        <v>7.886927140368212e-06</v>
      </c>
      <c r="AG52" t="n">
        <v>22</v>
      </c>
      <c r="AH52" t="n">
        <v>421190.0056124312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5.4434</v>
      </c>
      <c r="E53" t="n">
        <v>18.37</v>
      </c>
      <c r="F53" t="n">
        <v>15.63</v>
      </c>
      <c r="G53" t="n">
        <v>85.23</v>
      </c>
      <c r="H53" t="n">
        <v>1.31</v>
      </c>
      <c r="I53" t="n">
        <v>11</v>
      </c>
      <c r="J53" t="n">
        <v>186.76</v>
      </c>
      <c r="K53" t="n">
        <v>51.39</v>
      </c>
      <c r="L53" t="n">
        <v>13.75</v>
      </c>
      <c r="M53" t="n">
        <v>9</v>
      </c>
      <c r="N53" t="n">
        <v>36.62</v>
      </c>
      <c r="O53" t="n">
        <v>23268.24</v>
      </c>
      <c r="P53" t="n">
        <v>175.17</v>
      </c>
      <c r="Q53" t="n">
        <v>467.07</v>
      </c>
      <c r="R53" t="n">
        <v>59.49</v>
      </c>
      <c r="S53" t="n">
        <v>39.61</v>
      </c>
      <c r="T53" t="n">
        <v>4983.25</v>
      </c>
      <c r="U53" t="n">
        <v>0.67</v>
      </c>
      <c r="V53" t="n">
        <v>0.75</v>
      </c>
      <c r="W53" t="n">
        <v>2.63</v>
      </c>
      <c r="X53" t="n">
        <v>0.29</v>
      </c>
      <c r="Y53" t="n">
        <v>1</v>
      </c>
      <c r="Z53" t="n">
        <v>10</v>
      </c>
      <c r="AA53" t="n">
        <v>339.9135643024927</v>
      </c>
      <c r="AB53" t="n">
        <v>465.084734606769</v>
      </c>
      <c r="AC53" t="n">
        <v>420.6977002864228</v>
      </c>
      <c r="AD53" t="n">
        <v>339913.5643024927</v>
      </c>
      <c r="AE53" t="n">
        <v>465084.7346067689</v>
      </c>
      <c r="AF53" t="n">
        <v>7.881714557716235e-06</v>
      </c>
      <c r="AG53" t="n">
        <v>22</v>
      </c>
      <c r="AH53" t="n">
        <v>420697.7002864229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5.4625</v>
      </c>
      <c r="E54" t="n">
        <v>18.31</v>
      </c>
      <c r="F54" t="n">
        <v>15.6</v>
      </c>
      <c r="G54" t="n">
        <v>93.56999999999999</v>
      </c>
      <c r="H54" t="n">
        <v>1.33</v>
      </c>
      <c r="I54" t="n">
        <v>10</v>
      </c>
      <c r="J54" t="n">
        <v>187.14</v>
      </c>
      <c r="K54" t="n">
        <v>51.39</v>
      </c>
      <c r="L54" t="n">
        <v>14</v>
      </c>
      <c r="M54" t="n">
        <v>8</v>
      </c>
      <c r="N54" t="n">
        <v>36.75</v>
      </c>
      <c r="O54" t="n">
        <v>23314.98</v>
      </c>
      <c r="P54" t="n">
        <v>174.61</v>
      </c>
      <c r="Q54" t="n">
        <v>467.08</v>
      </c>
      <c r="R54" t="n">
        <v>58.45</v>
      </c>
      <c r="S54" t="n">
        <v>39.61</v>
      </c>
      <c r="T54" t="n">
        <v>4464.95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339.1478621765754</v>
      </c>
      <c r="AB54" t="n">
        <v>464.0370671776952</v>
      </c>
      <c r="AC54" t="n">
        <v>419.7500207663695</v>
      </c>
      <c r="AD54" t="n">
        <v>339147.8621765753</v>
      </c>
      <c r="AE54" t="n">
        <v>464037.0671776952</v>
      </c>
      <c r="AF54" t="n">
        <v>7.909370204564231e-06</v>
      </c>
      <c r="AG54" t="n">
        <v>22</v>
      </c>
      <c r="AH54" t="n">
        <v>419750.0207663695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5.4633</v>
      </c>
      <c r="E55" t="n">
        <v>18.3</v>
      </c>
      <c r="F55" t="n">
        <v>15.59</v>
      </c>
      <c r="G55" t="n">
        <v>93.56</v>
      </c>
      <c r="H55" t="n">
        <v>1.35</v>
      </c>
      <c r="I55" t="n">
        <v>10</v>
      </c>
      <c r="J55" t="n">
        <v>187.52</v>
      </c>
      <c r="K55" t="n">
        <v>51.39</v>
      </c>
      <c r="L55" t="n">
        <v>14.25</v>
      </c>
      <c r="M55" t="n">
        <v>8</v>
      </c>
      <c r="N55" t="n">
        <v>36.88</v>
      </c>
      <c r="O55" t="n">
        <v>23361.77</v>
      </c>
      <c r="P55" t="n">
        <v>174.62</v>
      </c>
      <c r="Q55" t="n">
        <v>467.07</v>
      </c>
      <c r="R55" t="n">
        <v>58.43</v>
      </c>
      <c r="S55" t="n">
        <v>39.61</v>
      </c>
      <c r="T55" t="n">
        <v>4457.27</v>
      </c>
      <c r="U55" t="n">
        <v>0.68</v>
      </c>
      <c r="V55" t="n">
        <v>0.75</v>
      </c>
      <c r="W55" t="n">
        <v>2.62</v>
      </c>
      <c r="X55" t="n">
        <v>0.26</v>
      </c>
      <c r="Y55" t="n">
        <v>1</v>
      </c>
      <c r="Z55" t="n">
        <v>10</v>
      </c>
      <c r="AA55" t="n">
        <v>339.1054120887611</v>
      </c>
      <c r="AB55" t="n">
        <v>463.978985094782</v>
      </c>
      <c r="AC55" t="n">
        <v>419.6974819559308</v>
      </c>
      <c r="AD55" t="n">
        <v>339105.412088761</v>
      </c>
      <c r="AE55" t="n">
        <v>463978.985094782</v>
      </c>
      <c r="AF55" t="n">
        <v>7.91052855626467e-06</v>
      </c>
      <c r="AG55" t="n">
        <v>22</v>
      </c>
      <c r="AH55" t="n">
        <v>419697.4819559308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5.4622</v>
      </c>
      <c r="E56" t="n">
        <v>18.31</v>
      </c>
      <c r="F56" t="n">
        <v>15.6</v>
      </c>
      <c r="G56" t="n">
        <v>93.58</v>
      </c>
      <c r="H56" t="n">
        <v>1.37</v>
      </c>
      <c r="I56" t="n">
        <v>10</v>
      </c>
      <c r="J56" t="n">
        <v>187.9</v>
      </c>
      <c r="K56" t="n">
        <v>51.39</v>
      </c>
      <c r="L56" t="n">
        <v>14.5</v>
      </c>
      <c r="M56" t="n">
        <v>8</v>
      </c>
      <c r="N56" t="n">
        <v>37.01</v>
      </c>
      <c r="O56" t="n">
        <v>23408.6</v>
      </c>
      <c r="P56" t="n">
        <v>174.2</v>
      </c>
      <c r="Q56" t="n">
        <v>467.08</v>
      </c>
      <c r="R56" t="n">
        <v>58.6</v>
      </c>
      <c r="S56" t="n">
        <v>39.61</v>
      </c>
      <c r="T56" t="n">
        <v>4538.54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338.9730416929277</v>
      </c>
      <c r="AB56" t="n">
        <v>463.797870079433</v>
      </c>
      <c r="AC56" t="n">
        <v>419.5336523034501</v>
      </c>
      <c r="AD56" t="n">
        <v>338973.0416929277</v>
      </c>
      <c r="AE56" t="n">
        <v>463797.870079433</v>
      </c>
      <c r="AF56" t="n">
        <v>7.908935822676565e-06</v>
      </c>
      <c r="AG56" t="n">
        <v>22</v>
      </c>
      <c r="AH56" t="n">
        <v>419533.6523034502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5.4622</v>
      </c>
      <c r="E57" t="n">
        <v>18.31</v>
      </c>
      <c r="F57" t="n">
        <v>15.6</v>
      </c>
      <c r="G57" t="n">
        <v>93.58</v>
      </c>
      <c r="H57" t="n">
        <v>1.39</v>
      </c>
      <c r="I57" t="n">
        <v>10</v>
      </c>
      <c r="J57" t="n">
        <v>188.28</v>
      </c>
      <c r="K57" t="n">
        <v>51.39</v>
      </c>
      <c r="L57" t="n">
        <v>14.75</v>
      </c>
      <c r="M57" t="n">
        <v>8</v>
      </c>
      <c r="N57" t="n">
        <v>37.14</v>
      </c>
      <c r="O57" t="n">
        <v>23455.48</v>
      </c>
      <c r="P57" t="n">
        <v>173.18</v>
      </c>
      <c r="Q57" t="n">
        <v>467.07</v>
      </c>
      <c r="R57" t="n">
        <v>58.47</v>
      </c>
      <c r="S57" t="n">
        <v>39.61</v>
      </c>
      <c r="T57" t="n">
        <v>4477.33</v>
      </c>
      <c r="U57" t="n">
        <v>0.68</v>
      </c>
      <c r="V57" t="n">
        <v>0.75</v>
      </c>
      <c r="W57" t="n">
        <v>2.63</v>
      </c>
      <c r="X57" t="n">
        <v>0.26</v>
      </c>
      <c r="Y57" t="n">
        <v>1</v>
      </c>
      <c r="Z57" t="n">
        <v>10</v>
      </c>
      <c r="AA57" t="n">
        <v>338.5213882900824</v>
      </c>
      <c r="AB57" t="n">
        <v>463.1798979681183</v>
      </c>
      <c r="AC57" t="n">
        <v>418.97465858311</v>
      </c>
      <c r="AD57" t="n">
        <v>338521.3882900825</v>
      </c>
      <c r="AE57" t="n">
        <v>463179.8979681183</v>
      </c>
      <c r="AF57" t="n">
        <v>7.908935822676565e-06</v>
      </c>
      <c r="AG57" t="n">
        <v>22</v>
      </c>
      <c r="AH57" t="n">
        <v>418974.65858311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5.4667</v>
      </c>
      <c r="E58" t="n">
        <v>18.29</v>
      </c>
      <c r="F58" t="n">
        <v>15.58</v>
      </c>
      <c r="G58" t="n">
        <v>93.48999999999999</v>
      </c>
      <c r="H58" t="n">
        <v>1.41</v>
      </c>
      <c r="I58" t="n">
        <v>10</v>
      </c>
      <c r="J58" t="n">
        <v>188.66</v>
      </c>
      <c r="K58" t="n">
        <v>51.39</v>
      </c>
      <c r="L58" t="n">
        <v>15</v>
      </c>
      <c r="M58" t="n">
        <v>8</v>
      </c>
      <c r="N58" t="n">
        <v>37.27</v>
      </c>
      <c r="O58" t="n">
        <v>23502.4</v>
      </c>
      <c r="P58" t="n">
        <v>171.36</v>
      </c>
      <c r="Q58" t="n">
        <v>467.08</v>
      </c>
      <c r="R58" t="n">
        <v>57.96</v>
      </c>
      <c r="S58" t="n">
        <v>39.61</v>
      </c>
      <c r="T58" t="n">
        <v>4218.65</v>
      </c>
      <c r="U58" t="n">
        <v>0.68</v>
      </c>
      <c r="V58" t="n">
        <v>0.75</v>
      </c>
      <c r="W58" t="n">
        <v>2.63</v>
      </c>
      <c r="X58" t="n">
        <v>0.25</v>
      </c>
      <c r="Y58" t="n">
        <v>1</v>
      </c>
      <c r="Z58" t="n">
        <v>10</v>
      </c>
      <c r="AA58" t="n">
        <v>337.558010924674</v>
      </c>
      <c r="AB58" t="n">
        <v>461.8617625555568</v>
      </c>
      <c r="AC58" t="n">
        <v>417.7823241643087</v>
      </c>
      <c r="AD58" t="n">
        <v>337558.010924674</v>
      </c>
      <c r="AE58" t="n">
        <v>461861.7625555568</v>
      </c>
      <c r="AF58" t="n">
        <v>7.915451550991539e-06</v>
      </c>
      <c r="AG58" t="n">
        <v>22</v>
      </c>
      <c r="AH58" t="n">
        <v>417782.3241643087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5.4835</v>
      </c>
      <c r="E59" t="n">
        <v>18.24</v>
      </c>
      <c r="F59" t="n">
        <v>15.56</v>
      </c>
      <c r="G59" t="n">
        <v>103.73</v>
      </c>
      <c r="H59" t="n">
        <v>1.43</v>
      </c>
      <c r="I59" t="n">
        <v>9</v>
      </c>
      <c r="J59" t="n">
        <v>189.04</v>
      </c>
      <c r="K59" t="n">
        <v>51.39</v>
      </c>
      <c r="L59" t="n">
        <v>15.25</v>
      </c>
      <c r="M59" t="n">
        <v>7</v>
      </c>
      <c r="N59" t="n">
        <v>37.4</v>
      </c>
      <c r="O59" t="n">
        <v>23549.36</v>
      </c>
      <c r="P59" t="n">
        <v>170.24</v>
      </c>
      <c r="Q59" t="n">
        <v>467.11</v>
      </c>
      <c r="R59" t="n">
        <v>57.31</v>
      </c>
      <c r="S59" t="n">
        <v>39.61</v>
      </c>
      <c r="T59" t="n">
        <v>3899.79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336.6359819764913</v>
      </c>
      <c r="AB59" t="n">
        <v>460.6002018716068</v>
      </c>
      <c r="AC59" t="n">
        <v>416.6411650614233</v>
      </c>
      <c r="AD59" t="n">
        <v>336635.9819764913</v>
      </c>
      <c r="AE59" t="n">
        <v>460600.2018716068</v>
      </c>
      <c r="AF59" t="n">
        <v>7.939776936700771e-06</v>
      </c>
      <c r="AG59" t="n">
        <v>22</v>
      </c>
      <c r="AH59" t="n">
        <v>416641.1650614233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5.483</v>
      </c>
      <c r="E60" t="n">
        <v>18.24</v>
      </c>
      <c r="F60" t="n">
        <v>15.56</v>
      </c>
      <c r="G60" t="n">
        <v>103.74</v>
      </c>
      <c r="H60" t="n">
        <v>1.45</v>
      </c>
      <c r="I60" t="n">
        <v>9</v>
      </c>
      <c r="J60" t="n">
        <v>189.42</v>
      </c>
      <c r="K60" t="n">
        <v>51.39</v>
      </c>
      <c r="L60" t="n">
        <v>15.5</v>
      </c>
      <c r="M60" t="n">
        <v>7</v>
      </c>
      <c r="N60" t="n">
        <v>37.53</v>
      </c>
      <c r="O60" t="n">
        <v>23596.37</v>
      </c>
      <c r="P60" t="n">
        <v>170.33</v>
      </c>
      <c r="Q60" t="n">
        <v>467.09</v>
      </c>
      <c r="R60" t="n">
        <v>57.31</v>
      </c>
      <c r="S60" t="n">
        <v>39.61</v>
      </c>
      <c r="T60" t="n">
        <v>3899.15</v>
      </c>
      <c r="U60" t="n">
        <v>0.6899999999999999</v>
      </c>
      <c r="V60" t="n">
        <v>0.75</v>
      </c>
      <c r="W60" t="n">
        <v>2.62</v>
      </c>
      <c r="X60" t="n">
        <v>0.23</v>
      </c>
      <c r="Y60" t="n">
        <v>1</v>
      </c>
      <c r="Z60" t="n">
        <v>10</v>
      </c>
      <c r="AA60" t="n">
        <v>336.6866217658641</v>
      </c>
      <c r="AB60" t="n">
        <v>460.6694894654966</v>
      </c>
      <c r="AC60" t="n">
        <v>416.703839944598</v>
      </c>
      <c r="AD60" t="n">
        <v>336686.6217658641</v>
      </c>
      <c r="AE60" t="n">
        <v>460669.4894654966</v>
      </c>
      <c r="AF60" t="n">
        <v>7.939052966887994e-06</v>
      </c>
      <c r="AG60" t="n">
        <v>22</v>
      </c>
      <c r="AH60" t="n">
        <v>416703.839944598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5.4829</v>
      </c>
      <c r="E61" t="n">
        <v>18.24</v>
      </c>
      <c r="F61" t="n">
        <v>15.56</v>
      </c>
      <c r="G61" t="n">
        <v>103.74</v>
      </c>
      <c r="H61" t="n">
        <v>1.47</v>
      </c>
      <c r="I61" t="n">
        <v>9</v>
      </c>
      <c r="J61" t="n">
        <v>189.81</v>
      </c>
      <c r="K61" t="n">
        <v>51.39</v>
      </c>
      <c r="L61" t="n">
        <v>15.75</v>
      </c>
      <c r="M61" t="n">
        <v>7</v>
      </c>
      <c r="N61" t="n">
        <v>37.66</v>
      </c>
      <c r="O61" t="n">
        <v>23643.43</v>
      </c>
      <c r="P61" t="n">
        <v>170.76</v>
      </c>
      <c r="Q61" t="n">
        <v>467.07</v>
      </c>
      <c r="R61" t="n">
        <v>57.32</v>
      </c>
      <c r="S61" t="n">
        <v>39.61</v>
      </c>
      <c r="T61" t="n">
        <v>3903.56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336.8784946318332</v>
      </c>
      <c r="AB61" t="n">
        <v>460.9320183855488</v>
      </c>
      <c r="AC61" t="n">
        <v>416.9413134729821</v>
      </c>
      <c r="AD61" t="n">
        <v>336878.4946318332</v>
      </c>
      <c r="AE61" t="n">
        <v>460932.0183855488</v>
      </c>
      <c r="AF61" t="n">
        <v>7.93890817292544e-06</v>
      </c>
      <c r="AG61" t="n">
        <v>22</v>
      </c>
      <c r="AH61" t="n">
        <v>416941.3134729821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5.4841</v>
      </c>
      <c r="E62" t="n">
        <v>18.23</v>
      </c>
      <c r="F62" t="n">
        <v>15.56</v>
      </c>
      <c r="G62" t="n">
        <v>103.71</v>
      </c>
      <c r="H62" t="n">
        <v>1.49</v>
      </c>
      <c r="I62" t="n">
        <v>9</v>
      </c>
      <c r="J62" t="n">
        <v>190.19</v>
      </c>
      <c r="K62" t="n">
        <v>51.39</v>
      </c>
      <c r="L62" t="n">
        <v>16</v>
      </c>
      <c r="M62" t="n">
        <v>7</v>
      </c>
      <c r="N62" t="n">
        <v>37.79</v>
      </c>
      <c r="O62" t="n">
        <v>23690.52</v>
      </c>
      <c r="P62" t="n">
        <v>170.75</v>
      </c>
      <c r="Q62" t="n">
        <v>467.07</v>
      </c>
      <c r="R62" t="n">
        <v>57.27</v>
      </c>
      <c r="S62" t="n">
        <v>39.61</v>
      </c>
      <c r="T62" t="n">
        <v>3880.3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336.8477824654624</v>
      </c>
      <c r="AB62" t="n">
        <v>460.8899966445952</v>
      </c>
      <c r="AC62" t="n">
        <v>416.9033022280072</v>
      </c>
      <c r="AD62" t="n">
        <v>336847.7824654624</v>
      </c>
      <c r="AE62" t="n">
        <v>460889.9966445952</v>
      </c>
      <c r="AF62" t="n">
        <v>7.940645700476099e-06</v>
      </c>
      <c r="AG62" t="n">
        <v>22</v>
      </c>
      <c r="AH62" t="n">
        <v>416903.3022280072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5.4818</v>
      </c>
      <c r="E63" t="n">
        <v>18.24</v>
      </c>
      <c r="F63" t="n">
        <v>15.56</v>
      </c>
      <c r="G63" t="n">
        <v>103.76</v>
      </c>
      <c r="H63" t="n">
        <v>1.51</v>
      </c>
      <c r="I63" t="n">
        <v>9</v>
      </c>
      <c r="J63" t="n">
        <v>190.57</v>
      </c>
      <c r="K63" t="n">
        <v>51.39</v>
      </c>
      <c r="L63" t="n">
        <v>16.25</v>
      </c>
      <c r="M63" t="n">
        <v>7</v>
      </c>
      <c r="N63" t="n">
        <v>37.93</v>
      </c>
      <c r="O63" t="n">
        <v>23737.67</v>
      </c>
      <c r="P63" t="n">
        <v>170.15</v>
      </c>
      <c r="Q63" t="n">
        <v>467.07</v>
      </c>
      <c r="R63" t="n">
        <v>57.48</v>
      </c>
      <c r="S63" t="n">
        <v>39.61</v>
      </c>
      <c r="T63" t="n">
        <v>3985.56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336.6334741093058</v>
      </c>
      <c r="AB63" t="n">
        <v>460.5967704970844</v>
      </c>
      <c r="AC63" t="n">
        <v>416.6380611724693</v>
      </c>
      <c r="AD63" t="n">
        <v>336633.4741093058</v>
      </c>
      <c r="AE63" t="n">
        <v>460596.7704970844</v>
      </c>
      <c r="AF63" t="n">
        <v>7.937315439337335e-06</v>
      </c>
      <c r="AG63" t="n">
        <v>22</v>
      </c>
      <c r="AH63" t="n">
        <v>416638.0611724693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5.4819</v>
      </c>
      <c r="E64" t="n">
        <v>18.24</v>
      </c>
      <c r="F64" t="n">
        <v>15.56</v>
      </c>
      <c r="G64" t="n">
        <v>103.76</v>
      </c>
      <c r="H64" t="n">
        <v>1.53</v>
      </c>
      <c r="I64" t="n">
        <v>9</v>
      </c>
      <c r="J64" t="n">
        <v>190.95</v>
      </c>
      <c r="K64" t="n">
        <v>51.39</v>
      </c>
      <c r="L64" t="n">
        <v>16.5</v>
      </c>
      <c r="M64" t="n">
        <v>7</v>
      </c>
      <c r="N64" t="n">
        <v>38.06</v>
      </c>
      <c r="O64" t="n">
        <v>23784.85</v>
      </c>
      <c r="P64" t="n">
        <v>169.6</v>
      </c>
      <c r="Q64" t="n">
        <v>467.07</v>
      </c>
      <c r="R64" t="n">
        <v>57.56</v>
      </c>
      <c r="S64" t="n">
        <v>39.61</v>
      </c>
      <c r="T64" t="n">
        <v>4023.98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336.3886224680329</v>
      </c>
      <c r="AB64" t="n">
        <v>460.2617536794028</v>
      </c>
      <c r="AC64" t="n">
        <v>416.3350178896682</v>
      </c>
      <c r="AD64" t="n">
        <v>336388.6224680329</v>
      </c>
      <c r="AE64" t="n">
        <v>460261.7536794028</v>
      </c>
      <c r="AF64" t="n">
        <v>7.937460233299891e-06</v>
      </c>
      <c r="AG64" t="n">
        <v>22</v>
      </c>
      <c r="AH64" t="n">
        <v>416335.0178896682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5.4786</v>
      </c>
      <c r="E65" t="n">
        <v>18.25</v>
      </c>
      <c r="F65" t="n">
        <v>15.58</v>
      </c>
      <c r="G65" t="n">
        <v>103.84</v>
      </c>
      <c r="H65" t="n">
        <v>1.55</v>
      </c>
      <c r="I65" t="n">
        <v>9</v>
      </c>
      <c r="J65" t="n">
        <v>191.34</v>
      </c>
      <c r="K65" t="n">
        <v>51.39</v>
      </c>
      <c r="L65" t="n">
        <v>16.75</v>
      </c>
      <c r="M65" t="n">
        <v>7</v>
      </c>
      <c r="N65" t="n">
        <v>38.19</v>
      </c>
      <c r="O65" t="n">
        <v>23832.09</v>
      </c>
      <c r="P65" t="n">
        <v>168.5</v>
      </c>
      <c r="Q65" t="n">
        <v>467.07</v>
      </c>
      <c r="R65" t="n">
        <v>57.97</v>
      </c>
      <c r="S65" t="n">
        <v>39.61</v>
      </c>
      <c r="T65" t="n">
        <v>4232.23</v>
      </c>
      <c r="U65" t="n">
        <v>0.68</v>
      </c>
      <c r="V65" t="n">
        <v>0.75</v>
      </c>
      <c r="W65" t="n">
        <v>2.62</v>
      </c>
      <c r="X65" t="n">
        <v>0.24</v>
      </c>
      <c r="Y65" t="n">
        <v>1</v>
      </c>
      <c r="Z65" t="n">
        <v>10</v>
      </c>
      <c r="AA65" t="n">
        <v>336.0328363984193</v>
      </c>
      <c r="AB65" t="n">
        <v>459.7749514827837</v>
      </c>
      <c r="AC65" t="n">
        <v>415.8946754114634</v>
      </c>
      <c r="AD65" t="n">
        <v>336032.8363984193</v>
      </c>
      <c r="AE65" t="n">
        <v>459774.9514827837</v>
      </c>
      <c r="AF65" t="n">
        <v>7.932682032535578e-06</v>
      </c>
      <c r="AG65" t="n">
        <v>22</v>
      </c>
      <c r="AH65" t="n">
        <v>415894.6754114634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5.4859</v>
      </c>
      <c r="E66" t="n">
        <v>18.23</v>
      </c>
      <c r="F66" t="n">
        <v>15.55</v>
      </c>
      <c r="G66" t="n">
        <v>103.67</v>
      </c>
      <c r="H66" t="n">
        <v>1.57</v>
      </c>
      <c r="I66" t="n">
        <v>9</v>
      </c>
      <c r="J66" t="n">
        <v>191.72</v>
      </c>
      <c r="K66" t="n">
        <v>51.39</v>
      </c>
      <c r="L66" t="n">
        <v>17</v>
      </c>
      <c r="M66" t="n">
        <v>7</v>
      </c>
      <c r="N66" t="n">
        <v>38.33</v>
      </c>
      <c r="O66" t="n">
        <v>23879.37</v>
      </c>
      <c r="P66" t="n">
        <v>167.04</v>
      </c>
      <c r="Q66" t="n">
        <v>467.09</v>
      </c>
      <c r="R66" t="n">
        <v>57.07</v>
      </c>
      <c r="S66" t="n">
        <v>39.61</v>
      </c>
      <c r="T66" t="n">
        <v>3782.03</v>
      </c>
      <c r="U66" t="n">
        <v>0.6899999999999999</v>
      </c>
      <c r="V66" t="n">
        <v>0.75</v>
      </c>
      <c r="W66" t="n">
        <v>2.62</v>
      </c>
      <c r="X66" t="n">
        <v>0.22</v>
      </c>
      <c r="Y66" t="n">
        <v>1</v>
      </c>
      <c r="Z66" t="n">
        <v>10</v>
      </c>
      <c r="AA66" t="n">
        <v>335.143846913638</v>
      </c>
      <c r="AB66" t="n">
        <v>458.5585968502578</v>
      </c>
      <c r="AC66" t="n">
        <v>414.7944079579012</v>
      </c>
      <c r="AD66" t="n">
        <v>335143.8469136379</v>
      </c>
      <c r="AE66" t="n">
        <v>458558.5968502578</v>
      </c>
      <c r="AF66" t="n">
        <v>7.943251991802089e-06</v>
      </c>
      <c r="AG66" t="n">
        <v>22</v>
      </c>
      <c r="AH66" t="n">
        <v>414794.4079579012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5.5023</v>
      </c>
      <c r="E67" t="n">
        <v>18.17</v>
      </c>
      <c r="F67" t="n">
        <v>15.53</v>
      </c>
      <c r="G67" t="n">
        <v>116.48</v>
      </c>
      <c r="H67" t="n">
        <v>1.59</v>
      </c>
      <c r="I67" t="n">
        <v>8</v>
      </c>
      <c r="J67" t="n">
        <v>192.1</v>
      </c>
      <c r="K67" t="n">
        <v>51.39</v>
      </c>
      <c r="L67" t="n">
        <v>17.25</v>
      </c>
      <c r="M67" t="n">
        <v>6</v>
      </c>
      <c r="N67" t="n">
        <v>38.46</v>
      </c>
      <c r="O67" t="n">
        <v>23926.69</v>
      </c>
      <c r="P67" t="n">
        <v>166.4</v>
      </c>
      <c r="Q67" t="n">
        <v>467.07</v>
      </c>
      <c r="R67" t="n">
        <v>56.33</v>
      </c>
      <c r="S67" t="n">
        <v>39.61</v>
      </c>
      <c r="T67" t="n">
        <v>3413.76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334.4519453857157</v>
      </c>
      <c r="AB67" t="n">
        <v>457.6119066552134</v>
      </c>
      <c r="AC67" t="n">
        <v>413.9380685463839</v>
      </c>
      <c r="AD67" t="n">
        <v>334451.9453857157</v>
      </c>
      <c r="AE67" t="n">
        <v>457611.9066552134</v>
      </c>
      <c r="AF67" t="n">
        <v>7.966998201661101e-06</v>
      </c>
      <c r="AG67" t="n">
        <v>22</v>
      </c>
      <c r="AH67" t="n">
        <v>413938.0685463839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5.5016</v>
      </c>
      <c r="E68" t="n">
        <v>18.18</v>
      </c>
      <c r="F68" t="n">
        <v>15.53</v>
      </c>
      <c r="G68" t="n">
        <v>116.5</v>
      </c>
      <c r="H68" t="n">
        <v>1.61</v>
      </c>
      <c r="I68" t="n">
        <v>8</v>
      </c>
      <c r="J68" t="n">
        <v>192.49</v>
      </c>
      <c r="K68" t="n">
        <v>51.39</v>
      </c>
      <c r="L68" t="n">
        <v>17.5</v>
      </c>
      <c r="M68" t="n">
        <v>6</v>
      </c>
      <c r="N68" t="n">
        <v>38.59</v>
      </c>
      <c r="O68" t="n">
        <v>23974.06</v>
      </c>
      <c r="P68" t="n">
        <v>166.36</v>
      </c>
      <c r="Q68" t="n">
        <v>467.07</v>
      </c>
      <c r="R68" t="n">
        <v>56.39</v>
      </c>
      <c r="S68" t="n">
        <v>39.61</v>
      </c>
      <c r="T68" t="n">
        <v>3447.33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334.4493455448952</v>
      </c>
      <c r="AB68" t="n">
        <v>457.6083494383059</v>
      </c>
      <c r="AC68" t="n">
        <v>413.9348508252655</v>
      </c>
      <c r="AD68" t="n">
        <v>334449.3455448952</v>
      </c>
      <c r="AE68" t="n">
        <v>457608.3494383059</v>
      </c>
      <c r="AF68" t="n">
        <v>7.965984643923216e-06</v>
      </c>
      <c r="AG68" t="n">
        <v>22</v>
      </c>
      <c r="AH68" t="n">
        <v>413934.8508252655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5.5025</v>
      </c>
      <c r="E69" t="n">
        <v>18.17</v>
      </c>
      <c r="F69" t="n">
        <v>15.53</v>
      </c>
      <c r="G69" t="n">
        <v>116.47</v>
      </c>
      <c r="H69" t="n">
        <v>1.63</v>
      </c>
      <c r="I69" t="n">
        <v>8</v>
      </c>
      <c r="J69" t="n">
        <v>192.87</v>
      </c>
      <c r="K69" t="n">
        <v>51.39</v>
      </c>
      <c r="L69" t="n">
        <v>17.75</v>
      </c>
      <c r="M69" t="n">
        <v>6</v>
      </c>
      <c r="N69" t="n">
        <v>38.73</v>
      </c>
      <c r="O69" t="n">
        <v>24021.47</v>
      </c>
      <c r="P69" t="n">
        <v>166.26</v>
      </c>
      <c r="Q69" t="n">
        <v>467.07</v>
      </c>
      <c r="R69" t="n">
        <v>56.24</v>
      </c>
      <c r="S69" t="n">
        <v>39.61</v>
      </c>
      <c r="T69" t="n">
        <v>3373.37</v>
      </c>
      <c r="U69" t="n">
        <v>0.7</v>
      </c>
      <c r="V69" t="n">
        <v>0.75</v>
      </c>
      <c r="W69" t="n">
        <v>2.62</v>
      </c>
      <c r="X69" t="n">
        <v>0.2</v>
      </c>
      <c r="Y69" t="n">
        <v>1</v>
      </c>
      <c r="Z69" t="n">
        <v>10</v>
      </c>
      <c r="AA69" t="n">
        <v>334.3861269764579</v>
      </c>
      <c r="AB69" t="n">
        <v>457.5218510039637</v>
      </c>
      <c r="AC69" t="n">
        <v>413.8566076800956</v>
      </c>
      <c r="AD69" t="n">
        <v>334386.1269764579</v>
      </c>
      <c r="AE69" t="n">
        <v>457521.8510039637</v>
      </c>
      <c r="AF69" t="n">
        <v>7.967287789586211e-06</v>
      </c>
      <c r="AG69" t="n">
        <v>22</v>
      </c>
      <c r="AH69" t="n">
        <v>413856.6076800956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5.5036</v>
      </c>
      <c r="E70" t="n">
        <v>18.17</v>
      </c>
      <c r="F70" t="n">
        <v>15.53</v>
      </c>
      <c r="G70" t="n">
        <v>116.45</v>
      </c>
      <c r="H70" t="n">
        <v>1.65</v>
      </c>
      <c r="I70" t="n">
        <v>8</v>
      </c>
      <c r="J70" t="n">
        <v>193.26</v>
      </c>
      <c r="K70" t="n">
        <v>51.39</v>
      </c>
      <c r="L70" t="n">
        <v>18</v>
      </c>
      <c r="M70" t="n">
        <v>6</v>
      </c>
      <c r="N70" t="n">
        <v>38.86</v>
      </c>
      <c r="O70" t="n">
        <v>24068.93</v>
      </c>
      <c r="P70" t="n">
        <v>166.11</v>
      </c>
      <c r="Q70" t="n">
        <v>467.07</v>
      </c>
      <c r="R70" t="n">
        <v>56.31</v>
      </c>
      <c r="S70" t="n">
        <v>39.61</v>
      </c>
      <c r="T70" t="n">
        <v>3408.2</v>
      </c>
      <c r="U70" t="n">
        <v>0.7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334.2966805111091</v>
      </c>
      <c r="AB70" t="n">
        <v>457.3994664039738</v>
      </c>
      <c r="AC70" t="n">
        <v>413.7459032945608</v>
      </c>
      <c r="AD70" t="n">
        <v>334296.6805111091</v>
      </c>
      <c r="AE70" t="n">
        <v>457399.4664039738</v>
      </c>
      <c r="AF70" t="n">
        <v>7.968880523174314e-06</v>
      </c>
      <c r="AG70" t="n">
        <v>22</v>
      </c>
      <c r="AH70" t="n">
        <v>413745.9032945608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5.4999</v>
      </c>
      <c r="E71" t="n">
        <v>18.18</v>
      </c>
      <c r="F71" t="n">
        <v>15.54</v>
      </c>
      <c r="G71" t="n">
        <v>116.54</v>
      </c>
      <c r="H71" t="n">
        <v>1.67</v>
      </c>
      <c r="I71" t="n">
        <v>8</v>
      </c>
      <c r="J71" t="n">
        <v>193.64</v>
      </c>
      <c r="K71" t="n">
        <v>51.39</v>
      </c>
      <c r="L71" t="n">
        <v>18.25</v>
      </c>
      <c r="M71" t="n">
        <v>6</v>
      </c>
      <c r="N71" t="n">
        <v>39</v>
      </c>
      <c r="O71" t="n">
        <v>24116.44</v>
      </c>
      <c r="P71" t="n">
        <v>165.51</v>
      </c>
      <c r="Q71" t="n">
        <v>467.07</v>
      </c>
      <c r="R71" t="n">
        <v>56.63</v>
      </c>
      <c r="S71" t="n">
        <v>39.61</v>
      </c>
      <c r="T71" t="n">
        <v>3567.46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334.140701672718</v>
      </c>
      <c r="AB71" t="n">
        <v>457.1860492759866</v>
      </c>
      <c r="AC71" t="n">
        <v>413.5528543977359</v>
      </c>
      <c r="AD71" t="n">
        <v>334140.701672718</v>
      </c>
      <c r="AE71" t="n">
        <v>457186.0492759866</v>
      </c>
      <c r="AF71" t="n">
        <v>7.963523146559782e-06</v>
      </c>
      <c r="AG71" t="n">
        <v>22</v>
      </c>
      <c r="AH71" t="n">
        <v>413552.8543977359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5.5004</v>
      </c>
      <c r="E72" t="n">
        <v>18.18</v>
      </c>
      <c r="F72" t="n">
        <v>15.54</v>
      </c>
      <c r="G72" t="n">
        <v>116.53</v>
      </c>
      <c r="H72" t="n">
        <v>1.69</v>
      </c>
      <c r="I72" t="n">
        <v>8</v>
      </c>
      <c r="J72" t="n">
        <v>194.03</v>
      </c>
      <c r="K72" t="n">
        <v>51.39</v>
      </c>
      <c r="L72" t="n">
        <v>18.5</v>
      </c>
      <c r="M72" t="n">
        <v>6</v>
      </c>
      <c r="N72" t="n">
        <v>39.13</v>
      </c>
      <c r="O72" t="n">
        <v>24163.99</v>
      </c>
      <c r="P72" t="n">
        <v>163.65</v>
      </c>
      <c r="Q72" t="n">
        <v>467.07</v>
      </c>
      <c r="R72" t="n">
        <v>56.55</v>
      </c>
      <c r="S72" t="n">
        <v>39.61</v>
      </c>
      <c r="T72" t="n">
        <v>3526.93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333.3121405260765</v>
      </c>
      <c r="AB72" t="n">
        <v>456.0523753616137</v>
      </c>
      <c r="AC72" t="n">
        <v>412.5273767306295</v>
      </c>
      <c r="AD72" t="n">
        <v>333312.1405260765</v>
      </c>
      <c r="AE72" t="n">
        <v>456052.3753616137</v>
      </c>
      <c r="AF72" t="n">
        <v>7.964247116372557e-06</v>
      </c>
      <c r="AG72" t="n">
        <v>22</v>
      </c>
      <c r="AH72" t="n">
        <v>412527.3767306295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5.502</v>
      </c>
      <c r="E73" t="n">
        <v>18.18</v>
      </c>
      <c r="F73" t="n">
        <v>15.53</v>
      </c>
      <c r="G73" t="n">
        <v>116.49</v>
      </c>
      <c r="H73" t="n">
        <v>1.71</v>
      </c>
      <c r="I73" t="n">
        <v>8</v>
      </c>
      <c r="J73" t="n">
        <v>194.41</v>
      </c>
      <c r="K73" t="n">
        <v>51.39</v>
      </c>
      <c r="L73" t="n">
        <v>18.75</v>
      </c>
      <c r="M73" t="n">
        <v>6</v>
      </c>
      <c r="N73" t="n">
        <v>39.27</v>
      </c>
      <c r="O73" t="n">
        <v>24211.59</v>
      </c>
      <c r="P73" t="n">
        <v>163.51</v>
      </c>
      <c r="Q73" t="n">
        <v>467.07</v>
      </c>
      <c r="R73" t="n">
        <v>56.46</v>
      </c>
      <c r="S73" t="n">
        <v>39.61</v>
      </c>
      <c r="T73" t="n">
        <v>3479.02</v>
      </c>
      <c r="U73" t="n">
        <v>0.7</v>
      </c>
      <c r="V73" t="n">
        <v>0.75</v>
      </c>
      <c r="W73" t="n">
        <v>2.62</v>
      </c>
      <c r="X73" t="n">
        <v>0.2</v>
      </c>
      <c r="Y73" t="n">
        <v>1</v>
      </c>
      <c r="Z73" t="n">
        <v>10</v>
      </c>
      <c r="AA73" t="n">
        <v>333.1879394086652</v>
      </c>
      <c r="AB73" t="n">
        <v>455.8824379134048</v>
      </c>
      <c r="AC73" t="n">
        <v>412.3736578739689</v>
      </c>
      <c r="AD73" t="n">
        <v>333187.9394086652</v>
      </c>
      <c r="AE73" t="n">
        <v>455882.4379134048</v>
      </c>
      <c r="AF73" t="n">
        <v>7.966563819773436e-06</v>
      </c>
      <c r="AG73" t="n">
        <v>22</v>
      </c>
      <c r="AH73" t="n">
        <v>412373.6578739689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5.5024</v>
      </c>
      <c r="E74" t="n">
        <v>18.17</v>
      </c>
      <c r="F74" t="n">
        <v>15.53</v>
      </c>
      <c r="G74" t="n">
        <v>116.48</v>
      </c>
      <c r="H74" t="n">
        <v>1.73</v>
      </c>
      <c r="I74" t="n">
        <v>8</v>
      </c>
      <c r="J74" t="n">
        <v>194.8</v>
      </c>
      <c r="K74" t="n">
        <v>51.39</v>
      </c>
      <c r="L74" t="n">
        <v>19</v>
      </c>
      <c r="M74" t="n">
        <v>5</v>
      </c>
      <c r="N74" t="n">
        <v>39.41</v>
      </c>
      <c r="O74" t="n">
        <v>24259.23</v>
      </c>
      <c r="P74" t="n">
        <v>162.77</v>
      </c>
      <c r="Q74" t="n">
        <v>467.07</v>
      </c>
      <c r="R74" t="n">
        <v>56.24</v>
      </c>
      <c r="S74" t="n">
        <v>39.61</v>
      </c>
      <c r="T74" t="n">
        <v>3371.67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332.8541933728623</v>
      </c>
      <c r="AB74" t="n">
        <v>455.4257918633834</v>
      </c>
      <c r="AC74" t="n">
        <v>411.9605934820547</v>
      </c>
      <c r="AD74" t="n">
        <v>332854.1933728623</v>
      </c>
      <c r="AE74" t="n">
        <v>455425.7918633834</v>
      </c>
      <c r="AF74" t="n">
        <v>7.967142995623655e-06</v>
      </c>
      <c r="AG74" t="n">
        <v>22</v>
      </c>
      <c r="AH74" t="n">
        <v>411960.5934820547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5.5158</v>
      </c>
      <c r="E75" t="n">
        <v>18.13</v>
      </c>
      <c r="F75" t="n">
        <v>15.52</v>
      </c>
      <c r="G75" t="n">
        <v>133.03</v>
      </c>
      <c r="H75" t="n">
        <v>1.75</v>
      </c>
      <c r="I75" t="n">
        <v>7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160.78</v>
      </c>
      <c r="Q75" t="n">
        <v>467.07</v>
      </c>
      <c r="R75" t="n">
        <v>56</v>
      </c>
      <c r="S75" t="n">
        <v>39.61</v>
      </c>
      <c r="T75" t="n">
        <v>3255.04</v>
      </c>
      <c r="U75" t="n">
        <v>0.71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321.861278551106</v>
      </c>
      <c r="AB75" t="n">
        <v>440.3848008310823</v>
      </c>
      <c r="AC75" t="n">
        <v>398.3550935237129</v>
      </c>
      <c r="AD75" t="n">
        <v>321861.278551106</v>
      </c>
      <c r="AE75" t="n">
        <v>440384.8008310823</v>
      </c>
      <c r="AF75" t="n">
        <v>7.986545386606019e-06</v>
      </c>
      <c r="AG75" t="n">
        <v>21</v>
      </c>
      <c r="AH75" t="n">
        <v>398355.0935237129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5.5181</v>
      </c>
      <c r="E76" t="n">
        <v>18.12</v>
      </c>
      <c r="F76" t="n">
        <v>15.51</v>
      </c>
      <c r="G76" t="n">
        <v>132.96</v>
      </c>
      <c r="H76" t="n">
        <v>1.77</v>
      </c>
      <c r="I76" t="n">
        <v>7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161.05</v>
      </c>
      <c r="Q76" t="n">
        <v>467.07</v>
      </c>
      <c r="R76" t="n">
        <v>55.71</v>
      </c>
      <c r="S76" t="n">
        <v>39.61</v>
      </c>
      <c r="T76" t="n">
        <v>3111.29</v>
      </c>
      <c r="U76" t="n">
        <v>0.71</v>
      </c>
      <c r="V76" t="n">
        <v>0.75</v>
      </c>
      <c r="W76" t="n">
        <v>2.62</v>
      </c>
      <c r="X76" t="n">
        <v>0.18</v>
      </c>
      <c r="Y76" t="n">
        <v>1</v>
      </c>
      <c r="Z76" t="n">
        <v>10</v>
      </c>
      <c r="AA76" t="n">
        <v>321.9030360054432</v>
      </c>
      <c r="AB76" t="n">
        <v>440.4419352223154</v>
      </c>
      <c r="AC76" t="n">
        <v>398.4067750888354</v>
      </c>
      <c r="AD76" t="n">
        <v>321903.0360054432</v>
      </c>
      <c r="AE76" t="n">
        <v>440441.9352223154</v>
      </c>
      <c r="AF76" t="n">
        <v>7.989875647744783e-06</v>
      </c>
      <c r="AG76" t="n">
        <v>21</v>
      </c>
      <c r="AH76" t="n">
        <v>398406.7750888354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5.518</v>
      </c>
      <c r="E77" t="n">
        <v>18.12</v>
      </c>
      <c r="F77" t="n">
        <v>15.51</v>
      </c>
      <c r="G77" t="n">
        <v>132.97</v>
      </c>
      <c r="H77" t="n">
        <v>1.79</v>
      </c>
      <c r="I77" t="n">
        <v>7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161.1</v>
      </c>
      <c r="Q77" t="n">
        <v>467.07</v>
      </c>
      <c r="R77" t="n">
        <v>55.72</v>
      </c>
      <c r="S77" t="n">
        <v>39.61</v>
      </c>
      <c r="T77" t="n">
        <v>3114.41</v>
      </c>
      <c r="U77" t="n">
        <v>0.71</v>
      </c>
      <c r="V77" t="n">
        <v>0.75</v>
      </c>
      <c r="W77" t="n">
        <v>2.62</v>
      </c>
      <c r="X77" t="n">
        <v>0.18</v>
      </c>
      <c r="Y77" t="n">
        <v>1</v>
      </c>
      <c r="Z77" t="n">
        <v>10</v>
      </c>
      <c r="AA77" t="n">
        <v>321.9270367272233</v>
      </c>
      <c r="AB77" t="n">
        <v>440.4747740686919</v>
      </c>
      <c r="AC77" t="n">
        <v>398.4364798418033</v>
      </c>
      <c r="AD77" t="n">
        <v>321927.0367272233</v>
      </c>
      <c r="AE77" t="n">
        <v>440474.7740686919</v>
      </c>
      <c r="AF77" t="n">
        <v>7.989730853782227e-06</v>
      </c>
      <c r="AG77" t="n">
        <v>21</v>
      </c>
      <c r="AH77" t="n">
        <v>398436.4798418033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5.5184</v>
      </c>
      <c r="E78" t="n">
        <v>18.12</v>
      </c>
      <c r="F78" t="n">
        <v>15.51</v>
      </c>
      <c r="G78" t="n">
        <v>132.95</v>
      </c>
      <c r="H78" t="n">
        <v>1.81</v>
      </c>
      <c r="I78" t="n">
        <v>7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161.56</v>
      </c>
      <c r="Q78" t="n">
        <v>467.07</v>
      </c>
      <c r="R78" t="n">
        <v>55.86</v>
      </c>
      <c r="S78" t="n">
        <v>39.61</v>
      </c>
      <c r="T78" t="n">
        <v>3187.2</v>
      </c>
      <c r="U78" t="n">
        <v>0.71</v>
      </c>
      <c r="V78" t="n">
        <v>0.75</v>
      </c>
      <c r="W78" t="n">
        <v>2.62</v>
      </c>
      <c r="X78" t="n">
        <v>0.18</v>
      </c>
      <c r="Y78" t="n">
        <v>1</v>
      </c>
      <c r="Z78" t="n">
        <v>10</v>
      </c>
      <c r="AA78" t="n">
        <v>322.1203091095968</v>
      </c>
      <c r="AB78" t="n">
        <v>440.7392178688311</v>
      </c>
      <c r="AC78" t="n">
        <v>398.6756854968065</v>
      </c>
      <c r="AD78" t="n">
        <v>322120.3091095968</v>
      </c>
      <c r="AE78" t="n">
        <v>440739.2178688311</v>
      </c>
      <c r="AF78" t="n">
        <v>7.990310029632448e-06</v>
      </c>
      <c r="AG78" t="n">
        <v>21</v>
      </c>
      <c r="AH78" t="n">
        <v>398675.6854968065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5.519</v>
      </c>
      <c r="E79" t="n">
        <v>18.12</v>
      </c>
      <c r="F79" t="n">
        <v>15.51</v>
      </c>
      <c r="G79" t="n">
        <v>132.94</v>
      </c>
      <c r="H79" t="n">
        <v>1.83</v>
      </c>
      <c r="I79" t="n">
        <v>7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161.64</v>
      </c>
      <c r="Q79" t="n">
        <v>467.07</v>
      </c>
      <c r="R79" t="n">
        <v>55.67</v>
      </c>
      <c r="S79" t="n">
        <v>39.61</v>
      </c>
      <c r="T79" t="n">
        <v>3091.04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322.1428385669618</v>
      </c>
      <c r="AB79" t="n">
        <v>440.7700436663274</v>
      </c>
      <c r="AC79" t="n">
        <v>398.7035693234541</v>
      </c>
      <c r="AD79" t="n">
        <v>322142.8385669618</v>
      </c>
      <c r="AE79" t="n">
        <v>440770.0436663274</v>
      </c>
      <c r="AF79" t="n">
        <v>7.991178793407778e-06</v>
      </c>
      <c r="AG79" t="n">
        <v>21</v>
      </c>
      <c r="AH79" t="n">
        <v>398703.5693234541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5.5201</v>
      </c>
      <c r="E80" t="n">
        <v>18.12</v>
      </c>
      <c r="F80" t="n">
        <v>15.51</v>
      </c>
      <c r="G80" t="n">
        <v>132.91</v>
      </c>
      <c r="H80" t="n">
        <v>1.85</v>
      </c>
      <c r="I80" t="n">
        <v>7</v>
      </c>
      <c r="J80" t="n">
        <v>197.12</v>
      </c>
      <c r="K80" t="n">
        <v>51.39</v>
      </c>
      <c r="L80" t="n">
        <v>20.5</v>
      </c>
      <c r="M80" t="n">
        <v>3</v>
      </c>
      <c r="N80" t="n">
        <v>40.23</v>
      </c>
      <c r="O80" t="n">
        <v>24546.08</v>
      </c>
      <c r="P80" t="n">
        <v>161.9</v>
      </c>
      <c r="Q80" t="n">
        <v>467.07</v>
      </c>
      <c r="R80" t="n">
        <v>55.57</v>
      </c>
      <c r="S80" t="n">
        <v>39.61</v>
      </c>
      <c r="T80" t="n">
        <v>3040.29</v>
      </c>
      <c r="U80" t="n">
        <v>0.71</v>
      </c>
      <c r="V80" t="n">
        <v>0.75</v>
      </c>
      <c r="W80" t="n">
        <v>2.62</v>
      </c>
      <c r="X80" t="n">
        <v>0.17</v>
      </c>
      <c r="Y80" t="n">
        <v>1</v>
      </c>
      <c r="Z80" t="n">
        <v>10</v>
      </c>
      <c r="AA80" t="n">
        <v>322.2337871893932</v>
      </c>
      <c r="AB80" t="n">
        <v>440.8944835839081</v>
      </c>
      <c r="AC80" t="n">
        <v>398.8161328699533</v>
      </c>
      <c r="AD80" t="n">
        <v>322233.7871893932</v>
      </c>
      <c r="AE80" t="n">
        <v>440894.4835839081</v>
      </c>
      <c r="AF80" t="n">
        <v>7.992771526995883e-06</v>
      </c>
      <c r="AG80" t="n">
        <v>21</v>
      </c>
      <c r="AH80" t="n">
        <v>398816.1328699533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5.5199</v>
      </c>
      <c r="E81" t="n">
        <v>18.12</v>
      </c>
      <c r="F81" t="n">
        <v>15.51</v>
      </c>
      <c r="G81" t="n">
        <v>132.91</v>
      </c>
      <c r="H81" t="n">
        <v>1.87</v>
      </c>
      <c r="I81" t="n">
        <v>7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162.26</v>
      </c>
      <c r="Q81" t="n">
        <v>467.07</v>
      </c>
      <c r="R81" t="n">
        <v>55.38</v>
      </c>
      <c r="S81" t="n">
        <v>39.61</v>
      </c>
      <c r="T81" t="n">
        <v>2943.9</v>
      </c>
      <c r="U81" t="n">
        <v>0.72</v>
      </c>
      <c r="V81" t="n">
        <v>0.75</v>
      </c>
      <c r="W81" t="n">
        <v>2.63</v>
      </c>
      <c r="X81" t="n">
        <v>0.17</v>
      </c>
      <c r="Y81" t="n">
        <v>1</v>
      </c>
      <c r="Z81" t="n">
        <v>10</v>
      </c>
      <c r="AA81" t="n">
        <v>322.3957079961681</v>
      </c>
      <c r="AB81" t="n">
        <v>441.1160307751792</v>
      </c>
      <c r="AC81" t="n">
        <v>399.0165359082329</v>
      </c>
      <c r="AD81" t="n">
        <v>322395.7079961681</v>
      </c>
      <c r="AE81" t="n">
        <v>441116.0307751792</v>
      </c>
      <c r="AF81" t="n">
        <v>7.992481939070773e-06</v>
      </c>
      <c r="AG81" t="n">
        <v>21</v>
      </c>
      <c r="AH81" t="n">
        <v>399016.5359082329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5.5197</v>
      </c>
      <c r="E82" t="n">
        <v>18.12</v>
      </c>
      <c r="F82" t="n">
        <v>15.51</v>
      </c>
      <c r="G82" t="n">
        <v>132.92</v>
      </c>
      <c r="H82" t="n">
        <v>1.88</v>
      </c>
      <c r="I82" t="n">
        <v>7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162.59</v>
      </c>
      <c r="Q82" t="n">
        <v>467.11</v>
      </c>
      <c r="R82" t="n">
        <v>55.52</v>
      </c>
      <c r="S82" t="n">
        <v>39.61</v>
      </c>
      <c r="T82" t="n">
        <v>3015.04</v>
      </c>
      <c r="U82" t="n">
        <v>0.71</v>
      </c>
      <c r="V82" t="n">
        <v>0.75</v>
      </c>
      <c r="W82" t="n">
        <v>2.62</v>
      </c>
      <c r="X82" t="n">
        <v>0.17</v>
      </c>
      <c r="Y82" t="n">
        <v>1</v>
      </c>
      <c r="Z82" t="n">
        <v>10</v>
      </c>
      <c r="AA82" t="n">
        <v>322.5444949950843</v>
      </c>
      <c r="AB82" t="n">
        <v>441.3196077111156</v>
      </c>
      <c r="AC82" t="n">
        <v>399.2006837471256</v>
      </c>
      <c r="AD82" t="n">
        <v>322544.4949950843</v>
      </c>
      <c r="AE82" t="n">
        <v>441319.6077111156</v>
      </c>
      <c r="AF82" t="n">
        <v>7.992192351145663e-06</v>
      </c>
      <c r="AG82" t="n">
        <v>21</v>
      </c>
      <c r="AH82" t="n">
        <v>399200.6837471256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5.5198</v>
      </c>
      <c r="E83" t="n">
        <v>18.12</v>
      </c>
      <c r="F83" t="n">
        <v>15.51</v>
      </c>
      <c r="G83" t="n">
        <v>132.92</v>
      </c>
      <c r="H83" t="n">
        <v>1.9</v>
      </c>
      <c r="I83" t="n">
        <v>7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162.69</v>
      </c>
      <c r="Q83" t="n">
        <v>467.07</v>
      </c>
      <c r="R83" t="n">
        <v>55.47</v>
      </c>
      <c r="S83" t="n">
        <v>39.61</v>
      </c>
      <c r="T83" t="n">
        <v>2993.07</v>
      </c>
      <c r="U83" t="n">
        <v>0.71</v>
      </c>
      <c r="V83" t="n">
        <v>0.75</v>
      </c>
      <c r="W83" t="n">
        <v>2.62</v>
      </c>
      <c r="X83" t="n">
        <v>0.17</v>
      </c>
      <c r="Y83" t="n">
        <v>1</v>
      </c>
      <c r="Z83" t="n">
        <v>10</v>
      </c>
      <c r="AA83" t="n">
        <v>322.586216997533</v>
      </c>
      <c r="AB83" t="n">
        <v>441.3766935955107</v>
      </c>
      <c r="AC83" t="n">
        <v>399.2523214348346</v>
      </c>
      <c r="AD83" t="n">
        <v>322586.216997533</v>
      </c>
      <c r="AE83" t="n">
        <v>441376.6935955107</v>
      </c>
      <c r="AF83" t="n">
        <v>7.992337145108217e-06</v>
      </c>
      <c r="AG83" t="n">
        <v>21</v>
      </c>
      <c r="AH83" t="n">
        <v>399252.3214348346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5.5208</v>
      </c>
      <c r="E84" t="n">
        <v>18.11</v>
      </c>
      <c r="F84" t="n">
        <v>15.5</v>
      </c>
      <c r="G84" t="n">
        <v>132.89</v>
      </c>
      <c r="H84" t="n">
        <v>1.92</v>
      </c>
      <c r="I84" t="n">
        <v>7</v>
      </c>
      <c r="J84" t="n">
        <v>198.68</v>
      </c>
      <c r="K84" t="n">
        <v>51.39</v>
      </c>
      <c r="L84" t="n">
        <v>21.5</v>
      </c>
      <c r="M84" t="n">
        <v>1</v>
      </c>
      <c r="N84" t="n">
        <v>40.79</v>
      </c>
      <c r="O84" t="n">
        <v>24738.25</v>
      </c>
      <c r="P84" t="n">
        <v>162.92</v>
      </c>
      <c r="Q84" t="n">
        <v>467.09</v>
      </c>
      <c r="R84" t="n">
        <v>55.35</v>
      </c>
      <c r="S84" t="n">
        <v>39.61</v>
      </c>
      <c r="T84" t="n">
        <v>2933.15</v>
      </c>
      <c r="U84" t="n">
        <v>0.72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322.6373768055213</v>
      </c>
      <c r="AB84" t="n">
        <v>441.4466927018119</v>
      </c>
      <c r="AC84" t="n">
        <v>399.3156399246747</v>
      </c>
      <c r="AD84" t="n">
        <v>322637.3768055213</v>
      </c>
      <c r="AE84" t="n">
        <v>441446.6927018119</v>
      </c>
      <c r="AF84" t="n">
        <v>7.993785084733768e-06</v>
      </c>
      <c r="AG84" t="n">
        <v>21</v>
      </c>
      <c r="AH84" t="n">
        <v>399315.6399246746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5.5192</v>
      </c>
      <c r="E85" t="n">
        <v>18.12</v>
      </c>
      <c r="F85" t="n">
        <v>15.51</v>
      </c>
      <c r="G85" t="n">
        <v>132.93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1</v>
      </c>
      <c r="N85" t="n">
        <v>40.93</v>
      </c>
      <c r="O85" t="n">
        <v>24786.41</v>
      </c>
      <c r="P85" t="n">
        <v>163.18</v>
      </c>
      <c r="Q85" t="n">
        <v>467.07</v>
      </c>
      <c r="R85" t="n">
        <v>55.5</v>
      </c>
      <c r="S85" t="n">
        <v>39.61</v>
      </c>
      <c r="T85" t="n">
        <v>3006.26</v>
      </c>
      <c r="U85" t="n">
        <v>0.71</v>
      </c>
      <c r="V85" t="n">
        <v>0.75</v>
      </c>
      <c r="W85" t="n">
        <v>2.63</v>
      </c>
      <c r="X85" t="n">
        <v>0.18</v>
      </c>
      <c r="Y85" t="n">
        <v>1</v>
      </c>
      <c r="Z85" t="n">
        <v>10</v>
      </c>
      <c r="AA85" t="n">
        <v>322.8135269288935</v>
      </c>
      <c r="AB85" t="n">
        <v>441.6877090718045</v>
      </c>
      <c r="AC85" t="n">
        <v>399.5336540305839</v>
      </c>
      <c r="AD85" t="n">
        <v>322813.5269288935</v>
      </c>
      <c r="AE85" t="n">
        <v>441687.7090718045</v>
      </c>
      <c r="AF85" t="n">
        <v>7.991468381332887e-06</v>
      </c>
      <c r="AG85" t="n">
        <v>21</v>
      </c>
      <c r="AH85" t="n">
        <v>399533.6540305839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5.5189</v>
      </c>
      <c r="E86" t="n">
        <v>18.12</v>
      </c>
      <c r="F86" t="n">
        <v>15.51</v>
      </c>
      <c r="G86" t="n">
        <v>132.94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1</v>
      </c>
      <c r="N86" t="n">
        <v>41.07</v>
      </c>
      <c r="O86" t="n">
        <v>24834.62</v>
      </c>
      <c r="P86" t="n">
        <v>163.2</v>
      </c>
      <c r="Q86" t="n">
        <v>467.07</v>
      </c>
      <c r="R86" t="n">
        <v>55.62</v>
      </c>
      <c r="S86" t="n">
        <v>39.61</v>
      </c>
      <c r="T86" t="n">
        <v>3063.6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322.8285945733273</v>
      </c>
      <c r="AB86" t="n">
        <v>441.7083252876565</v>
      </c>
      <c r="AC86" t="n">
        <v>399.55230266373</v>
      </c>
      <c r="AD86" t="n">
        <v>322828.5945733273</v>
      </c>
      <c r="AE86" t="n">
        <v>441708.3252876565</v>
      </c>
      <c r="AF86" t="n">
        <v>7.991033999445224e-06</v>
      </c>
      <c r="AG86" t="n">
        <v>21</v>
      </c>
      <c r="AH86" t="n">
        <v>399552.30266373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5.5183</v>
      </c>
      <c r="E87" t="n">
        <v>18.12</v>
      </c>
      <c r="F87" t="n">
        <v>15.51</v>
      </c>
      <c r="G87" t="n">
        <v>132.96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1</v>
      </c>
      <c r="N87" t="n">
        <v>41.21</v>
      </c>
      <c r="O87" t="n">
        <v>24882.88</v>
      </c>
      <c r="P87" t="n">
        <v>163.37</v>
      </c>
      <c r="Q87" t="n">
        <v>467.07</v>
      </c>
      <c r="R87" t="n">
        <v>55.59</v>
      </c>
      <c r="S87" t="n">
        <v>39.61</v>
      </c>
      <c r="T87" t="n">
        <v>3052.96</v>
      </c>
      <c r="U87" t="n">
        <v>0.71</v>
      </c>
      <c r="V87" t="n">
        <v>0.75</v>
      </c>
      <c r="W87" t="n">
        <v>2.63</v>
      </c>
      <c r="X87" t="n">
        <v>0.18</v>
      </c>
      <c r="Y87" t="n">
        <v>1</v>
      </c>
      <c r="Z87" t="n">
        <v>10</v>
      </c>
      <c r="AA87" t="n">
        <v>322.915713243765</v>
      </c>
      <c r="AB87" t="n">
        <v>441.8275248959538</v>
      </c>
      <c r="AC87" t="n">
        <v>399.6601260287091</v>
      </c>
      <c r="AD87" t="n">
        <v>322915.7132437649</v>
      </c>
      <c r="AE87" t="n">
        <v>441827.5248959538</v>
      </c>
      <c r="AF87" t="n">
        <v>7.990165235669893e-06</v>
      </c>
      <c r="AG87" t="n">
        <v>21</v>
      </c>
      <c r="AH87" t="n">
        <v>399660.1260287091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5.5173</v>
      </c>
      <c r="E88" t="n">
        <v>18.12</v>
      </c>
      <c r="F88" t="n">
        <v>15.52</v>
      </c>
      <c r="G88" t="n">
        <v>132.99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0</v>
      </c>
      <c r="N88" t="n">
        <v>41.35</v>
      </c>
      <c r="O88" t="n">
        <v>24931.18</v>
      </c>
      <c r="P88" t="n">
        <v>163.63</v>
      </c>
      <c r="Q88" t="n">
        <v>467.07</v>
      </c>
      <c r="R88" t="n">
        <v>55.63</v>
      </c>
      <c r="S88" t="n">
        <v>39.61</v>
      </c>
      <c r="T88" t="n">
        <v>3072.51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323.0793846177658</v>
      </c>
      <c r="AB88" t="n">
        <v>442.0514672905332</v>
      </c>
      <c r="AC88" t="n">
        <v>399.8626956754549</v>
      </c>
      <c r="AD88" t="n">
        <v>323079.3846177658</v>
      </c>
      <c r="AE88" t="n">
        <v>442051.4672905332</v>
      </c>
      <c r="AF88" t="n">
        <v>7.988717296044344e-06</v>
      </c>
      <c r="AG88" t="n">
        <v>21</v>
      </c>
      <c r="AH88" t="n">
        <v>399862.6956754549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5.0393</v>
      </c>
      <c r="E2" t="n">
        <v>19.84</v>
      </c>
      <c r="F2" t="n">
        <v>17.27</v>
      </c>
      <c r="G2" t="n">
        <v>15.23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92.93000000000001</v>
      </c>
      <c r="Q2" t="n">
        <v>467.13</v>
      </c>
      <c r="R2" t="n">
        <v>112.6</v>
      </c>
      <c r="S2" t="n">
        <v>39.61</v>
      </c>
      <c r="T2" t="n">
        <v>31248.76</v>
      </c>
      <c r="U2" t="n">
        <v>0.35</v>
      </c>
      <c r="V2" t="n">
        <v>0.68</v>
      </c>
      <c r="W2" t="n">
        <v>2.73</v>
      </c>
      <c r="X2" t="n">
        <v>1.93</v>
      </c>
      <c r="Y2" t="n">
        <v>1</v>
      </c>
      <c r="Z2" t="n">
        <v>10</v>
      </c>
      <c r="AA2" t="n">
        <v>289.3734058193692</v>
      </c>
      <c r="AB2" t="n">
        <v>395.9334600957298</v>
      </c>
      <c r="AC2" t="n">
        <v>358.1461263602939</v>
      </c>
      <c r="AD2" t="n">
        <v>289373.4058193692</v>
      </c>
      <c r="AE2" t="n">
        <v>395933.4600957298</v>
      </c>
      <c r="AF2" t="n">
        <v>1.307954570094105e-05</v>
      </c>
      <c r="AG2" t="n">
        <v>23</v>
      </c>
      <c r="AH2" t="n">
        <v>358146.1263602939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5.2126</v>
      </c>
      <c r="E3" t="n">
        <v>19.18</v>
      </c>
      <c r="F3" t="n">
        <v>16.8</v>
      </c>
      <c r="G3" t="n">
        <v>19.39</v>
      </c>
      <c r="H3" t="n">
        <v>0.42</v>
      </c>
      <c r="I3" t="n">
        <v>52</v>
      </c>
      <c r="J3" t="n">
        <v>51.62</v>
      </c>
      <c r="K3" t="n">
        <v>24.83</v>
      </c>
      <c r="L3" t="n">
        <v>1.25</v>
      </c>
      <c r="M3" t="n">
        <v>50</v>
      </c>
      <c r="N3" t="n">
        <v>5.54</v>
      </c>
      <c r="O3" t="n">
        <v>6599.8</v>
      </c>
      <c r="P3" t="n">
        <v>88.28</v>
      </c>
      <c r="Q3" t="n">
        <v>467.18</v>
      </c>
      <c r="R3" t="n">
        <v>97.69</v>
      </c>
      <c r="S3" t="n">
        <v>39.61</v>
      </c>
      <c r="T3" t="n">
        <v>23875.03</v>
      </c>
      <c r="U3" t="n">
        <v>0.41</v>
      </c>
      <c r="V3" t="n">
        <v>0.6899999999999999</v>
      </c>
      <c r="W3" t="n">
        <v>2.69</v>
      </c>
      <c r="X3" t="n">
        <v>1.47</v>
      </c>
      <c r="Y3" t="n">
        <v>1</v>
      </c>
      <c r="Z3" t="n">
        <v>10</v>
      </c>
      <c r="AA3" t="n">
        <v>283.9324696505187</v>
      </c>
      <c r="AB3" t="n">
        <v>388.4889311923457</v>
      </c>
      <c r="AC3" t="n">
        <v>351.412092846987</v>
      </c>
      <c r="AD3" t="n">
        <v>283932.4696505187</v>
      </c>
      <c r="AE3" t="n">
        <v>388488.9311923457</v>
      </c>
      <c r="AF3" t="n">
        <v>1.352934731425502e-05</v>
      </c>
      <c r="AG3" t="n">
        <v>23</v>
      </c>
      <c r="AH3" t="n">
        <v>351412.092846987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5.3312</v>
      </c>
      <c r="E4" t="n">
        <v>18.76</v>
      </c>
      <c r="F4" t="n">
        <v>16.5</v>
      </c>
      <c r="G4" t="n">
        <v>23.57</v>
      </c>
      <c r="H4" t="n">
        <v>0.5</v>
      </c>
      <c r="I4" t="n">
        <v>42</v>
      </c>
      <c r="J4" t="n">
        <v>51.9</v>
      </c>
      <c r="K4" t="n">
        <v>24.83</v>
      </c>
      <c r="L4" t="n">
        <v>1.5</v>
      </c>
      <c r="M4" t="n">
        <v>40</v>
      </c>
      <c r="N4" t="n">
        <v>5.57</v>
      </c>
      <c r="O4" t="n">
        <v>6634.84</v>
      </c>
      <c r="P4" t="n">
        <v>84.8</v>
      </c>
      <c r="Q4" t="n">
        <v>467.07</v>
      </c>
      <c r="R4" t="n">
        <v>87.65000000000001</v>
      </c>
      <c r="S4" t="n">
        <v>39.61</v>
      </c>
      <c r="T4" t="n">
        <v>18905.38</v>
      </c>
      <c r="U4" t="n">
        <v>0.45</v>
      </c>
      <c r="V4" t="n">
        <v>0.71</v>
      </c>
      <c r="W4" t="n">
        <v>2.68</v>
      </c>
      <c r="X4" t="n">
        <v>1.16</v>
      </c>
      <c r="Y4" t="n">
        <v>1</v>
      </c>
      <c r="Z4" t="n">
        <v>10</v>
      </c>
      <c r="AA4" t="n">
        <v>271.0235396261056</v>
      </c>
      <c r="AB4" t="n">
        <v>370.8263636311444</v>
      </c>
      <c r="AC4" t="n">
        <v>335.4352159442574</v>
      </c>
      <c r="AD4" t="n">
        <v>271023.5396261056</v>
      </c>
      <c r="AE4" t="n">
        <v>370826.3636311444</v>
      </c>
      <c r="AF4" t="n">
        <v>1.383717461569205e-05</v>
      </c>
      <c r="AG4" t="n">
        <v>22</v>
      </c>
      <c r="AH4" t="n">
        <v>335435.2159442574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5.4033</v>
      </c>
      <c r="E5" t="n">
        <v>18.51</v>
      </c>
      <c r="F5" t="n">
        <v>16.33</v>
      </c>
      <c r="G5" t="n">
        <v>28</v>
      </c>
      <c r="H5" t="n">
        <v>0.58</v>
      </c>
      <c r="I5" t="n">
        <v>35</v>
      </c>
      <c r="J5" t="n">
        <v>52.19</v>
      </c>
      <c r="K5" t="n">
        <v>24.83</v>
      </c>
      <c r="L5" t="n">
        <v>1.75</v>
      </c>
      <c r="M5" t="n">
        <v>33</v>
      </c>
      <c r="N5" t="n">
        <v>5.61</v>
      </c>
      <c r="O5" t="n">
        <v>6670.02</v>
      </c>
      <c r="P5" t="n">
        <v>81.91</v>
      </c>
      <c r="Q5" t="n">
        <v>467.07</v>
      </c>
      <c r="R5" t="n">
        <v>82.76000000000001</v>
      </c>
      <c r="S5" t="n">
        <v>39.61</v>
      </c>
      <c r="T5" t="n">
        <v>16493.9</v>
      </c>
      <c r="U5" t="n">
        <v>0.48</v>
      </c>
      <c r="V5" t="n">
        <v>0.71</v>
      </c>
      <c r="W5" t="n">
        <v>2.66</v>
      </c>
      <c r="X5" t="n">
        <v>1</v>
      </c>
      <c r="Y5" t="n">
        <v>1</v>
      </c>
      <c r="Z5" t="n">
        <v>10</v>
      </c>
      <c r="AA5" t="n">
        <v>268.5747002170063</v>
      </c>
      <c r="AB5" t="n">
        <v>367.4757535164448</v>
      </c>
      <c r="AC5" t="n">
        <v>332.4043833562939</v>
      </c>
      <c r="AD5" t="n">
        <v>268574.7002170063</v>
      </c>
      <c r="AE5" t="n">
        <v>367475.7535164448</v>
      </c>
      <c r="AF5" t="n">
        <v>1.402431077449146e-05</v>
      </c>
      <c r="AG5" t="n">
        <v>22</v>
      </c>
      <c r="AH5" t="n">
        <v>332404.3833562939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5.4656</v>
      </c>
      <c r="E6" t="n">
        <v>18.3</v>
      </c>
      <c r="F6" t="n">
        <v>16.18</v>
      </c>
      <c r="G6" t="n">
        <v>32.36</v>
      </c>
      <c r="H6" t="n">
        <v>0.66</v>
      </c>
      <c r="I6" t="n">
        <v>30</v>
      </c>
      <c r="J6" t="n">
        <v>52.47</v>
      </c>
      <c r="K6" t="n">
        <v>24.83</v>
      </c>
      <c r="L6" t="n">
        <v>2</v>
      </c>
      <c r="M6" t="n">
        <v>25</v>
      </c>
      <c r="N6" t="n">
        <v>5.64</v>
      </c>
      <c r="O6" t="n">
        <v>6705.1</v>
      </c>
      <c r="P6" t="n">
        <v>78.89</v>
      </c>
      <c r="Q6" t="n">
        <v>467.11</v>
      </c>
      <c r="R6" t="n">
        <v>77.22</v>
      </c>
      <c r="S6" t="n">
        <v>39.61</v>
      </c>
      <c r="T6" t="n">
        <v>13749.36</v>
      </c>
      <c r="U6" t="n">
        <v>0.51</v>
      </c>
      <c r="V6" t="n">
        <v>0.72</v>
      </c>
      <c r="W6" t="n">
        <v>2.67</v>
      </c>
      <c r="X6" t="n">
        <v>0.85</v>
      </c>
      <c r="Y6" t="n">
        <v>1</v>
      </c>
      <c r="Z6" t="n">
        <v>10</v>
      </c>
      <c r="AA6" t="n">
        <v>266.2743735792521</v>
      </c>
      <c r="AB6" t="n">
        <v>364.3283451274207</v>
      </c>
      <c r="AC6" t="n">
        <v>329.5573592065028</v>
      </c>
      <c r="AD6" t="n">
        <v>266274.3735792522</v>
      </c>
      <c r="AE6" t="n">
        <v>364328.3451274207</v>
      </c>
      <c r="AF6" t="n">
        <v>1.418601095054143e-05</v>
      </c>
      <c r="AG6" t="n">
        <v>22</v>
      </c>
      <c r="AH6" t="n">
        <v>329557.3592065028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5.5166</v>
      </c>
      <c r="E7" t="n">
        <v>18.13</v>
      </c>
      <c r="F7" t="n">
        <v>16.06</v>
      </c>
      <c r="G7" t="n">
        <v>37.06</v>
      </c>
      <c r="H7" t="n">
        <v>0.74</v>
      </c>
      <c r="I7" t="n">
        <v>26</v>
      </c>
      <c r="J7" t="n">
        <v>52.75</v>
      </c>
      <c r="K7" t="n">
        <v>24.83</v>
      </c>
      <c r="L7" t="n">
        <v>2.25</v>
      </c>
      <c r="M7" t="n">
        <v>14</v>
      </c>
      <c r="N7" t="n">
        <v>5.68</v>
      </c>
      <c r="O7" t="n">
        <v>6740.19</v>
      </c>
      <c r="P7" t="n">
        <v>76.58</v>
      </c>
      <c r="Q7" t="n">
        <v>467.1</v>
      </c>
      <c r="R7" t="n">
        <v>73.04000000000001</v>
      </c>
      <c r="S7" t="n">
        <v>39.61</v>
      </c>
      <c r="T7" t="n">
        <v>11678.65</v>
      </c>
      <c r="U7" t="n">
        <v>0.54</v>
      </c>
      <c r="V7" t="n">
        <v>0.73</v>
      </c>
      <c r="W7" t="n">
        <v>2.67</v>
      </c>
      <c r="X7" t="n">
        <v>0.73</v>
      </c>
      <c r="Y7" t="n">
        <v>1</v>
      </c>
      <c r="Z7" t="n">
        <v>10</v>
      </c>
      <c r="AA7" t="n">
        <v>255.2155567739736</v>
      </c>
      <c r="AB7" t="n">
        <v>349.1971840937089</v>
      </c>
      <c r="AC7" t="n">
        <v>315.8702949452356</v>
      </c>
      <c r="AD7" t="n">
        <v>255215.5567739736</v>
      </c>
      <c r="AE7" t="n">
        <v>349197.1840937089</v>
      </c>
      <c r="AF7" t="n">
        <v>1.431838188117624e-05</v>
      </c>
      <c r="AG7" t="n">
        <v>21</v>
      </c>
      <c r="AH7" t="n">
        <v>315870.2949452356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5.5249</v>
      </c>
      <c r="E8" t="n">
        <v>18.1</v>
      </c>
      <c r="F8" t="n">
        <v>16.05</v>
      </c>
      <c r="G8" t="n">
        <v>38.51</v>
      </c>
      <c r="H8" t="n">
        <v>0.82</v>
      </c>
      <c r="I8" t="n">
        <v>25</v>
      </c>
      <c r="J8" t="n">
        <v>53.04</v>
      </c>
      <c r="K8" t="n">
        <v>24.83</v>
      </c>
      <c r="L8" t="n">
        <v>2.5</v>
      </c>
      <c r="M8" t="n">
        <v>3</v>
      </c>
      <c r="N8" t="n">
        <v>5.71</v>
      </c>
      <c r="O8" t="n">
        <v>6775.31</v>
      </c>
      <c r="P8" t="n">
        <v>76.06999999999999</v>
      </c>
      <c r="Q8" t="n">
        <v>467.12</v>
      </c>
      <c r="R8" t="n">
        <v>72.12</v>
      </c>
      <c r="S8" t="n">
        <v>39.61</v>
      </c>
      <c r="T8" t="n">
        <v>11225.18</v>
      </c>
      <c r="U8" t="n">
        <v>0.55</v>
      </c>
      <c r="V8" t="n">
        <v>0.73</v>
      </c>
      <c r="W8" t="n">
        <v>2.68</v>
      </c>
      <c r="X8" t="n">
        <v>0.71</v>
      </c>
      <c r="Y8" t="n">
        <v>1</v>
      </c>
      <c r="Z8" t="n">
        <v>10</v>
      </c>
      <c r="AA8" t="n">
        <v>254.8873069497941</v>
      </c>
      <c r="AB8" t="n">
        <v>348.7480582029066</v>
      </c>
      <c r="AC8" t="n">
        <v>315.4640329990992</v>
      </c>
      <c r="AD8" t="n">
        <v>254887.3069497941</v>
      </c>
      <c r="AE8" t="n">
        <v>348748.0582029066</v>
      </c>
      <c r="AF8" t="n">
        <v>1.433992460125994e-05</v>
      </c>
      <c r="AG8" t="n">
        <v>21</v>
      </c>
      <c r="AH8" t="n">
        <v>315464.0329990992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5.5244</v>
      </c>
      <c r="E9" t="n">
        <v>18.1</v>
      </c>
      <c r="F9" t="n">
        <v>16.05</v>
      </c>
      <c r="G9" t="n">
        <v>38.52</v>
      </c>
      <c r="H9" t="n">
        <v>0.89</v>
      </c>
      <c r="I9" t="n">
        <v>25</v>
      </c>
      <c r="J9" t="n">
        <v>53.32</v>
      </c>
      <c r="K9" t="n">
        <v>24.83</v>
      </c>
      <c r="L9" t="n">
        <v>2.75</v>
      </c>
      <c r="M9" t="n">
        <v>0</v>
      </c>
      <c r="N9" t="n">
        <v>5.75</v>
      </c>
      <c r="O9" t="n">
        <v>6810.44</v>
      </c>
      <c r="P9" t="n">
        <v>75.93000000000001</v>
      </c>
      <c r="Q9" t="n">
        <v>467.22</v>
      </c>
      <c r="R9" t="n">
        <v>72.09999999999999</v>
      </c>
      <c r="S9" t="n">
        <v>39.61</v>
      </c>
      <c r="T9" t="n">
        <v>11216.33</v>
      </c>
      <c r="U9" t="n">
        <v>0.55</v>
      </c>
      <c r="V9" t="n">
        <v>0.73</v>
      </c>
      <c r="W9" t="n">
        <v>2.68</v>
      </c>
      <c r="X9" t="n">
        <v>0.71</v>
      </c>
      <c r="Y9" t="n">
        <v>1</v>
      </c>
      <c r="Z9" t="n">
        <v>10</v>
      </c>
      <c r="AA9" t="n">
        <v>254.8313466716888</v>
      </c>
      <c r="AB9" t="n">
        <v>348.6714908816098</v>
      </c>
      <c r="AC9" t="n">
        <v>315.394773155484</v>
      </c>
      <c r="AD9" t="n">
        <v>254831.3466716888</v>
      </c>
      <c r="AE9" t="n">
        <v>348671.4908816098</v>
      </c>
      <c r="AF9" t="n">
        <v>1.433862684703803e-05</v>
      </c>
      <c r="AG9" t="n">
        <v>21</v>
      </c>
      <c r="AH9" t="n">
        <v>315394.773155484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2.6178</v>
      </c>
      <c r="E2" t="n">
        <v>38.2</v>
      </c>
      <c r="F2" t="n">
        <v>23.37</v>
      </c>
      <c r="G2" t="n">
        <v>5.27</v>
      </c>
      <c r="H2" t="n">
        <v>0.08</v>
      </c>
      <c r="I2" t="n">
        <v>266</v>
      </c>
      <c r="J2" t="n">
        <v>232.68</v>
      </c>
      <c r="K2" t="n">
        <v>57.72</v>
      </c>
      <c r="L2" t="n">
        <v>1</v>
      </c>
      <c r="M2" t="n">
        <v>264</v>
      </c>
      <c r="N2" t="n">
        <v>53.95</v>
      </c>
      <c r="O2" t="n">
        <v>28931.02</v>
      </c>
      <c r="P2" t="n">
        <v>366.01</v>
      </c>
      <c r="Q2" t="n">
        <v>467.41</v>
      </c>
      <c r="R2" t="n">
        <v>312.36</v>
      </c>
      <c r="S2" t="n">
        <v>39.61</v>
      </c>
      <c r="T2" t="n">
        <v>130140.32</v>
      </c>
      <c r="U2" t="n">
        <v>0.13</v>
      </c>
      <c r="V2" t="n">
        <v>0.5</v>
      </c>
      <c r="W2" t="n">
        <v>3.06</v>
      </c>
      <c r="X2" t="n">
        <v>8.029999999999999</v>
      </c>
      <c r="Y2" t="n">
        <v>1</v>
      </c>
      <c r="Z2" t="n">
        <v>10</v>
      </c>
      <c r="AA2" t="n">
        <v>950.5803350492635</v>
      </c>
      <c r="AB2" t="n">
        <v>1300.625951059045</v>
      </c>
      <c r="AC2" t="n">
        <v>1176.496035729956</v>
      </c>
      <c r="AD2" t="n">
        <v>950580.3350492634</v>
      </c>
      <c r="AE2" t="n">
        <v>1300625.951059045</v>
      </c>
      <c r="AF2" t="n">
        <v>3.298204559432767e-06</v>
      </c>
      <c r="AG2" t="n">
        <v>45</v>
      </c>
      <c r="AH2" t="n">
        <v>1176496.035729957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3.0882</v>
      </c>
      <c r="E3" t="n">
        <v>32.38</v>
      </c>
      <c r="F3" t="n">
        <v>20.97</v>
      </c>
      <c r="G3" t="n">
        <v>6.59</v>
      </c>
      <c r="H3" t="n">
        <v>0.1</v>
      </c>
      <c r="I3" t="n">
        <v>191</v>
      </c>
      <c r="J3" t="n">
        <v>233.1</v>
      </c>
      <c r="K3" t="n">
        <v>57.72</v>
      </c>
      <c r="L3" t="n">
        <v>1.25</v>
      </c>
      <c r="M3" t="n">
        <v>189</v>
      </c>
      <c r="N3" t="n">
        <v>54.13</v>
      </c>
      <c r="O3" t="n">
        <v>28983.75</v>
      </c>
      <c r="P3" t="n">
        <v>328.07</v>
      </c>
      <c r="Q3" t="n">
        <v>467.31</v>
      </c>
      <c r="R3" t="n">
        <v>234.06</v>
      </c>
      <c r="S3" t="n">
        <v>39.61</v>
      </c>
      <c r="T3" t="n">
        <v>91364.49000000001</v>
      </c>
      <c r="U3" t="n">
        <v>0.17</v>
      </c>
      <c r="V3" t="n">
        <v>0.5600000000000001</v>
      </c>
      <c r="W3" t="n">
        <v>2.92</v>
      </c>
      <c r="X3" t="n">
        <v>5.63</v>
      </c>
      <c r="Y3" t="n">
        <v>1</v>
      </c>
      <c r="Z3" t="n">
        <v>10</v>
      </c>
      <c r="AA3" t="n">
        <v>760.6287260100304</v>
      </c>
      <c r="AB3" t="n">
        <v>1040.725779498012</v>
      </c>
      <c r="AC3" t="n">
        <v>941.4003717705262</v>
      </c>
      <c r="AD3" t="n">
        <v>760628.7260100304</v>
      </c>
      <c r="AE3" t="n">
        <v>1040725.779498012</v>
      </c>
      <c r="AF3" t="n">
        <v>3.890868408755548e-06</v>
      </c>
      <c r="AG3" t="n">
        <v>38</v>
      </c>
      <c r="AH3" t="n">
        <v>941400.3717705263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3.4232</v>
      </c>
      <c r="E4" t="n">
        <v>29.21</v>
      </c>
      <c r="F4" t="n">
        <v>19.72</v>
      </c>
      <c r="G4" t="n">
        <v>7.94</v>
      </c>
      <c r="H4" t="n">
        <v>0.11</v>
      </c>
      <c r="I4" t="n">
        <v>149</v>
      </c>
      <c r="J4" t="n">
        <v>233.53</v>
      </c>
      <c r="K4" t="n">
        <v>57.72</v>
      </c>
      <c r="L4" t="n">
        <v>1.5</v>
      </c>
      <c r="M4" t="n">
        <v>147</v>
      </c>
      <c r="N4" t="n">
        <v>54.31</v>
      </c>
      <c r="O4" t="n">
        <v>29036.54</v>
      </c>
      <c r="P4" t="n">
        <v>308.14</v>
      </c>
      <c r="Q4" t="n">
        <v>467.3</v>
      </c>
      <c r="R4" t="n">
        <v>192.97</v>
      </c>
      <c r="S4" t="n">
        <v>39.61</v>
      </c>
      <c r="T4" t="n">
        <v>71031.25999999999</v>
      </c>
      <c r="U4" t="n">
        <v>0.21</v>
      </c>
      <c r="V4" t="n">
        <v>0.59</v>
      </c>
      <c r="W4" t="n">
        <v>2.85</v>
      </c>
      <c r="X4" t="n">
        <v>4.38</v>
      </c>
      <c r="Y4" t="n">
        <v>1</v>
      </c>
      <c r="Z4" t="n">
        <v>10</v>
      </c>
      <c r="AA4" t="n">
        <v>662.7519302299355</v>
      </c>
      <c r="AB4" t="n">
        <v>906.8064294922069</v>
      </c>
      <c r="AC4" t="n">
        <v>820.2620965722872</v>
      </c>
      <c r="AD4" t="n">
        <v>662751.9302299356</v>
      </c>
      <c r="AE4" t="n">
        <v>906806.4294922069</v>
      </c>
      <c r="AF4" t="n">
        <v>4.31293981505472e-06</v>
      </c>
      <c r="AG4" t="n">
        <v>34</v>
      </c>
      <c r="AH4" t="n">
        <v>820262.0965722871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3.6692</v>
      </c>
      <c r="E5" t="n">
        <v>27.25</v>
      </c>
      <c r="F5" t="n">
        <v>18.94</v>
      </c>
      <c r="G5" t="n">
        <v>9.24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295.76</v>
      </c>
      <c r="Q5" t="n">
        <v>467.23</v>
      </c>
      <c r="R5" t="n">
        <v>167.47</v>
      </c>
      <c r="S5" t="n">
        <v>39.61</v>
      </c>
      <c r="T5" t="n">
        <v>58409.11</v>
      </c>
      <c r="U5" t="n">
        <v>0.24</v>
      </c>
      <c r="V5" t="n">
        <v>0.62</v>
      </c>
      <c r="W5" t="n">
        <v>2.81</v>
      </c>
      <c r="X5" t="n">
        <v>3.6</v>
      </c>
      <c r="Y5" t="n">
        <v>1</v>
      </c>
      <c r="Z5" t="n">
        <v>10</v>
      </c>
      <c r="AA5" t="n">
        <v>609.1434852900901</v>
      </c>
      <c r="AB5" t="n">
        <v>833.4569900878356</v>
      </c>
      <c r="AC5" t="n">
        <v>753.9130247180843</v>
      </c>
      <c r="AD5" t="n">
        <v>609143.4852900901</v>
      </c>
      <c r="AE5" t="n">
        <v>833456.9900878356</v>
      </c>
      <c r="AF5" t="n">
        <v>4.622878817889337e-06</v>
      </c>
      <c r="AG5" t="n">
        <v>32</v>
      </c>
      <c r="AH5" t="n">
        <v>753913.0247180844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3.8781</v>
      </c>
      <c r="E6" t="n">
        <v>25.79</v>
      </c>
      <c r="F6" t="n">
        <v>18.34</v>
      </c>
      <c r="G6" t="n">
        <v>10.58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286.09</v>
      </c>
      <c r="Q6" t="n">
        <v>467.19</v>
      </c>
      <c r="R6" t="n">
        <v>147.86</v>
      </c>
      <c r="S6" t="n">
        <v>39.61</v>
      </c>
      <c r="T6" t="n">
        <v>48700.05</v>
      </c>
      <c r="U6" t="n">
        <v>0.27</v>
      </c>
      <c r="V6" t="n">
        <v>0.64</v>
      </c>
      <c r="W6" t="n">
        <v>2.78</v>
      </c>
      <c r="X6" t="n">
        <v>3</v>
      </c>
      <c r="Y6" t="n">
        <v>1</v>
      </c>
      <c r="Z6" t="n">
        <v>10</v>
      </c>
      <c r="AA6" t="n">
        <v>564.7769541656614</v>
      </c>
      <c r="AB6" t="n">
        <v>772.7527448901794</v>
      </c>
      <c r="AC6" t="n">
        <v>699.0023074831493</v>
      </c>
      <c r="AD6" t="n">
        <v>564776.9541656615</v>
      </c>
      <c r="AE6" t="n">
        <v>772752.7448901795</v>
      </c>
      <c r="AF6" t="n">
        <v>4.886074987369628e-06</v>
      </c>
      <c r="AG6" t="n">
        <v>30</v>
      </c>
      <c r="AH6" t="n">
        <v>699002.3074831492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4.0273</v>
      </c>
      <c r="E7" t="n">
        <v>24.83</v>
      </c>
      <c r="F7" t="n">
        <v>17.98</v>
      </c>
      <c r="G7" t="n">
        <v>11.85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280.15</v>
      </c>
      <c r="Q7" t="n">
        <v>467.11</v>
      </c>
      <c r="R7" t="n">
        <v>135.54</v>
      </c>
      <c r="S7" t="n">
        <v>39.61</v>
      </c>
      <c r="T7" t="n">
        <v>42608.08</v>
      </c>
      <c r="U7" t="n">
        <v>0.29</v>
      </c>
      <c r="V7" t="n">
        <v>0.65</v>
      </c>
      <c r="W7" t="n">
        <v>2.77</v>
      </c>
      <c r="X7" t="n">
        <v>2.64</v>
      </c>
      <c r="Y7" t="n">
        <v>1</v>
      </c>
      <c r="Z7" t="n">
        <v>10</v>
      </c>
      <c r="AA7" t="n">
        <v>539.8064581047403</v>
      </c>
      <c r="AB7" t="n">
        <v>738.5870105590893</v>
      </c>
      <c r="AC7" t="n">
        <v>668.0973028847091</v>
      </c>
      <c r="AD7" t="n">
        <v>539806.4581047402</v>
      </c>
      <c r="AE7" t="n">
        <v>738587.0105590894</v>
      </c>
      <c r="AF7" t="n">
        <v>5.07405425250347e-06</v>
      </c>
      <c r="AG7" t="n">
        <v>29</v>
      </c>
      <c r="AH7" t="n">
        <v>668097.3028847091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4.1716</v>
      </c>
      <c r="E8" t="n">
        <v>23.97</v>
      </c>
      <c r="F8" t="n">
        <v>17.62</v>
      </c>
      <c r="G8" t="n">
        <v>13.21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274.34</v>
      </c>
      <c r="Q8" t="n">
        <v>467.1</v>
      </c>
      <c r="R8" t="n">
        <v>124.21</v>
      </c>
      <c r="S8" t="n">
        <v>39.61</v>
      </c>
      <c r="T8" t="n">
        <v>36998.31</v>
      </c>
      <c r="U8" t="n">
        <v>0.32</v>
      </c>
      <c r="V8" t="n">
        <v>0.66</v>
      </c>
      <c r="W8" t="n">
        <v>2.74</v>
      </c>
      <c r="X8" t="n">
        <v>2.28</v>
      </c>
      <c r="Y8" t="n">
        <v>1</v>
      </c>
      <c r="Z8" t="n">
        <v>10</v>
      </c>
      <c r="AA8" t="n">
        <v>516.2586078681049</v>
      </c>
      <c r="AB8" t="n">
        <v>706.3678030074914</v>
      </c>
      <c r="AC8" t="n">
        <v>638.9530512818939</v>
      </c>
      <c r="AD8" t="n">
        <v>516258.6078681049</v>
      </c>
      <c r="AE8" t="n">
        <v>706367.8030074914</v>
      </c>
      <c r="AF8" t="n">
        <v>5.255859935873531e-06</v>
      </c>
      <c r="AG8" t="n">
        <v>28</v>
      </c>
      <c r="AH8" t="n">
        <v>638953.0512818939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4.2775</v>
      </c>
      <c r="E9" t="n">
        <v>23.38</v>
      </c>
      <c r="F9" t="n">
        <v>17.39</v>
      </c>
      <c r="G9" t="n">
        <v>14.49</v>
      </c>
      <c r="H9" t="n">
        <v>0.21</v>
      </c>
      <c r="I9" t="n">
        <v>72</v>
      </c>
      <c r="J9" t="n">
        <v>235.68</v>
      </c>
      <c r="K9" t="n">
        <v>57.72</v>
      </c>
      <c r="L9" t="n">
        <v>2.75</v>
      </c>
      <c r="M9" t="n">
        <v>70</v>
      </c>
      <c r="N9" t="n">
        <v>55.21</v>
      </c>
      <c r="O9" t="n">
        <v>29301.44</v>
      </c>
      <c r="P9" t="n">
        <v>270.47</v>
      </c>
      <c r="Q9" t="n">
        <v>467.29</v>
      </c>
      <c r="R9" t="n">
        <v>116.73</v>
      </c>
      <c r="S9" t="n">
        <v>39.61</v>
      </c>
      <c r="T9" t="n">
        <v>33295.9</v>
      </c>
      <c r="U9" t="n">
        <v>0.34</v>
      </c>
      <c r="V9" t="n">
        <v>0.67</v>
      </c>
      <c r="W9" t="n">
        <v>2.73</v>
      </c>
      <c r="X9" t="n">
        <v>2.05</v>
      </c>
      <c r="Y9" t="n">
        <v>1</v>
      </c>
      <c r="Z9" t="n">
        <v>10</v>
      </c>
      <c r="AA9" t="n">
        <v>507.2550253699384</v>
      </c>
      <c r="AB9" t="n">
        <v>694.0487042234739</v>
      </c>
      <c r="AC9" t="n">
        <v>627.8096699958593</v>
      </c>
      <c r="AD9" t="n">
        <v>507255.0253699385</v>
      </c>
      <c r="AE9" t="n">
        <v>694048.7042234739</v>
      </c>
      <c r="AF9" t="n">
        <v>5.389284896849896e-06</v>
      </c>
      <c r="AG9" t="n">
        <v>28</v>
      </c>
      <c r="AH9" t="n">
        <v>627809.6699958593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4.3732</v>
      </c>
      <c r="E10" t="n">
        <v>22.87</v>
      </c>
      <c r="F10" t="n">
        <v>17.2</v>
      </c>
      <c r="G10" t="n">
        <v>15.87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267.2</v>
      </c>
      <c r="Q10" t="n">
        <v>467.18</v>
      </c>
      <c r="R10" t="n">
        <v>110.79</v>
      </c>
      <c r="S10" t="n">
        <v>39.61</v>
      </c>
      <c r="T10" t="n">
        <v>30360.97</v>
      </c>
      <c r="U10" t="n">
        <v>0.36</v>
      </c>
      <c r="V10" t="n">
        <v>0.68</v>
      </c>
      <c r="W10" t="n">
        <v>2.71</v>
      </c>
      <c r="X10" t="n">
        <v>1.86</v>
      </c>
      <c r="Y10" t="n">
        <v>1</v>
      </c>
      <c r="Z10" t="n">
        <v>10</v>
      </c>
      <c r="AA10" t="n">
        <v>489.7088469884823</v>
      </c>
      <c r="AB10" t="n">
        <v>670.0412488792074</v>
      </c>
      <c r="AC10" t="n">
        <v>606.0934524949743</v>
      </c>
      <c r="AD10" t="n">
        <v>489708.8469884823</v>
      </c>
      <c r="AE10" t="n">
        <v>670041.2488792074</v>
      </c>
      <c r="AF10" t="n">
        <v>5.509858728440436e-06</v>
      </c>
      <c r="AG10" t="n">
        <v>27</v>
      </c>
      <c r="AH10" t="n">
        <v>606093.4524949742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4.4466</v>
      </c>
      <c r="E11" t="n">
        <v>22.49</v>
      </c>
      <c r="F11" t="n">
        <v>17.05</v>
      </c>
      <c r="G11" t="n">
        <v>17.05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264.55</v>
      </c>
      <c r="Q11" t="n">
        <v>467.16</v>
      </c>
      <c r="R11" t="n">
        <v>105.89</v>
      </c>
      <c r="S11" t="n">
        <v>39.61</v>
      </c>
      <c r="T11" t="n">
        <v>27935.45</v>
      </c>
      <c r="U11" t="n">
        <v>0.37</v>
      </c>
      <c r="V11" t="n">
        <v>0.68</v>
      </c>
      <c r="W11" t="n">
        <v>2.7</v>
      </c>
      <c r="X11" t="n">
        <v>1.71</v>
      </c>
      <c r="Y11" t="n">
        <v>1</v>
      </c>
      <c r="Z11" t="n">
        <v>10</v>
      </c>
      <c r="AA11" t="n">
        <v>484.0352179875264</v>
      </c>
      <c r="AB11" t="n">
        <v>662.2783393772536</v>
      </c>
      <c r="AC11" t="n">
        <v>599.0714241805749</v>
      </c>
      <c r="AD11" t="n">
        <v>484035.2179875264</v>
      </c>
      <c r="AE11" t="n">
        <v>662278.3393772535</v>
      </c>
      <c r="AF11" t="n">
        <v>5.602336463432555e-06</v>
      </c>
      <c r="AG11" t="n">
        <v>27</v>
      </c>
      <c r="AH11" t="n">
        <v>599071.4241805749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4.524</v>
      </c>
      <c r="E12" t="n">
        <v>22.1</v>
      </c>
      <c r="F12" t="n">
        <v>16.89</v>
      </c>
      <c r="G12" t="n">
        <v>18.43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261.99</v>
      </c>
      <c r="Q12" t="n">
        <v>467.07</v>
      </c>
      <c r="R12" t="n">
        <v>100.59</v>
      </c>
      <c r="S12" t="n">
        <v>39.61</v>
      </c>
      <c r="T12" t="n">
        <v>25308.83</v>
      </c>
      <c r="U12" t="n">
        <v>0.39</v>
      </c>
      <c r="V12" t="n">
        <v>0.6899999999999999</v>
      </c>
      <c r="W12" t="n">
        <v>2.7</v>
      </c>
      <c r="X12" t="n">
        <v>1.56</v>
      </c>
      <c r="Y12" t="n">
        <v>1</v>
      </c>
      <c r="Z12" t="n">
        <v>10</v>
      </c>
      <c r="AA12" t="n">
        <v>468.3850954725768</v>
      </c>
      <c r="AB12" t="n">
        <v>640.8651513176225</v>
      </c>
      <c r="AC12" t="n">
        <v>579.7018807357568</v>
      </c>
      <c r="AD12" t="n">
        <v>468385.0954725768</v>
      </c>
      <c r="AE12" t="n">
        <v>640865.1513176225</v>
      </c>
      <c r="AF12" t="n">
        <v>5.699853857007348e-06</v>
      </c>
      <c r="AG12" t="n">
        <v>26</v>
      </c>
      <c r="AH12" t="n">
        <v>579701.8807357568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4.5905</v>
      </c>
      <c r="E13" t="n">
        <v>21.78</v>
      </c>
      <c r="F13" t="n">
        <v>16.75</v>
      </c>
      <c r="G13" t="n">
        <v>19.71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259.4</v>
      </c>
      <c r="Q13" t="n">
        <v>467.12</v>
      </c>
      <c r="R13" t="n">
        <v>96.16</v>
      </c>
      <c r="S13" t="n">
        <v>39.61</v>
      </c>
      <c r="T13" t="n">
        <v>23114.18</v>
      </c>
      <c r="U13" t="n">
        <v>0.41</v>
      </c>
      <c r="V13" t="n">
        <v>0.7</v>
      </c>
      <c r="W13" t="n">
        <v>2.69</v>
      </c>
      <c r="X13" t="n">
        <v>1.42</v>
      </c>
      <c r="Y13" t="n">
        <v>1</v>
      </c>
      <c r="Z13" t="n">
        <v>10</v>
      </c>
      <c r="AA13" t="n">
        <v>463.4543398599083</v>
      </c>
      <c r="AB13" t="n">
        <v>634.1186739587844</v>
      </c>
      <c r="AC13" t="n">
        <v>573.5992777073058</v>
      </c>
      <c r="AD13" t="n">
        <v>463454.3398599083</v>
      </c>
      <c r="AE13" t="n">
        <v>634118.6739587843</v>
      </c>
      <c r="AF13" t="n">
        <v>5.783638180944348e-06</v>
      </c>
      <c r="AG13" t="n">
        <v>26</v>
      </c>
      <c r="AH13" t="n">
        <v>573599.2777073057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16.68</v>
      </c>
      <c r="G14" t="n">
        <v>20.85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258.17</v>
      </c>
      <c r="Q14" t="n">
        <v>467.12</v>
      </c>
      <c r="R14" t="n">
        <v>93.72</v>
      </c>
      <c r="S14" t="n">
        <v>39.61</v>
      </c>
      <c r="T14" t="n">
        <v>21912.17</v>
      </c>
      <c r="U14" t="n">
        <v>0.42</v>
      </c>
      <c r="V14" t="n">
        <v>0.7</v>
      </c>
      <c r="W14" t="n">
        <v>2.69</v>
      </c>
      <c r="X14" t="n">
        <v>1.35</v>
      </c>
      <c r="Y14" t="n">
        <v>1</v>
      </c>
      <c r="Z14" t="n">
        <v>10</v>
      </c>
      <c r="AA14" t="n">
        <v>450.6347532598627</v>
      </c>
      <c r="AB14" t="n">
        <v>616.5783500123565</v>
      </c>
      <c r="AC14" t="n">
        <v>557.7329776603258</v>
      </c>
      <c r="AD14" t="n">
        <v>450634.7532598628</v>
      </c>
      <c r="AE14" t="n">
        <v>616578.3500123565</v>
      </c>
      <c r="AF14" t="n">
        <v>5.838822442424658e-06</v>
      </c>
      <c r="AG14" t="n">
        <v>25</v>
      </c>
      <c r="AH14" t="n">
        <v>557732.9776603258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4.6806</v>
      </c>
      <c r="E15" t="n">
        <v>21.36</v>
      </c>
      <c r="F15" t="n">
        <v>16.61</v>
      </c>
      <c r="G15" t="n">
        <v>22.14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256.76</v>
      </c>
      <c r="Q15" t="n">
        <v>467.15</v>
      </c>
      <c r="R15" t="n">
        <v>91.48999999999999</v>
      </c>
      <c r="S15" t="n">
        <v>39.61</v>
      </c>
      <c r="T15" t="n">
        <v>20810.28</v>
      </c>
      <c r="U15" t="n">
        <v>0.43</v>
      </c>
      <c r="V15" t="n">
        <v>0.7</v>
      </c>
      <c r="W15" t="n">
        <v>2.68</v>
      </c>
      <c r="X15" t="n">
        <v>1.27</v>
      </c>
      <c r="Y15" t="n">
        <v>1</v>
      </c>
      <c r="Z15" t="n">
        <v>10</v>
      </c>
      <c r="AA15" t="n">
        <v>447.6545433105407</v>
      </c>
      <c r="AB15" t="n">
        <v>612.5006952821103</v>
      </c>
      <c r="AC15" t="n">
        <v>554.0444885745098</v>
      </c>
      <c r="AD15" t="n">
        <v>447654.5433105407</v>
      </c>
      <c r="AE15" t="n">
        <v>612500.6952821104</v>
      </c>
      <c r="AF15" t="n">
        <v>5.897156490519142e-06</v>
      </c>
      <c r="AG15" t="n">
        <v>25</v>
      </c>
      <c r="AH15" t="n">
        <v>554044.4885745099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4.7337</v>
      </c>
      <c r="E16" t="n">
        <v>21.13</v>
      </c>
      <c r="F16" t="n">
        <v>16.5</v>
      </c>
      <c r="G16" t="n">
        <v>23.58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254.89</v>
      </c>
      <c r="Q16" t="n">
        <v>467.19</v>
      </c>
      <c r="R16" t="n">
        <v>88.03</v>
      </c>
      <c r="S16" t="n">
        <v>39.61</v>
      </c>
      <c r="T16" t="n">
        <v>19093.95</v>
      </c>
      <c r="U16" t="n">
        <v>0.45</v>
      </c>
      <c r="V16" t="n">
        <v>0.71</v>
      </c>
      <c r="W16" t="n">
        <v>2.68</v>
      </c>
      <c r="X16" t="n">
        <v>1.17</v>
      </c>
      <c r="Y16" t="n">
        <v>1</v>
      </c>
      <c r="Z16" t="n">
        <v>10</v>
      </c>
      <c r="AA16" t="n">
        <v>444.0650889649581</v>
      </c>
      <c r="AB16" t="n">
        <v>607.5894454909346</v>
      </c>
      <c r="AC16" t="n">
        <v>549.6019615704217</v>
      </c>
      <c r="AD16" t="n">
        <v>444065.0889649582</v>
      </c>
      <c r="AE16" t="n">
        <v>607589.4454909347</v>
      </c>
      <c r="AF16" t="n">
        <v>5.964057958204173e-06</v>
      </c>
      <c r="AG16" t="n">
        <v>25</v>
      </c>
      <c r="AH16" t="n">
        <v>549601.9615704217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4.7639</v>
      </c>
      <c r="E17" t="n">
        <v>20.99</v>
      </c>
      <c r="F17" t="n">
        <v>16.46</v>
      </c>
      <c r="G17" t="n">
        <v>24.69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253.93</v>
      </c>
      <c r="Q17" t="n">
        <v>467.09</v>
      </c>
      <c r="R17" t="n">
        <v>86.44</v>
      </c>
      <c r="S17" t="n">
        <v>39.61</v>
      </c>
      <c r="T17" t="n">
        <v>18310.41</v>
      </c>
      <c r="U17" t="n">
        <v>0.46</v>
      </c>
      <c r="V17" t="n">
        <v>0.71</v>
      </c>
      <c r="W17" t="n">
        <v>2.68</v>
      </c>
      <c r="X17" t="n">
        <v>1.13</v>
      </c>
      <c r="Y17" t="n">
        <v>1</v>
      </c>
      <c r="Z17" t="n">
        <v>10</v>
      </c>
      <c r="AA17" t="n">
        <v>442.1979560061649</v>
      </c>
      <c r="AB17" t="n">
        <v>605.0347518046214</v>
      </c>
      <c r="AC17" t="n">
        <v>547.2910842639948</v>
      </c>
      <c r="AD17" t="n">
        <v>442197.956006165</v>
      </c>
      <c r="AE17" t="n">
        <v>605034.7518046213</v>
      </c>
      <c r="AF17" t="n">
        <v>6.002107380503383e-06</v>
      </c>
      <c r="AG17" t="n">
        <v>25</v>
      </c>
      <c r="AH17" t="n">
        <v>547291.0842639948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4.7919</v>
      </c>
      <c r="E18" t="n">
        <v>20.87</v>
      </c>
      <c r="F18" t="n">
        <v>16.43</v>
      </c>
      <c r="G18" t="n">
        <v>25.94</v>
      </c>
      <c r="H18" t="n">
        <v>0.37</v>
      </c>
      <c r="I18" t="n">
        <v>38</v>
      </c>
      <c r="J18" t="n">
        <v>239.58</v>
      </c>
      <c r="K18" t="n">
        <v>57.72</v>
      </c>
      <c r="L18" t="n">
        <v>5</v>
      </c>
      <c r="M18" t="n">
        <v>36</v>
      </c>
      <c r="N18" t="n">
        <v>56.86</v>
      </c>
      <c r="O18" t="n">
        <v>29782.33</v>
      </c>
      <c r="P18" t="n">
        <v>253.18</v>
      </c>
      <c r="Q18" t="n">
        <v>467.13</v>
      </c>
      <c r="R18" t="n">
        <v>85.67</v>
      </c>
      <c r="S18" t="n">
        <v>39.61</v>
      </c>
      <c r="T18" t="n">
        <v>17934.56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440.5854341222197</v>
      </c>
      <c r="AB18" t="n">
        <v>602.8284282235627</v>
      </c>
      <c r="AC18" t="n">
        <v>545.2953291089178</v>
      </c>
      <c r="AD18" t="n">
        <v>440585.4341222197</v>
      </c>
      <c r="AE18" t="n">
        <v>602828.4282235627</v>
      </c>
      <c r="AF18" t="n">
        <v>6.037384990582121e-06</v>
      </c>
      <c r="AG18" t="n">
        <v>25</v>
      </c>
      <c r="AH18" t="n">
        <v>545295.3291089179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4.8318</v>
      </c>
      <c r="E19" t="n">
        <v>20.7</v>
      </c>
      <c r="F19" t="n">
        <v>16.35</v>
      </c>
      <c r="G19" t="n">
        <v>27.25</v>
      </c>
      <c r="H19" t="n">
        <v>0.39</v>
      </c>
      <c r="I19" t="n">
        <v>36</v>
      </c>
      <c r="J19" t="n">
        <v>240.02</v>
      </c>
      <c r="K19" t="n">
        <v>57.72</v>
      </c>
      <c r="L19" t="n">
        <v>5.25</v>
      </c>
      <c r="M19" t="n">
        <v>34</v>
      </c>
      <c r="N19" t="n">
        <v>57.04</v>
      </c>
      <c r="O19" t="n">
        <v>29836.09</v>
      </c>
      <c r="P19" t="n">
        <v>251.82</v>
      </c>
      <c r="Q19" t="n">
        <v>467.09</v>
      </c>
      <c r="R19" t="n">
        <v>83.09999999999999</v>
      </c>
      <c r="S19" t="n">
        <v>39.61</v>
      </c>
      <c r="T19" t="n">
        <v>16659.99</v>
      </c>
      <c r="U19" t="n">
        <v>0.48</v>
      </c>
      <c r="V19" t="n">
        <v>0.71</v>
      </c>
      <c r="W19" t="n">
        <v>2.66</v>
      </c>
      <c r="X19" t="n">
        <v>1.01</v>
      </c>
      <c r="Y19" t="n">
        <v>1</v>
      </c>
      <c r="Z19" t="n">
        <v>10</v>
      </c>
      <c r="AA19" t="n">
        <v>428.0492706029883</v>
      </c>
      <c r="AB19" t="n">
        <v>585.6758962400485</v>
      </c>
      <c r="AC19" t="n">
        <v>529.7798107041805</v>
      </c>
      <c r="AD19" t="n">
        <v>428049.2706029883</v>
      </c>
      <c r="AE19" t="n">
        <v>585675.8962400485</v>
      </c>
      <c r="AF19" t="n">
        <v>6.087655584944321e-06</v>
      </c>
      <c r="AG19" t="n">
        <v>24</v>
      </c>
      <c r="AH19" t="n">
        <v>529779.8107041805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4.8672</v>
      </c>
      <c r="E20" t="n">
        <v>20.55</v>
      </c>
      <c r="F20" t="n">
        <v>16.29</v>
      </c>
      <c r="G20" t="n">
        <v>28.74</v>
      </c>
      <c r="H20" t="n">
        <v>0.41</v>
      </c>
      <c r="I20" t="n">
        <v>34</v>
      </c>
      <c r="J20" t="n">
        <v>240.45</v>
      </c>
      <c r="K20" t="n">
        <v>57.72</v>
      </c>
      <c r="L20" t="n">
        <v>5.5</v>
      </c>
      <c r="M20" t="n">
        <v>32</v>
      </c>
      <c r="N20" t="n">
        <v>57.23</v>
      </c>
      <c r="O20" t="n">
        <v>29890.04</v>
      </c>
      <c r="P20" t="n">
        <v>250.59</v>
      </c>
      <c r="Q20" t="n">
        <v>467.1</v>
      </c>
      <c r="R20" t="n">
        <v>80.84999999999999</v>
      </c>
      <c r="S20" t="n">
        <v>39.61</v>
      </c>
      <c r="T20" t="n">
        <v>15544.87</v>
      </c>
      <c r="U20" t="n">
        <v>0.49</v>
      </c>
      <c r="V20" t="n">
        <v>0.72</v>
      </c>
      <c r="W20" t="n">
        <v>2.67</v>
      </c>
      <c r="X20" t="n">
        <v>0.95</v>
      </c>
      <c r="Y20" t="n">
        <v>1</v>
      </c>
      <c r="Z20" t="n">
        <v>10</v>
      </c>
      <c r="AA20" t="n">
        <v>425.8499730375802</v>
      </c>
      <c r="AB20" t="n">
        <v>582.6667202848963</v>
      </c>
      <c r="AC20" t="n">
        <v>527.0578262787832</v>
      </c>
      <c r="AD20" t="n">
        <v>425849.9730375803</v>
      </c>
      <c r="AE20" t="n">
        <v>582666.7202848963</v>
      </c>
      <c r="AF20" t="n">
        <v>6.132256563401011e-06</v>
      </c>
      <c r="AG20" t="n">
        <v>24</v>
      </c>
      <c r="AH20" t="n">
        <v>527057.8262787831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4.8868</v>
      </c>
      <c r="E21" t="n">
        <v>20.46</v>
      </c>
      <c r="F21" t="n">
        <v>16.25</v>
      </c>
      <c r="G21" t="n">
        <v>29.55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31</v>
      </c>
      <c r="N21" t="n">
        <v>57.42</v>
      </c>
      <c r="O21" t="n">
        <v>29943.94</v>
      </c>
      <c r="P21" t="n">
        <v>249.6</v>
      </c>
      <c r="Q21" t="n">
        <v>467.14</v>
      </c>
      <c r="R21" t="n">
        <v>79.83</v>
      </c>
      <c r="S21" t="n">
        <v>39.61</v>
      </c>
      <c r="T21" t="n">
        <v>15039.22</v>
      </c>
      <c r="U21" t="n">
        <v>0.5</v>
      </c>
      <c r="V21" t="n">
        <v>0.72</v>
      </c>
      <c r="W21" t="n">
        <v>2.66</v>
      </c>
      <c r="X21" t="n">
        <v>0.92</v>
      </c>
      <c r="Y21" t="n">
        <v>1</v>
      </c>
      <c r="Z21" t="n">
        <v>10</v>
      </c>
      <c r="AA21" t="n">
        <v>424.4678496820933</v>
      </c>
      <c r="AB21" t="n">
        <v>580.7756381349401</v>
      </c>
      <c r="AC21" t="n">
        <v>525.3472263550683</v>
      </c>
      <c r="AD21" t="n">
        <v>424467.8496820933</v>
      </c>
      <c r="AE21" t="n">
        <v>580775.6381349401</v>
      </c>
      <c r="AF21" t="n">
        <v>6.156950890456125e-06</v>
      </c>
      <c r="AG21" t="n">
        <v>24</v>
      </c>
      <c r="AH21" t="n">
        <v>525347.2263550683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4.9184</v>
      </c>
      <c r="E22" t="n">
        <v>20.33</v>
      </c>
      <c r="F22" t="n">
        <v>16.21</v>
      </c>
      <c r="G22" t="n">
        <v>31.38</v>
      </c>
      <c r="H22" t="n">
        <v>0.44</v>
      </c>
      <c r="I22" t="n">
        <v>31</v>
      </c>
      <c r="J22" t="n">
        <v>241.33</v>
      </c>
      <c r="K22" t="n">
        <v>57.72</v>
      </c>
      <c r="L22" t="n">
        <v>6</v>
      </c>
      <c r="M22" t="n">
        <v>29</v>
      </c>
      <c r="N22" t="n">
        <v>57.6</v>
      </c>
      <c r="O22" t="n">
        <v>29997.9</v>
      </c>
      <c r="P22" t="n">
        <v>249</v>
      </c>
      <c r="Q22" t="n">
        <v>467.15</v>
      </c>
      <c r="R22" t="n">
        <v>78.54000000000001</v>
      </c>
      <c r="S22" t="n">
        <v>39.61</v>
      </c>
      <c r="T22" t="n">
        <v>14406.42</v>
      </c>
      <c r="U22" t="n">
        <v>0.5</v>
      </c>
      <c r="V22" t="n">
        <v>0.72</v>
      </c>
      <c r="W22" t="n">
        <v>2.66</v>
      </c>
      <c r="X22" t="n">
        <v>0.88</v>
      </c>
      <c r="Y22" t="n">
        <v>1</v>
      </c>
      <c r="Z22" t="n">
        <v>10</v>
      </c>
      <c r="AA22" t="n">
        <v>422.8430583235023</v>
      </c>
      <c r="AB22" t="n">
        <v>578.5525269173801</v>
      </c>
      <c r="AC22" t="n">
        <v>523.3362857519561</v>
      </c>
      <c r="AD22" t="n">
        <v>422843.0583235023</v>
      </c>
      <c r="AE22" t="n">
        <v>578552.52691738</v>
      </c>
      <c r="AF22" t="n">
        <v>6.196764193259271e-06</v>
      </c>
      <c r="AG22" t="n">
        <v>24</v>
      </c>
      <c r="AH22" t="n">
        <v>523336.285751956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4.9379</v>
      </c>
      <c r="E23" t="n">
        <v>20.25</v>
      </c>
      <c r="F23" t="n">
        <v>16.18</v>
      </c>
      <c r="G23" t="n">
        <v>32.35</v>
      </c>
      <c r="H23" t="n">
        <v>0.46</v>
      </c>
      <c r="I23" t="n">
        <v>30</v>
      </c>
      <c r="J23" t="n">
        <v>241.77</v>
      </c>
      <c r="K23" t="n">
        <v>57.72</v>
      </c>
      <c r="L23" t="n">
        <v>6.25</v>
      </c>
      <c r="M23" t="n">
        <v>28</v>
      </c>
      <c r="N23" t="n">
        <v>57.79</v>
      </c>
      <c r="O23" t="n">
        <v>30051.93</v>
      </c>
      <c r="P23" t="n">
        <v>248.11</v>
      </c>
      <c r="Q23" t="n">
        <v>467.08</v>
      </c>
      <c r="R23" t="n">
        <v>77.47</v>
      </c>
      <c r="S23" t="n">
        <v>39.61</v>
      </c>
      <c r="T23" t="n">
        <v>13874.79</v>
      </c>
      <c r="U23" t="n">
        <v>0.51</v>
      </c>
      <c r="V23" t="n">
        <v>0.72</v>
      </c>
      <c r="W23" t="n">
        <v>2.66</v>
      </c>
      <c r="X23" t="n">
        <v>0.84</v>
      </c>
      <c r="Y23" t="n">
        <v>1</v>
      </c>
      <c r="Z23" t="n">
        <v>10</v>
      </c>
      <c r="AA23" t="n">
        <v>421.5766494009318</v>
      </c>
      <c r="AB23" t="n">
        <v>576.8197703595006</v>
      </c>
      <c r="AC23" t="n">
        <v>521.7689010480215</v>
      </c>
      <c r="AD23" t="n">
        <v>421576.6494009318</v>
      </c>
      <c r="AE23" t="n">
        <v>576819.7703595005</v>
      </c>
      <c r="AF23" t="n">
        <v>6.22133252884982e-06</v>
      </c>
      <c r="AG23" t="n">
        <v>24</v>
      </c>
      <c r="AH23" t="n">
        <v>521768.9010480214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4.9533</v>
      </c>
      <c r="E24" t="n">
        <v>20.19</v>
      </c>
      <c r="F24" t="n">
        <v>16.16</v>
      </c>
      <c r="G24" t="n">
        <v>33.43</v>
      </c>
      <c r="H24" t="n">
        <v>0.48</v>
      </c>
      <c r="I24" t="n">
        <v>29</v>
      </c>
      <c r="J24" t="n">
        <v>242.2</v>
      </c>
      <c r="K24" t="n">
        <v>57.72</v>
      </c>
      <c r="L24" t="n">
        <v>6.5</v>
      </c>
      <c r="M24" t="n">
        <v>27</v>
      </c>
      <c r="N24" t="n">
        <v>57.98</v>
      </c>
      <c r="O24" t="n">
        <v>30106.03</v>
      </c>
      <c r="P24" t="n">
        <v>247.54</v>
      </c>
      <c r="Q24" t="n">
        <v>467.09</v>
      </c>
      <c r="R24" t="n">
        <v>76.56999999999999</v>
      </c>
      <c r="S24" t="n">
        <v>39.61</v>
      </c>
      <c r="T24" t="n">
        <v>13429.08</v>
      </c>
      <c r="U24" t="n">
        <v>0.52</v>
      </c>
      <c r="V24" t="n">
        <v>0.72</v>
      </c>
      <c r="W24" t="n">
        <v>2.67</v>
      </c>
      <c r="X24" t="n">
        <v>0.82</v>
      </c>
      <c r="Y24" t="n">
        <v>1</v>
      </c>
      <c r="Z24" t="n">
        <v>10</v>
      </c>
      <c r="AA24" t="n">
        <v>420.6619841088234</v>
      </c>
      <c r="AB24" t="n">
        <v>575.5682849546531</v>
      </c>
      <c r="AC24" t="n">
        <v>520.6368556537418</v>
      </c>
      <c r="AD24" t="n">
        <v>420661.9841088234</v>
      </c>
      <c r="AE24" t="n">
        <v>575568.2849546531</v>
      </c>
      <c r="AF24" t="n">
        <v>6.240735214393124e-06</v>
      </c>
      <c r="AG24" t="n">
        <v>24</v>
      </c>
      <c r="AH24" t="n">
        <v>520636.8556537418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4.9751</v>
      </c>
      <c r="E25" t="n">
        <v>20.1</v>
      </c>
      <c r="F25" t="n">
        <v>16.12</v>
      </c>
      <c r="G25" t="n">
        <v>34.53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246.73</v>
      </c>
      <c r="Q25" t="n">
        <v>467.09</v>
      </c>
      <c r="R25" t="n">
        <v>75.48999999999999</v>
      </c>
      <c r="S25" t="n">
        <v>39.61</v>
      </c>
      <c r="T25" t="n">
        <v>12898.17</v>
      </c>
      <c r="U25" t="n">
        <v>0.52</v>
      </c>
      <c r="V25" t="n">
        <v>0.72</v>
      </c>
      <c r="W25" t="n">
        <v>2.65</v>
      </c>
      <c r="X25" t="n">
        <v>0.78</v>
      </c>
      <c r="Y25" t="n">
        <v>1</v>
      </c>
      <c r="Z25" t="n">
        <v>10</v>
      </c>
      <c r="AA25" t="n">
        <v>419.3326704310269</v>
      </c>
      <c r="AB25" t="n">
        <v>573.7494593355116</v>
      </c>
      <c r="AC25" t="n">
        <v>518.9916161989534</v>
      </c>
      <c r="AD25" t="n">
        <v>419332.670431027</v>
      </c>
      <c r="AE25" t="n">
        <v>573749.4593355116</v>
      </c>
      <c r="AF25" t="n">
        <v>6.268201353668714e-06</v>
      </c>
      <c r="AG25" t="n">
        <v>24</v>
      </c>
      <c r="AH25" t="n">
        <v>518991.6161989534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4.9923</v>
      </c>
      <c r="E26" t="n">
        <v>20.03</v>
      </c>
      <c r="F26" t="n">
        <v>16.09</v>
      </c>
      <c r="G26" t="n">
        <v>35.76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246</v>
      </c>
      <c r="Q26" t="n">
        <v>467.08</v>
      </c>
      <c r="R26" t="n">
        <v>74.73</v>
      </c>
      <c r="S26" t="n">
        <v>39.61</v>
      </c>
      <c r="T26" t="n">
        <v>12520.51</v>
      </c>
      <c r="U26" t="n">
        <v>0.53</v>
      </c>
      <c r="V26" t="n">
        <v>0.72</v>
      </c>
      <c r="W26" t="n">
        <v>2.65</v>
      </c>
      <c r="X26" t="n">
        <v>0.76</v>
      </c>
      <c r="Y26" t="n">
        <v>1</v>
      </c>
      <c r="Z26" t="n">
        <v>10</v>
      </c>
      <c r="AA26" t="n">
        <v>418.2536774730623</v>
      </c>
      <c r="AB26" t="n">
        <v>572.2731335686145</v>
      </c>
      <c r="AC26" t="n">
        <v>517.6561888912127</v>
      </c>
      <c r="AD26" t="n">
        <v>418253.6774730623</v>
      </c>
      <c r="AE26" t="n">
        <v>572273.1335686145</v>
      </c>
      <c r="AF26" t="n">
        <v>6.289871885574223e-06</v>
      </c>
      <c r="AG26" t="n">
        <v>24</v>
      </c>
      <c r="AH26" t="n">
        <v>517656.1888912127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5.0145</v>
      </c>
      <c r="E27" t="n">
        <v>19.94</v>
      </c>
      <c r="F27" t="n">
        <v>16.05</v>
      </c>
      <c r="G27" t="n">
        <v>37.04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245.26</v>
      </c>
      <c r="Q27" t="n">
        <v>467.11</v>
      </c>
      <c r="R27" t="n">
        <v>73.25</v>
      </c>
      <c r="S27" t="n">
        <v>39.61</v>
      </c>
      <c r="T27" t="n">
        <v>11787.88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416.9648625944953</v>
      </c>
      <c r="AB27" t="n">
        <v>570.5097201932597</v>
      </c>
      <c r="AC27" t="n">
        <v>516.0610732134355</v>
      </c>
      <c r="AD27" t="n">
        <v>416964.8625944953</v>
      </c>
      <c r="AE27" t="n">
        <v>570509.7201932597</v>
      </c>
      <c r="AF27" t="n">
        <v>6.317841990708079e-06</v>
      </c>
      <c r="AG27" t="n">
        <v>24</v>
      </c>
      <c r="AH27" t="n">
        <v>516061.0732134355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5.0336</v>
      </c>
      <c r="E28" t="n">
        <v>19.87</v>
      </c>
      <c r="F28" t="n">
        <v>16.02</v>
      </c>
      <c r="G28" t="n">
        <v>38.45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244.39</v>
      </c>
      <c r="Q28" t="n">
        <v>467.09</v>
      </c>
      <c r="R28" t="n">
        <v>72.52</v>
      </c>
      <c r="S28" t="n">
        <v>39.61</v>
      </c>
      <c r="T28" t="n">
        <v>11426.39</v>
      </c>
      <c r="U28" t="n">
        <v>0.55</v>
      </c>
      <c r="V28" t="n">
        <v>0.73</v>
      </c>
      <c r="W28" t="n">
        <v>2.64</v>
      </c>
      <c r="X28" t="n">
        <v>0.6899999999999999</v>
      </c>
      <c r="Y28" t="n">
        <v>1</v>
      </c>
      <c r="Z28" t="n">
        <v>10</v>
      </c>
      <c r="AA28" t="n">
        <v>405.7842138009595</v>
      </c>
      <c r="AB28" t="n">
        <v>555.2118632585315</v>
      </c>
      <c r="AC28" t="n">
        <v>502.2232222738806</v>
      </c>
      <c r="AD28" t="n">
        <v>405784.2138009595</v>
      </c>
      <c r="AE28" t="n">
        <v>555211.8632585314</v>
      </c>
      <c r="AF28" t="n">
        <v>6.34190636044036e-06</v>
      </c>
      <c r="AG28" t="n">
        <v>23</v>
      </c>
      <c r="AH28" t="n">
        <v>502223.2222738806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5.0497</v>
      </c>
      <c r="E29" t="n">
        <v>19.8</v>
      </c>
      <c r="F29" t="n">
        <v>16</v>
      </c>
      <c r="G29" t="n">
        <v>40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244.02</v>
      </c>
      <c r="Q29" t="n">
        <v>467.12</v>
      </c>
      <c r="R29" t="n">
        <v>71.56</v>
      </c>
      <c r="S29" t="n">
        <v>39.61</v>
      </c>
      <c r="T29" t="n">
        <v>10950.45</v>
      </c>
      <c r="U29" t="n">
        <v>0.55</v>
      </c>
      <c r="V29" t="n">
        <v>0.73</v>
      </c>
      <c r="W29" t="n">
        <v>2.65</v>
      </c>
      <c r="X29" t="n">
        <v>0.67</v>
      </c>
      <c r="Y29" t="n">
        <v>1</v>
      </c>
      <c r="Z29" t="n">
        <v>10</v>
      </c>
      <c r="AA29" t="n">
        <v>404.9762194318258</v>
      </c>
      <c r="AB29" t="n">
        <v>554.1063297164869</v>
      </c>
      <c r="AC29" t="n">
        <v>501.2231993014628</v>
      </c>
      <c r="AD29" t="n">
        <v>404976.2194318258</v>
      </c>
      <c r="AE29" t="n">
        <v>554106.329716487</v>
      </c>
      <c r="AF29" t="n">
        <v>6.362190986235634e-06</v>
      </c>
      <c r="AG29" t="n">
        <v>23</v>
      </c>
      <c r="AH29" t="n">
        <v>501223.1993014628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5.0686</v>
      </c>
      <c r="E30" t="n">
        <v>19.73</v>
      </c>
      <c r="F30" t="n">
        <v>15.97</v>
      </c>
      <c r="G30" t="n">
        <v>41.67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243.27</v>
      </c>
      <c r="Q30" t="n">
        <v>467.08</v>
      </c>
      <c r="R30" t="n">
        <v>70.73</v>
      </c>
      <c r="S30" t="n">
        <v>39.61</v>
      </c>
      <c r="T30" t="n">
        <v>10538.75</v>
      </c>
      <c r="U30" t="n">
        <v>0.5600000000000001</v>
      </c>
      <c r="V30" t="n">
        <v>0.73</v>
      </c>
      <c r="W30" t="n">
        <v>2.65</v>
      </c>
      <c r="X30" t="n">
        <v>0.64</v>
      </c>
      <c r="Y30" t="n">
        <v>1</v>
      </c>
      <c r="Z30" t="n">
        <v>10</v>
      </c>
      <c r="AA30" t="n">
        <v>403.8602477763334</v>
      </c>
      <c r="AB30" t="n">
        <v>552.5794080642474</v>
      </c>
      <c r="AC30" t="n">
        <v>499.842004908665</v>
      </c>
      <c r="AD30" t="n">
        <v>403860.2477763334</v>
      </c>
      <c r="AE30" t="n">
        <v>552579.4080642475</v>
      </c>
      <c r="AF30" t="n">
        <v>6.386003373038781e-06</v>
      </c>
      <c r="AG30" t="n">
        <v>23</v>
      </c>
      <c r="AH30" t="n">
        <v>499842.004908665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15.95</v>
      </c>
      <c r="G31" t="n">
        <v>41.61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242.58</v>
      </c>
      <c r="Q31" t="n">
        <v>467.11</v>
      </c>
      <c r="R31" t="n">
        <v>70.11</v>
      </c>
      <c r="S31" t="n">
        <v>39.61</v>
      </c>
      <c r="T31" t="n">
        <v>10229.45</v>
      </c>
      <c r="U31" t="n">
        <v>0.5600000000000001</v>
      </c>
      <c r="V31" t="n">
        <v>0.73</v>
      </c>
      <c r="W31" t="n">
        <v>2.64</v>
      </c>
      <c r="X31" t="n">
        <v>0.62</v>
      </c>
      <c r="Y31" t="n">
        <v>1</v>
      </c>
      <c r="Z31" t="n">
        <v>10</v>
      </c>
      <c r="AA31" t="n">
        <v>403.254807181309</v>
      </c>
      <c r="AB31" t="n">
        <v>551.7510175319812</v>
      </c>
      <c r="AC31" t="n">
        <v>499.0926748061448</v>
      </c>
      <c r="AD31" t="n">
        <v>403254.807181309</v>
      </c>
      <c r="AE31" t="n">
        <v>551751.0175319812</v>
      </c>
      <c r="AF31" t="n">
        <v>6.393562860912796e-06</v>
      </c>
      <c r="AG31" t="n">
        <v>23</v>
      </c>
      <c r="AH31" t="n">
        <v>499092.6748061448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5.0905</v>
      </c>
      <c r="E32" t="n">
        <v>19.64</v>
      </c>
      <c r="F32" t="n">
        <v>15.93</v>
      </c>
      <c r="G32" t="n">
        <v>43.45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242.05</v>
      </c>
      <c r="Q32" t="n">
        <v>467.09</v>
      </c>
      <c r="R32" t="n">
        <v>69.56</v>
      </c>
      <c r="S32" t="n">
        <v>39.61</v>
      </c>
      <c r="T32" t="n">
        <v>9960.799999999999</v>
      </c>
      <c r="U32" t="n">
        <v>0.57</v>
      </c>
      <c r="V32" t="n">
        <v>0.73</v>
      </c>
      <c r="W32" t="n">
        <v>2.64</v>
      </c>
      <c r="X32" t="n">
        <v>0.6</v>
      </c>
      <c r="Y32" t="n">
        <v>1</v>
      </c>
      <c r="Z32" t="n">
        <v>10</v>
      </c>
      <c r="AA32" t="n">
        <v>402.3920545689877</v>
      </c>
      <c r="AB32" t="n">
        <v>550.5705613458441</v>
      </c>
      <c r="AC32" t="n">
        <v>498.0248797016321</v>
      </c>
      <c r="AD32" t="n">
        <v>402392.0545689877</v>
      </c>
      <c r="AE32" t="n">
        <v>550570.5613458441</v>
      </c>
      <c r="AF32" t="n">
        <v>6.413595503778936e-06</v>
      </c>
      <c r="AG32" t="n">
        <v>23</v>
      </c>
      <c r="AH32" t="n">
        <v>498024.8797016321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5.1099</v>
      </c>
      <c r="E33" t="n">
        <v>19.57</v>
      </c>
      <c r="F33" t="n">
        <v>15.9</v>
      </c>
      <c r="G33" t="n">
        <v>45.44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241.4</v>
      </c>
      <c r="Q33" t="n">
        <v>467.07</v>
      </c>
      <c r="R33" t="n">
        <v>68.5</v>
      </c>
      <c r="S33" t="n">
        <v>39.61</v>
      </c>
      <c r="T33" t="n">
        <v>9434.690000000001</v>
      </c>
      <c r="U33" t="n">
        <v>0.58</v>
      </c>
      <c r="V33" t="n">
        <v>0.73</v>
      </c>
      <c r="W33" t="n">
        <v>2.64</v>
      </c>
      <c r="X33" t="n">
        <v>0.57</v>
      </c>
      <c r="Y33" t="n">
        <v>1</v>
      </c>
      <c r="Z33" t="n">
        <v>10</v>
      </c>
      <c r="AA33" t="n">
        <v>401.3251755337913</v>
      </c>
      <c r="AB33" t="n">
        <v>549.1108103825071</v>
      </c>
      <c r="AC33" t="n">
        <v>496.7044453214626</v>
      </c>
      <c r="AD33" t="n">
        <v>401325.1755337912</v>
      </c>
      <c r="AE33" t="n">
        <v>549110.8103825072</v>
      </c>
      <c r="AF33" t="n">
        <v>6.438037847904917e-06</v>
      </c>
      <c r="AG33" t="n">
        <v>23</v>
      </c>
      <c r="AH33" t="n">
        <v>496704.4453214626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5.1073</v>
      </c>
      <c r="E34" t="n">
        <v>19.58</v>
      </c>
      <c r="F34" t="n">
        <v>15.91</v>
      </c>
      <c r="G34" t="n">
        <v>45.47</v>
      </c>
      <c r="H34" t="n">
        <v>0.65</v>
      </c>
      <c r="I34" t="n">
        <v>21</v>
      </c>
      <c r="J34" t="n">
        <v>246.62</v>
      </c>
      <c r="K34" t="n">
        <v>57.72</v>
      </c>
      <c r="L34" t="n">
        <v>9</v>
      </c>
      <c r="M34" t="n">
        <v>19</v>
      </c>
      <c r="N34" t="n">
        <v>59.9</v>
      </c>
      <c r="O34" t="n">
        <v>30650.8</v>
      </c>
      <c r="P34" t="n">
        <v>240.85</v>
      </c>
      <c r="Q34" t="n">
        <v>467.08</v>
      </c>
      <c r="R34" t="n">
        <v>68.73999999999999</v>
      </c>
      <c r="S34" t="n">
        <v>39.61</v>
      </c>
      <c r="T34" t="n">
        <v>9554.41</v>
      </c>
      <c r="U34" t="n">
        <v>0.58</v>
      </c>
      <c r="V34" t="n">
        <v>0.73</v>
      </c>
      <c r="W34" t="n">
        <v>2.65</v>
      </c>
      <c r="X34" t="n">
        <v>0.58</v>
      </c>
      <c r="Y34" t="n">
        <v>1</v>
      </c>
      <c r="Z34" t="n">
        <v>10</v>
      </c>
      <c r="AA34" t="n">
        <v>401.1872487112228</v>
      </c>
      <c r="AB34" t="n">
        <v>548.922092818967</v>
      </c>
      <c r="AC34" t="n">
        <v>496.5337386973201</v>
      </c>
      <c r="AD34" t="n">
        <v>401187.2487112228</v>
      </c>
      <c r="AE34" t="n">
        <v>548922.0928189671</v>
      </c>
      <c r="AF34" t="n">
        <v>6.434762069826179e-06</v>
      </c>
      <c r="AG34" t="n">
        <v>23</v>
      </c>
      <c r="AH34" t="n">
        <v>496533.7386973201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5.1273</v>
      </c>
      <c r="E35" t="n">
        <v>19.5</v>
      </c>
      <c r="F35" t="n">
        <v>15.88</v>
      </c>
      <c r="G35" t="n">
        <v>47.65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240.91</v>
      </c>
      <c r="Q35" t="n">
        <v>467.11</v>
      </c>
      <c r="R35" t="n">
        <v>67.86</v>
      </c>
      <c r="S35" t="n">
        <v>39.61</v>
      </c>
      <c r="T35" t="n">
        <v>9121.92</v>
      </c>
      <c r="U35" t="n">
        <v>0.58</v>
      </c>
      <c r="V35" t="n">
        <v>0.73</v>
      </c>
      <c r="W35" t="n">
        <v>2.64</v>
      </c>
      <c r="X35" t="n">
        <v>0.55</v>
      </c>
      <c r="Y35" t="n">
        <v>1</v>
      </c>
      <c r="Z35" t="n">
        <v>10</v>
      </c>
      <c r="AA35" t="n">
        <v>400.4434980132102</v>
      </c>
      <c r="AB35" t="n">
        <v>547.9044603019811</v>
      </c>
      <c r="AC35" t="n">
        <v>495.613227599499</v>
      </c>
      <c r="AD35" t="n">
        <v>400443.4980132101</v>
      </c>
      <c r="AE35" t="n">
        <v>547904.4603019811</v>
      </c>
      <c r="AF35" t="n">
        <v>6.459960362739562e-06</v>
      </c>
      <c r="AG35" t="n">
        <v>23</v>
      </c>
      <c r="AH35" t="n">
        <v>495613.227599499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5.1232</v>
      </c>
      <c r="E36" t="n">
        <v>19.52</v>
      </c>
      <c r="F36" t="n">
        <v>15.9</v>
      </c>
      <c r="G36" t="n">
        <v>47.7</v>
      </c>
      <c r="H36" t="n">
        <v>0.68</v>
      </c>
      <c r="I36" t="n">
        <v>20</v>
      </c>
      <c r="J36" t="n">
        <v>247.51</v>
      </c>
      <c r="K36" t="n">
        <v>57.72</v>
      </c>
      <c r="L36" t="n">
        <v>9.5</v>
      </c>
      <c r="M36" t="n">
        <v>18</v>
      </c>
      <c r="N36" t="n">
        <v>60.29</v>
      </c>
      <c r="O36" t="n">
        <v>30760.6</v>
      </c>
      <c r="P36" t="n">
        <v>240.55</v>
      </c>
      <c r="Q36" t="n">
        <v>467.11</v>
      </c>
      <c r="R36" t="n">
        <v>68.20999999999999</v>
      </c>
      <c r="S36" t="n">
        <v>39.61</v>
      </c>
      <c r="T36" t="n">
        <v>9296.4</v>
      </c>
      <c r="U36" t="n">
        <v>0.58</v>
      </c>
      <c r="V36" t="n">
        <v>0.73</v>
      </c>
      <c r="W36" t="n">
        <v>2.65</v>
      </c>
      <c r="X36" t="n">
        <v>0.5600000000000001</v>
      </c>
      <c r="Y36" t="n">
        <v>1</v>
      </c>
      <c r="Z36" t="n">
        <v>10</v>
      </c>
      <c r="AA36" t="n">
        <v>400.4804729772372</v>
      </c>
      <c r="AB36" t="n">
        <v>547.9550510789834</v>
      </c>
      <c r="AC36" t="n">
        <v>495.6589900637487</v>
      </c>
      <c r="AD36" t="n">
        <v>400480.4729772373</v>
      </c>
      <c r="AE36" t="n">
        <v>547955.0510789833</v>
      </c>
      <c r="AF36" t="n">
        <v>6.454794712692317e-06</v>
      </c>
      <c r="AG36" t="n">
        <v>23</v>
      </c>
      <c r="AH36" t="n">
        <v>495658.9900637487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5.1435</v>
      </c>
      <c r="E37" t="n">
        <v>19.44</v>
      </c>
      <c r="F37" t="n">
        <v>15.87</v>
      </c>
      <c r="G37" t="n">
        <v>50.11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240.25</v>
      </c>
      <c r="Q37" t="n">
        <v>467.1</v>
      </c>
      <c r="R37" t="n">
        <v>67.43000000000001</v>
      </c>
      <c r="S37" t="n">
        <v>39.61</v>
      </c>
      <c r="T37" t="n">
        <v>8909.610000000001</v>
      </c>
      <c r="U37" t="n">
        <v>0.59</v>
      </c>
      <c r="V37" t="n">
        <v>0.74</v>
      </c>
      <c r="W37" t="n">
        <v>2.64</v>
      </c>
      <c r="X37" t="n">
        <v>0.53</v>
      </c>
      <c r="Y37" t="n">
        <v>1</v>
      </c>
      <c r="Z37" t="n">
        <v>10</v>
      </c>
      <c r="AA37" t="n">
        <v>399.5626156020077</v>
      </c>
      <c r="AB37" t="n">
        <v>546.6991981251847</v>
      </c>
      <c r="AC37" t="n">
        <v>494.52299395326</v>
      </c>
      <c r="AD37" t="n">
        <v>399562.6156020077</v>
      </c>
      <c r="AE37" t="n">
        <v>546699.1981251847</v>
      </c>
      <c r="AF37" t="n">
        <v>6.480370979999403e-06</v>
      </c>
      <c r="AG37" t="n">
        <v>23</v>
      </c>
      <c r="AH37" t="n">
        <v>494522.99395326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5.1437</v>
      </c>
      <c r="E38" t="n">
        <v>19.44</v>
      </c>
      <c r="F38" t="n">
        <v>15.87</v>
      </c>
      <c r="G38" t="n">
        <v>50.11</v>
      </c>
      <c r="H38" t="n">
        <v>0.72</v>
      </c>
      <c r="I38" t="n">
        <v>19</v>
      </c>
      <c r="J38" t="n">
        <v>248.4</v>
      </c>
      <c r="K38" t="n">
        <v>57.72</v>
      </c>
      <c r="L38" t="n">
        <v>10</v>
      </c>
      <c r="M38" t="n">
        <v>17</v>
      </c>
      <c r="N38" t="n">
        <v>60.68</v>
      </c>
      <c r="O38" t="n">
        <v>30870.67</v>
      </c>
      <c r="P38" t="n">
        <v>239.8</v>
      </c>
      <c r="Q38" t="n">
        <v>467.08</v>
      </c>
      <c r="R38" t="n">
        <v>67.37</v>
      </c>
      <c r="S38" t="n">
        <v>39.61</v>
      </c>
      <c r="T38" t="n">
        <v>8880.290000000001</v>
      </c>
      <c r="U38" t="n">
        <v>0.59</v>
      </c>
      <c r="V38" t="n">
        <v>0.74</v>
      </c>
      <c r="W38" t="n">
        <v>2.64</v>
      </c>
      <c r="X38" t="n">
        <v>0.53</v>
      </c>
      <c r="Y38" t="n">
        <v>1</v>
      </c>
      <c r="Z38" t="n">
        <v>10</v>
      </c>
      <c r="AA38" t="n">
        <v>399.3444456967626</v>
      </c>
      <c r="AB38" t="n">
        <v>546.4006884358516</v>
      </c>
      <c r="AC38" t="n">
        <v>494.2529736097158</v>
      </c>
      <c r="AD38" t="n">
        <v>399344.4456967626</v>
      </c>
      <c r="AE38" t="n">
        <v>546400.6884358516</v>
      </c>
      <c r="AF38" t="n">
        <v>6.480622962928536e-06</v>
      </c>
      <c r="AG38" t="n">
        <v>23</v>
      </c>
      <c r="AH38" t="n">
        <v>494252.9736097158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5.1643</v>
      </c>
      <c r="E39" t="n">
        <v>19.36</v>
      </c>
      <c r="F39" t="n">
        <v>15.83</v>
      </c>
      <c r="G39" t="n">
        <v>52.78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239.19</v>
      </c>
      <c r="Q39" t="n">
        <v>467.08</v>
      </c>
      <c r="R39" t="n">
        <v>66.41</v>
      </c>
      <c r="S39" t="n">
        <v>39.61</v>
      </c>
      <c r="T39" t="n">
        <v>8406.879999999999</v>
      </c>
      <c r="U39" t="n">
        <v>0.6</v>
      </c>
      <c r="V39" t="n">
        <v>0.74</v>
      </c>
      <c r="W39" t="n">
        <v>2.64</v>
      </c>
      <c r="X39" t="n">
        <v>0.5</v>
      </c>
      <c r="Y39" t="n">
        <v>1</v>
      </c>
      <c r="Z39" t="n">
        <v>10</v>
      </c>
      <c r="AA39" t="n">
        <v>398.2445691868377</v>
      </c>
      <c r="AB39" t="n">
        <v>544.8957888718452</v>
      </c>
      <c r="AC39" t="n">
        <v>492.8916995479585</v>
      </c>
      <c r="AD39" t="n">
        <v>398244.5691868378</v>
      </c>
      <c r="AE39" t="n">
        <v>544895.7888718452</v>
      </c>
      <c r="AF39" t="n">
        <v>6.50657720462932e-06</v>
      </c>
      <c r="AG39" t="n">
        <v>23</v>
      </c>
      <c r="AH39" t="n">
        <v>492891.6995479584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5.1732</v>
      </c>
      <c r="E40" t="n">
        <v>19.33</v>
      </c>
      <c r="F40" t="n">
        <v>15.8</v>
      </c>
      <c r="G40" t="n">
        <v>52.67</v>
      </c>
      <c r="H40" t="n">
        <v>0.75</v>
      </c>
      <c r="I40" t="n">
        <v>18</v>
      </c>
      <c r="J40" t="n">
        <v>249.3</v>
      </c>
      <c r="K40" t="n">
        <v>57.72</v>
      </c>
      <c r="L40" t="n">
        <v>10.5</v>
      </c>
      <c r="M40" t="n">
        <v>16</v>
      </c>
      <c r="N40" t="n">
        <v>61.07</v>
      </c>
      <c r="O40" t="n">
        <v>30981.04</v>
      </c>
      <c r="P40" t="n">
        <v>238.02</v>
      </c>
      <c r="Q40" t="n">
        <v>467.12</v>
      </c>
      <c r="R40" t="n">
        <v>65.31</v>
      </c>
      <c r="S40" t="n">
        <v>39.61</v>
      </c>
      <c r="T40" t="n">
        <v>7853.58</v>
      </c>
      <c r="U40" t="n">
        <v>0.61</v>
      </c>
      <c r="V40" t="n">
        <v>0.74</v>
      </c>
      <c r="W40" t="n">
        <v>2.63</v>
      </c>
      <c r="X40" t="n">
        <v>0.47</v>
      </c>
      <c r="Y40" t="n">
        <v>1</v>
      </c>
      <c r="Z40" t="n">
        <v>10</v>
      </c>
      <c r="AA40" t="n">
        <v>397.3036125135001</v>
      </c>
      <c r="AB40" t="n">
        <v>543.608330439306</v>
      </c>
      <c r="AC40" t="n">
        <v>491.7271143412614</v>
      </c>
      <c r="AD40" t="n">
        <v>397303.6125135001</v>
      </c>
      <c r="AE40" t="n">
        <v>543608.330439306</v>
      </c>
      <c r="AF40" t="n">
        <v>6.517790444975776e-06</v>
      </c>
      <c r="AG40" t="n">
        <v>23</v>
      </c>
      <c r="AH40" t="n">
        <v>491727.1143412614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5.1944</v>
      </c>
      <c r="E41" t="n">
        <v>19.25</v>
      </c>
      <c r="F41" t="n">
        <v>15.77</v>
      </c>
      <c r="G41" t="n">
        <v>55.65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237.26</v>
      </c>
      <c r="Q41" t="n">
        <v>467.07</v>
      </c>
      <c r="R41" t="n">
        <v>64.2</v>
      </c>
      <c r="S41" t="n">
        <v>39.61</v>
      </c>
      <c r="T41" t="n">
        <v>7306.91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396.1640787921484</v>
      </c>
      <c r="AB41" t="n">
        <v>542.0491701290728</v>
      </c>
      <c r="AC41" t="n">
        <v>490.3167581027417</v>
      </c>
      <c r="AD41" t="n">
        <v>396164.0787921484</v>
      </c>
      <c r="AE41" t="n">
        <v>542049.1701290727</v>
      </c>
      <c r="AF41" t="n">
        <v>6.544500635463964e-06</v>
      </c>
      <c r="AG41" t="n">
        <v>23</v>
      </c>
      <c r="AH41" t="n">
        <v>490316.7581027417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5.1884</v>
      </c>
      <c r="E42" t="n">
        <v>19.27</v>
      </c>
      <c r="F42" t="n">
        <v>15.79</v>
      </c>
      <c r="G42" t="n">
        <v>55.73</v>
      </c>
      <c r="H42" t="n">
        <v>0.78</v>
      </c>
      <c r="I42" t="n">
        <v>17</v>
      </c>
      <c r="J42" t="n">
        <v>250.2</v>
      </c>
      <c r="K42" t="n">
        <v>57.72</v>
      </c>
      <c r="L42" t="n">
        <v>11</v>
      </c>
      <c r="M42" t="n">
        <v>15</v>
      </c>
      <c r="N42" t="n">
        <v>61.47</v>
      </c>
      <c r="O42" t="n">
        <v>31091.69</v>
      </c>
      <c r="P42" t="n">
        <v>237.76</v>
      </c>
      <c r="Q42" t="n">
        <v>467.07</v>
      </c>
      <c r="R42" t="n">
        <v>64.70999999999999</v>
      </c>
      <c r="S42" t="n">
        <v>39.61</v>
      </c>
      <c r="T42" t="n">
        <v>7562.48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396.6587686120791</v>
      </c>
      <c r="AB42" t="n">
        <v>542.7260265648765</v>
      </c>
      <c r="AC42" t="n">
        <v>490.9290163102864</v>
      </c>
      <c r="AD42" t="n">
        <v>396658.7686120791</v>
      </c>
      <c r="AE42" t="n">
        <v>542726.0265648765</v>
      </c>
      <c r="AF42" t="n">
        <v>6.536941147589948e-06</v>
      </c>
      <c r="AG42" t="n">
        <v>23</v>
      </c>
      <c r="AH42" t="n">
        <v>490929.0163102864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5.1881</v>
      </c>
      <c r="E43" t="n">
        <v>19.27</v>
      </c>
      <c r="F43" t="n">
        <v>15.79</v>
      </c>
      <c r="G43" t="n">
        <v>55.74</v>
      </c>
      <c r="H43" t="n">
        <v>0.8</v>
      </c>
      <c r="I43" t="n">
        <v>17</v>
      </c>
      <c r="J43" t="n">
        <v>250.65</v>
      </c>
      <c r="K43" t="n">
        <v>57.72</v>
      </c>
      <c r="L43" t="n">
        <v>11.25</v>
      </c>
      <c r="M43" t="n">
        <v>15</v>
      </c>
      <c r="N43" t="n">
        <v>61.67</v>
      </c>
      <c r="O43" t="n">
        <v>31147.12</v>
      </c>
      <c r="P43" t="n">
        <v>237.33</v>
      </c>
      <c r="Q43" t="n">
        <v>467.08</v>
      </c>
      <c r="R43" t="n">
        <v>64.97</v>
      </c>
      <c r="S43" t="n">
        <v>39.61</v>
      </c>
      <c r="T43" t="n">
        <v>7689.54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396.4679132584577</v>
      </c>
      <c r="AB43" t="n">
        <v>542.4648898501079</v>
      </c>
      <c r="AC43" t="n">
        <v>490.6928021170675</v>
      </c>
      <c r="AD43" t="n">
        <v>396467.9132584577</v>
      </c>
      <c r="AE43" t="n">
        <v>542464.8898501078</v>
      </c>
      <c r="AF43" t="n">
        <v>6.536563173196249e-06</v>
      </c>
      <c r="AG43" t="n">
        <v>23</v>
      </c>
      <c r="AH43" t="n">
        <v>490692.8021170674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5.2071</v>
      </c>
      <c r="E44" t="n">
        <v>19.2</v>
      </c>
      <c r="F44" t="n">
        <v>15.77</v>
      </c>
      <c r="G44" t="n">
        <v>59.12</v>
      </c>
      <c r="H44" t="n">
        <v>0.8100000000000001</v>
      </c>
      <c r="I44" t="n">
        <v>16</v>
      </c>
      <c r="J44" t="n">
        <v>251.1</v>
      </c>
      <c r="K44" t="n">
        <v>57.72</v>
      </c>
      <c r="L44" t="n">
        <v>11.5</v>
      </c>
      <c r="M44" t="n">
        <v>14</v>
      </c>
      <c r="N44" t="n">
        <v>61.87</v>
      </c>
      <c r="O44" t="n">
        <v>31202.63</v>
      </c>
      <c r="P44" t="n">
        <v>236.79</v>
      </c>
      <c r="Q44" t="n">
        <v>467.08</v>
      </c>
      <c r="R44" t="n">
        <v>64.18000000000001</v>
      </c>
      <c r="S44" t="n">
        <v>39.61</v>
      </c>
      <c r="T44" t="n">
        <v>7300.52</v>
      </c>
      <c r="U44" t="n">
        <v>0.62</v>
      </c>
      <c r="V44" t="n">
        <v>0.74</v>
      </c>
      <c r="W44" t="n">
        <v>2.63</v>
      </c>
      <c r="X44" t="n">
        <v>0.43</v>
      </c>
      <c r="Y44" t="n">
        <v>1</v>
      </c>
      <c r="Z44" t="n">
        <v>10</v>
      </c>
      <c r="AA44" t="n">
        <v>395.5417623678903</v>
      </c>
      <c r="AB44" t="n">
        <v>541.19768934274</v>
      </c>
      <c r="AC44" t="n">
        <v>489.5465414475957</v>
      </c>
      <c r="AD44" t="n">
        <v>395541.7623678903</v>
      </c>
      <c r="AE44" t="n">
        <v>541197.68934274</v>
      </c>
      <c r="AF44" t="n">
        <v>6.560501551463962e-06</v>
      </c>
      <c r="AG44" t="n">
        <v>23</v>
      </c>
      <c r="AH44" t="n">
        <v>489546.5414475957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5.204</v>
      </c>
      <c r="E45" t="n">
        <v>19.22</v>
      </c>
      <c r="F45" t="n">
        <v>15.78</v>
      </c>
      <c r="G45" t="n">
        <v>59.17</v>
      </c>
      <c r="H45" t="n">
        <v>0.83</v>
      </c>
      <c r="I45" t="n">
        <v>16</v>
      </c>
      <c r="J45" t="n">
        <v>251.55</v>
      </c>
      <c r="K45" t="n">
        <v>57.72</v>
      </c>
      <c r="L45" t="n">
        <v>11.75</v>
      </c>
      <c r="M45" t="n">
        <v>14</v>
      </c>
      <c r="N45" t="n">
        <v>62.07</v>
      </c>
      <c r="O45" t="n">
        <v>31258.21</v>
      </c>
      <c r="P45" t="n">
        <v>237</v>
      </c>
      <c r="Q45" t="n">
        <v>467.07</v>
      </c>
      <c r="R45" t="n">
        <v>64.45</v>
      </c>
      <c r="S45" t="n">
        <v>39.61</v>
      </c>
      <c r="T45" t="n">
        <v>7438.33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395.7725874601842</v>
      </c>
      <c r="AB45" t="n">
        <v>541.5135144173009</v>
      </c>
      <c r="AC45" t="n">
        <v>489.8322246203039</v>
      </c>
      <c r="AD45" t="n">
        <v>395772.5874601842</v>
      </c>
      <c r="AE45" t="n">
        <v>541513.5144173009</v>
      </c>
      <c r="AF45" t="n">
        <v>6.556595816062387e-06</v>
      </c>
      <c r="AG45" t="n">
        <v>23</v>
      </c>
      <c r="AH45" t="n">
        <v>489832.2246203038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5.2049</v>
      </c>
      <c r="E46" t="n">
        <v>19.21</v>
      </c>
      <c r="F46" t="n">
        <v>15.78</v>
      </c>
      <c r="G46" t="n">
        <v>59.16</v>
      </c>
      <c r="H46" t="n">
        <v>0.85</v>
      </c>
      <c r="I46" t="n">
        <v>16</v>
      </c>
      <c r="J46" t="n">
        <v>252</v>
      </c>
      <c r="K46" t="n">
        <v>57.72</v>
      </c>
      <c r="L46" t="n">
        <v>12</v>
      </c>
      <c r="M46" t="n">
        <v>14</v>
      </c>
      <c r="N46" t="n">
        <v>62.27</v>
      </c>
      <c r="O46" t="n">
        <v>31313.87</v>
      </c>
      <c r="P46" t="n">
        <v>236.48</v>
      </c>
      <c r="Q46" t="n">
        <v>467.07</v>
      </c>
      <c r="R46" t="n">
        <v>64.31999999999999</v>
      </c>
      <c r="S46" t="n">
        <v>39.61</v>
      </c>
      <c r="T46" t="n">
        <v>7372.19</v>
      </c>
      <c r="U46" t="n">
        <v>0.62</v>
      </c>
      <c r="V46" t="n">
        <v>0.74</v>
      </c>
      <c r="W46" t="n">
        <v>2.64</v>
      </c>
      <c r="X46" t="n">
        <v>0.44</v>
      </c>
      <c r="Y46" t="n">
        <v>1</v>
      </c>
      <c r="Z46" t="n">
        <v>10</v>
      </c>
      <c r="AA46" t="n">
        <v>395.5023755843209</v>
      </c>
      <c r="AB46" t="n">
        <v>541.1437986078381</v>
      </c>
      <c r="AC46" t="n">
        <v>489.4977939687967</v>
      </c>
      <c r="AD46" t="n">
        <v>395502.3755843209</v>
      </c>
      <c r="AE46" t="n">
        <v>541143.7986078381</v>
      </c>
      <c r="AF46" t="n">
        <v>6.55772973924349e-06</v>
      </c>
      <c r="AG46" t="n">
        <v>23</v>
      </c>
      <c r="AH46" t="n">
        <v>489497.7939687967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5.2302</v>
      </c>
      <c r="E47" t="n">
        <v>19.12</v>
      </c>
      <c r="F47" t="n">
        <v>15.73</v>
      </c>
      <c r="G47" t="n">
        <v>62.91</v>
      </c>
      <c r="H47" t="n">
        <v>0.86</v>
      </c>
      <c r="I47" t="n">
        <v>15</v>
      </c>
      <c r="J47" t="n">
        <v>252.45</v>
      </c>
      <c r="K47" t="n">
        <v>57.72</v>
      </c>
      <c r="L47" t="n">
        <v>12.25</v>
      </c>
      <c r="M47" t="n">
        <v>13</v>
      </c>
      <c r="N47" t="n">
        <v>62.48</v>
      </c>
      <c r="O47" t="n">
        <v>31369.6</v>
      </c>
      <c r="P47" t="n">
        <v>235.28</v>
      </c>
      <c r="Q47" t="n">
        <v>467.09</v>
      </c>
      <c r="R47" t="n">
        <v>62.82</v>
      </c>
      <c r="S47" t="n">
        <v>39.61</v>
      </c>
      <c r="T47" t="n">
        <v>6626.6</v>
      </c>
      <c r="U47" t="n">
        <v>0.63</v>
      </c>
      <c r="V47" t="n">
        <v>0.74</v>
      </c>
      <c r="W47" t="n">
        <v>2.63</v>
      </c>
      <c r="X47" t="n">
        <v>0.39</v>
      </c>
      <c r="Y47" t="n">
        <v>1</v>
      </c>
      <c r="Z47" t="n">
        <v>10</v>
      </c>
      <c r="AA47" t="n">
        <v>393.9756466113138</v>
      </c>
      <c r="AB47" t="n">
        <v>539.0548606724411</v>
      </c>
      <c r="AC47" t="n">
        <v>487.6082213381112</v>
      </c>
      <c r="AD47" t="n">
        <v>393975.6466113138</v>
      </c>
      <c r="AE47" t="n">
        <v>539054.8606724411</v>
      </c>
      <c r="AF47" t="n">
        <v>6.58960557977892e-06</v>
      </c>
      <c r="AG47" t="n">
        <v>23</v>
      </c>
      <c r="AH47" t="n">
        <v>487608.2213381112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5.231</v>
      </c>
      <c r="E48" t="n">
        <v>19.12</v>
      </c>
      <c r="F48" t="n">
        <v>15.72</v>
      </c>
      <c r="G48" t="n">
        <v>62.9</v>
      </c>
      <c r="H48" t="n">
        <v>0.88</v>
      </c>
      <c r="I48" t="n">
        <v>15</v>
      </c>
      <c r="J48" t="n">
        <v>252.9</v>
      </c>
      <c r="K48" t="n">
        <v>57.72</v>
      </c>
      <c r="L48" t="n">
        <v>12.5</v>
      </c>
      <c r="M48" t="n">
        <v>13</v>
      </c>
      <c r="N48" t="n">
        <v>62.68</v>
      </c>
      <c r="O48" t="n">
        <v>31425.4</v>
      </c>
      <c r="P48" t="n">
        <v>235.18</v>
      </c>
      <c r="Q48" t="n">
        <v>467.11</v>
      </c>
      <c r="R48" t="n">
        <v>62.53</v>
      </c>
      <c r="S48" t="n">
        <v>39.61</v>
      </c>
      <c r="T48" t="n">
        <v>6481.52</v>
      </c>
      <c r="U48" t="n">
        <v>0.63</v>
      </c>
      <c r="V48" t="n">
        <v>0.74</v>
      </c>
      <c r="W48" t="n">
        <v>2.64</v>
      </c>
      <c r="X48" t="n">
        <v>0.39</v>
      </c>
      <c r="Y48" t="n">
        <v>1</v>
      </c>
      <c r="Z48" t="n">
        <v>10</v>
      </c>
      <c r="AA48" t="n">
        <v>393.8696714597343</v>
      </c>
      <c r="AB48" t="n">
        <v>538.9098607947562</v>
      </c>
      <c r="AC48" t="n">
        <v>487.477060045244</v>
      </c>
      <c r="AD48" t="n">
        <v>393869.6714597343</v>
      </c>
      <c r="AE48" t="n">
        <v>538909.8607947562</v>
      </c>
      <c r="AF48" t="n">
        <v>6.590613511495455e-06</v>
      </c>
      <c r="AG48" t="n">
        <v>23</v>
      </c>
      <c r="AH48" t="n">
        <v>487477.060045244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5.2309</v>
      </c>
      <c r="E49" t="n">
        <v>19.12</v>
      </c>
      <c r="F49" t="n">
        <v>15.72</v>
      </c>
      <c r="G49" t="n">
        <v>62.9</v>
      </c>
      <c r="H49" t="n">
        <v>0.9</v>
      </c>
      <c r="I49" t="n">
        <v>15</v>
      </c>
      <c r="J49" t="n">
        <v>253.35</v>
      </c>
      <c r="K49" t="n">
        <v>57.72</v>
      </c>
      <c r="L49" t="n">
        <v>12.75</v>
      </c>
      <c r="M49" t="n">
        <v>13</v>
      </c>
      <c r="N49" t="n">
        <v>62.88</v>
      </c>
      <c r="O49" t="n">
        <v>31481.28</v>
      </c>
      <c r="P49" t="n">
        <v>234.98</v>
      </c>
      <c r="Q49" t="n">
        <v>467.11</v>
      </c>
      <c r="R49" t="n">
        <v>62.66</v>
      </c>
      <c r="S49" t="n">
        <v>39.61</v>
      </c>
      <c r="T49" t="n">
        <v>6543.58</v>
      </c>
      <c r="U49" t="n">
        <v>0.63</v>
      </c>
      <c r="V49" t="n">
        <v>0.74</v>
      </c>
      <c r="W49" t="n">
        <v>2.63</v>
      </c>
      <c r="X49" t="n">
        <v>0.39</v>
      </c>
      <c r="Y49" t="n">
        <v>1</v>
      </c>
      <c r="Z49" t="n">
        <v>10</v>
      </c>
      <c r="AA49" t="n">
        <v>393.7803188567975</v>
      </c>
      <c r="AB49" t="n">
        <v>538.7876046214596</v>
      </c>
      <c r="AC49" t="n">
        <v>487.3664718295391</v>
      </c>
      <c r="AD49" t="n">
        <v>393780.3188567975</v>
      </c>
      <c r="AE49" t="n">
        <v>538787.6046214596</v>
      </c>
      <c r="AF49" t="n">
        <v>6.590487520030889e-06</v>
      </c>
      <c r="AG49" t="n">
        <v>23</v>
      </c>
      <c r="AH49" t="n">
        <v>487366.4718295392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5.2467</v>
      </c>
      <c r="E50" t="n">
        <v>19.06</v>
      </c>
      <c r="F50" t="n">
        <v>15.71</v>
      </c>
      <c r="G50" t="n">
        <v>67.34</v>
      </c>
      <c r="H50" t="n">
        <v>0.91</v>
      </c>
      <c r="I50" t="n">
        <v>14</v>
      </c>
      <c r="J50" t="n">
        <v>253.81</v>
      </c>
      <c r="K50" t="n">
        <v>57.72</v>
      </c>
      <c r="L50" t="n">
        <v>13</v>
      </c>
      <c r="M50" t="n">
        <v>12</v>
      </c>
      <c r="N50" t="n">
        <v>63.08</v>
      </c>
      <c r="O50" t="n">
        <v>31537.23</v>
      </c>
      <c r="P50" t="n">
        <v>234.82</v>
      </c>
      <c r="Q50" t="n">
        <v>467.07</v>
      </c>
      <c r="R50" t="n">
        <v>62.41</v>
      </c>
      <c r="S50" t="n">
        <v>39.61</v>
      </c>
      <c r="T50" t="n">
        <v>6428.11</v>
      </c>
      <c r="U50" t="n">
        <v>0.63</v>
      </c>
      <c r="V50" t="n">
        <v>0.74</v>
      </c>
      <c r="W50" t="n">
        <v>2.63</v>
      </c>
      <c r="X50" t="n">
        <v>0.38</v>
      </c>
      <c r="Y50" t="n">
        <v>1</v>
      </c>
      <c r="Z50" t="n">
        <v>10</v>
      </c>
      <c r="AA50" t="n">
        <v>393.1802757218827</v>
      </c>
      <c r="AB50" t="n">
        <v>537.9665991322343</v>
      </c>
      <c r="AC50" t="n">
        <v>486.6238219519171</v>
      </c>
      <c r="AD50" t="n">
        <v>393180.2757218827</v>
      </c>
      <c r="AE50" t="n">
        <v>537966.5991322342</v>
      </c>
      <c r="AF50" t="n">
        <v>6.610394171432461e-06</v>
      </c>
      <c r="AG50" t="n">
        <v>23</v>
      </c>
      <c r="AH50" t="n">
        <v>486623.8219519171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5.2481</v>
      </c>
      <c r="E51" t="n">
        <v>19.05</v>
      </c>
      <c r="F51" t="n">
        <v>15.71</v>
      </c>
      <c r="G51" t="n">
        <v>67.31999999999999</v>
      </c>
      <c r="H51" t="n">
        <v>0.93</v>
      </c>
      <c r="I51" t="n">
        <v>14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234.45</v>
      </c>
      <c r="Q51" t="n">
        <v>467.11</v>
      </c>
      <c r="R51" t="n">
        <v>61.95</v>
      </c>
      <c r="S51" t="n">
        <v>39.61</v>
      </c>
      <c r="T51" t="n">
        <v>6195.17</v>
      </c>
      <c r="U51" t="n">
        <v>0.64</v>
      </c>
      <c r="V51" t="n">
        <v>0.74</v>
      </c>
      <c r="W51" t="n">
        <v>2.64</v>
      </c>
      <c r="X51" t="n">
        <v>0.37</v>
      </c>
      <c r="Y51" t="n">
        <v>1</v>
      </c>
      <c r="Z51" t="n">
        <v>10</v>
      </c>
      <c r="AA51" t="n">
        <v>392.9663647112458</v>
      </c>
      <c r="AB51" t="n">
        <v>537.6739166503932</v>
      </c>
      <c r="AC51" t="n">
        <v>486.3590726753604</v>
      </c>
      <c r="AD51" t="n">
        <v>392966.3647112458</v>
      </c>
      <c r="AE51" t="n">
        <v>537673.9166503932</v>
      </c>
      <c r="AF51" t="n">
        <v>6.612158051936399e-06</v>
      </c>
      <c r="AG51" t="n">
        <v>23</v>
      </c>
      <c r="AH51" t="n">
        <v>486359.0726753604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5.2524</v>
      </c>
      <c r="E52" t="n">
        <v>19.04</v>
      </c>
      <c r="F52" t="n">
        <v>15.69</v>
      </c>
      <c r="G52" t="n">
        <v>67.25</v>
      </c>
      <c r="H52" t="n">
        <v>0.9399999999999999</v>
      </c>
      <c r="I52" t="n">
        <v>14</v>
      </c>
      <c r="J52" t="n">
        <v>254.72</v>
      </c>
      <c r="K52" t="n">
        <v>57.72</v>
      </c>
      <c r="L52" t="n">
        <v>13.5</v>
      </c>
      <c r="M52" t="n">
        <v>12</v>
      </c>
      <c r="N52" t="n">
        <v>63.49</v>
      </c>
      <c r="O52" t="n">
        <v>31649.36</v>
      </c>
      <c r="P52" t="n">
        <v>233.6</v>
      </c>
      <c r="Q52" t="n">
        <v>467.07</v>
      </c>
      <c r="R52" t="n">
        <v>61.74</v>
      </c>
      <c r="S52" t="n">
        <v>39.61</v>
      </c>
      <c r="T52" t="n">
        <v>6091.23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392.3727640996963</v>
      </c>
      <c r="AB52" t="n">
        <v>536.8617261058604</v>
      </c>
      <c r="AC52" t="n">
        <v>485.6243964564812</v>
      </c>
      <c r="AD52" t="n">
        <v>392372.7640996963</v>
      </c>
      <c r="AE52" t="n">
        <v>536861.7261058604</v>
      </c>
      <c r="AF52" t="n">
        <v>6.617575684912776e-06</v>
      </c>
      <c r="AG52" t="n">
        <v>23</v>
      </c>
      <c r="AH52" t="n">
        <v>485624.3964564812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5.2498</v>
      </c>
      <c r="E53" t="n">
        <v>19.05</v>
      </c>
      <c r="F53" t="n">
        <v>15.7</v>
      </c>
      <c r="G53" t="n">
        <v>67.29000000000001</v>
      </c>
      <c r="H53" t="n">
        <v>0.96</v>
      </c>
      <c r="I53" t="n">
        <v>14</v>
      </c>
      <c r="J53" t="n">
        <v>255.17</v>
      </c>
      <c r="K53" t="n">
        <v>57.72</v>
      </c>
      <c r="L53" t="n">
        <v>13.75</v>
      </c>
      <c r="M53" t="n">
        <v>12</v>
      </c>
      <c r="N53" t="n">
        <v>63.7</v>
      </c>
      <c r="O53" t="n">
        <v>31705.54</v>
      </c>
      <c r="P53" t="n">
        <v>233.19</v>
      </c>
      <c r="Q53" t="n">
        <v>467.13</v>
      </c>
      <c r="R53" t="n">
        <v>62</v>
      </c>
      <c r="S53" t="n">
        <v>39.61</v>
      </c>
      <c r="T53" t="n">
        <v>6223.33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392.2986471475543</v>
      </c>
      <c r="AB53" t="n">
        <v>536.7603160221305</v>
      </c>
      <c r="AC53" t="n">
        <v>485.5326648088127</v>
      </c>
      <c r="AD53" t="n">
        <v>392298.6471475543</v>
      </c>
      <c r="AE53" t="n">
        <v>536760.3160221305</v>
      </c>
      <c r="AF53" t="n">
        <v>6.614299906834035e-06</v>
      </c>
      <c r="AG53" t="n">
        <v>23</v>
      </c>
      <c r="AH53" t="n">
        <v>485532.6648088127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5.2673</v>
      </c>
      <c r="E54" t="n">
        <v>18.98</v>
      </c>
      <c r="F54" t="n">
        <v>15.68</v>
      </c>
      <c r="G54" t="n">
        <v>72.39</v>
      </c>
      <c r="H54" t="n">
        <v>0.97</v>
      </c>
      <c r="I54" t="n">
        <v>13</v>
      </c>
      <c r="J54" t="n">
        <v>255.63</v>
      </c>
      <c r="K54" t="n">
        <v>57.72</v>
      </c>
      <c r="L54" t="n">
        <v>14</v>
      </c>
      <c r="M54" t="n">
        <v>11</v>
      </c>
      <c r="N54" t="n">
        <v>63.91</v>
      </c>
      <c r="O54" t="n">
        <v>31761.8</v>
      </c>
      <c r="P54" t="n">
        <v>233.05</v>
      </c>
      <c r="Q54" t="n">
        <v>467.07</v>
      </c>
      <c r="R54" t="n">
        <v>61.33</v>
      </c>
      <c r="S54" t="n">
        <v>39.61</v>
      </c>
      <c r="T54" t="n">
        <v>5891.15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381.6431424743545</v>
      </c>
      <c r="AB54" t="n">
        <v>522.1809844405695</v>
      </c>
      <c r="AC54" t="n">
        <v>472.3447641711755</v>
      </c>
      <c r="AD54" t="n">
        <v>381643.1424743545</v>
      </c>
      <c r="AE54" t="n">
        <v>522180.9844405695</v>
      </c>
      <c r="AF54" t="n">
        <v>6.636348413133246e-06</v>
      </c>
      <c r="AG54" t="n">
        <v>22</v>
      </c>
      <c r="AH54" t="n">
        <v>472344.7641711755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5.2659</v>
      </c>
      <c r="E55" t="n">
        <v>18.99</v>
      </c>
      <c r="F55" t="n">
        <v>15.69</v>
      </c>
      <c r="G55" t="n">
        <v>72.41</v>
      </c>
      <c r="H55" t="n">
        <v>0.99</v>
      </c>
      <c r="I55" t="n">
        <v>13</v>
      </c>
      <c r="J55" t="n">
        <v>256.09</v>
      </c>
      <c r="K55" t="n">
        <v>57.72</v>
      </c>
      <c r="L55" t="n">
        <v>14.25</v>
      </c>
      <c r="M55" t="n">
        <v>11</v>
      </c>
      <c r="N55" t="n">
        <v>64.11</v>
      </c>
      <c r="O55" t="n">
        <v>31818.13</v>
      </c>
      <c r="P55" t="n">
        <v>233.74</v>
      </c>
      <c r="Q55" t="n">
        <v>467.07</v>
      </c>
      <c r="R55" t="n">
        <v>61.63</v>
      </c>
      <c r="S55" t="n">
        <v>39.61</v>
      </c>
      <c r="T55" t="n">
        <v>6040.76</v>
      </c>
      <c r="U55" t="n">
        <v>0.64</v>
      </c>
      <c r="V55" t="n">
        <v>0.74</v>
      </c>
      <c r="W55" t="n">
        <v>2.63</v>
      </c>
      <c r="X55" t="n">
        <v>0.36</v>
      </c>
      <c r="Y55" t="n">
        <v>1</v>
      </c>
      <c r="Z55" t="n">
        <v>10</v>
      </c>
      <c r="AA55" t="n">
        <v>382.0374047836563</v>
      </c>
      <c r="AB55" t="n">
        <v>522.7204315257816</v>
      </c>
      <c r="AC55" t="n">
        <v>472.8327271836937</v>
      </c>
      <c r="AD55" t="n">
        <v>382037.4047836562</v>
      </c>
      <c r="AE55" t="n">
        <v>522720.4315257816</v>
      </c>
      <c r="AF55" t="n">
        <v>6.634584532629309e-06</v>
      </c>
      <c r="AG55" t="n">
        <v>22</v>
      </c>
      <c r="AH55" t="n">
        <v>472832.7271836937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5.2682</v>
      </c>
      <c r="E56" t="n">
        <v>18.98</v>
      </c>
      <c r="F56" t="n">
        <v>15.68</v>
      </c>
      <c r="G56" t="n">
        <v>72.37</v>
      </c>
      <c r="H56" t="n">
        <v>1.01</v>
      </c>
      <c r="I56" t="n">
        <v>13</v>
      </c>
      <c r="J56" t="n">
        <v>256.54</v>
      </c>
      <c r="K56" t="n">
        <v>57.72</v>
      </c>
      <c r="L56" t="n">
        <v>14.5</v>
      </c>
      <c r="M56" t="n">
        <v>11</v>
      </c>
      <c r="N56" t="n">
        <v>64.31999999999999</v>
      </c>
      <c r="O56" t="n">
        <v>31874.54</v>
      </c>
      <c r="P56" t="n">
        <v>233.36</v>
      </c>
      <c r="Q56" t="n">
        <v>467.07</v>
      </c>
      <c r="R56" t="n">
        <v>61.38</v>
      </c>
      <c r="S56" t="n">
        <v>39.61</v>
      </c>
      <c r="T56" t="n">
        <v>5915.41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381.7579411735953</v>
      </c>
      <c r="AB56" t="n">
        <v>522.338057085432</v>
      </c>
      <c r="AC56" t="n">
        <v>472.4868460232651</v>
      </c>
      <c r="AD56" t="n">
        <v>381757.9411735953</v>
      </c>
      <c r="AE56" t="n">
        <v>522338.057085432</v>
      </c>
      <c r="AF56" t="n">
        <v>6.637482336314349e-06</v>
      </c>
      <c r="AG56" t="n">
        <v>22</v>
      </c>
      <c r="AH56" t="n">
        <v>472486.8460232651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5.2672</v>
      </c>
      <c r="E57" t="n">
        <v>18.99</v>
      </c>
      <c r="F57" t="n">
        <v>15.68</v>
      </c>
      <c r="G57" t="n">
        <v>72.39</v>
      </c>
      <c r="H57" t="n">
        <v>1.02</v>
      </c>
      <c r="I57" t="n">
        <v>13</v>
      </c>
      <c r="J57" t="n">
        <v>257</v>
      </c>
      <c r="K57" t="n">
        <v>57.72</v>
      </c>
      <c r="L57" t="n">
        <v>14.75</v>
      </c>
      <c r="M57" t="n">
        <v>11</v>
      </c>
      <c r="N57" t="n">
        <v>64.53</v>
      </c>
      <c r="O57" t="n">
        <v>31931.15</v>
      </c>
      <c r="P57" t="n">
        <v>232.94</v>
      </c>
      <c r="Q57" t="n">
        <v>467.11</v>
      </c>
      <c r="R57" t="n">
        <v>61.26</v>
      </c>
      <c r="S57" t="n">
        <v>39.61</v>
      </c>
      <c r="T57" t="n">
        <v>5854.11</v>
      </c>
      <c r="U57" t="n">
        <v>0.65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381.5956902476034</v>
      </c>
      <c r="AB57" t="n">
        <v>522.1160582104842</v>
      </c>
      <c r="AC57" t="n">
        <v>472.286034409365</v>
      </c>
      <c r="AD57" t="n">
        <v>381595.6902476035</v>
      </c>
      <c r="AE57" t="n">
        <v>522116.0582104842</v>
      </c>
      <c r="AF57" t="n">
        <v>6.636222421668679e-06</v>
      </c>
      <c r="AG57" t="n">
        <v>22</v>
      </c>
      <c r="AH57" t="n">
        <v>472286.034409365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5.2692</v>
      </c>
      <c r="E58" t="n">
        <v>18.98</v>
      </c>
      <c r="F58" t="n">
        <v>15.68</v>
      </c>
      <c r="G58" t="n">
        <v>72.36</v>
      </c>
      <c r="H58" t="n">
        <v>1.04</v>
      </c>
      <c r="I58" t="n">
        <v>13</v>
      </c>
      <c r="J58" t="n">
        <v>257.46</v>
      </c>
      <c r="K58" t="n">
        <v>57.72</v>
      </c>
      <c r="L58" t="n">
        <v>15</v>
      </c>
      <c r="M58" t="n">
        <v>11</v>
      </c>
      <c r="N58" t="n">
        <v>64.73999999999999</v>
      </c>
      <c r="O58" t="n">
        <v>31987.71</v>
      </c>
      <c r="P58" t="n">
        <v>231.96</v>
      </c>
      <c r="Q58" t="n">
        <v>467.1</v>
      </c>
      <c r="R58" t="n">
        <v>61.24</v>
      </c>
      <c r="S58" t="n">
        <v>39.61</v>
      </c>
      <c r="T58" t="n">
        <v>5844.96</v>
      </c>
      <c r="U58" t="n">
        <v>0.65</v>
      </c>
      <c r="V58" t="n">
        <v>0.74</v>
      </c>
      <c r="W58" t="n">
        <v>2.63</v>
      </c>
      <c r="X58" t="n">
        <v>0.34</v>
      </c>
      <c r="Y58" t="n">
        <v>1</v>
      </c>
      <c r="Z58" t="n">
        <v>10</v>
      </c>
      <c r="AA58" t="n">
        <v>381.0847209995231</v>
      </c>
      <c r="AB58" t="n">
        <v>521.4169275428883</v>
      </c>
      <c r="AC58" t="n">
        <v>471.6536277914484</v>
      </c>
      <c r="AD58" t="n">
        <v>381084.7209995231</v>
      </c>
      <c r="AE58" t="n">
        <v>521416.9275428883</v>
      </c>
      <c r="AF58" t="n">
        <v>6.638742250960017e-06</v>
      </c>
      <c r="AG58" t="n">
        <v>22</v>
      </c>
      <c r="AH58" t="n">
        <v>471653.6277914484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5.2912</v>
      </c>
      <c r="E59" t="n">
        <v>18.9</v>
      </c>
      <c r="F59" t="n">
        <v>15.64</v>
      </c>
      <c r="G59" t="n">
        <v>78.22</v>
      </c>
      <c r="H59" t="n">
        <v>1.05</v>
      </c>
      <c r="I59" t="n">
        <v>12</v>
      </c>
      <c r="J59" t="n">
        <v>257.92</v>
      </c>
      <c r="K59" t="n">
        <v>57.72</v>
      </c>
      <c r="L59" t="n">
        <v>15.25</v>
      </c>
      <c r="M59" t="n">
        <v>10</v>
      </c>
      <c r="N59" t="n">
        <v>64.95</v>
      </c>
      <c r="O59" t="n">
        <v>32044.35</v>
      </c>
      <c r="P59" t="n">
        <v>231.25</v>
      </c>
      <c r="Q59" t="n">
        <v>467.07</v>
      </c>
      <c r="R59" t="n">
        <v>60.15</v>
      </c>
      <c r="S59" t="n">
        <v>39.61</v>
      </c>
      <c r="T59" t="n">
        <v>5303.74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379.9552487850773</v>
      </c>
      <c r="AB59" t="n">
        <v>519.8715338302865</v>
      </c>
      <c r="AC59" t="n">
        <v>470.2557242858035</v>
      </c>
      <c r="AD59" t="n">
        <v>379955.2487850774</v>
      </c>
      <c r="AE59" t="n">
        <v>519871.5338302865</v>
      </c>
      <c r="AF59" t="n">
        <v>6.666460373164739e-06</v>
      </c>
      <c r="AG59" t="n">
        <v>22</v>
      </c>
      <c r="AH59" t="n">
        <v>470255.7242858035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5.2905</v>
      </c>
      <c r="E60" t="n">
        <v>18.9</v>
      </c>
      <c r="F60" t="n">
        <v>15.65</v>
      </c>
      <c r="G60" t="n">
        <v>78.23</v>
      </c>
      <c r="H60" t="n">
        <v>1.07</v>
      </c>
      <c r="I60" t="n">
        <v>12</v>
      </c>
      <c r="J60" t="n">
        <v>258.38</v>
      </c>
      <c r="K60" t="n">
        <v>57.72</v>
      </c>
      <c r="L60" t="n">
        <v>15.5</v>
      </c>
      <c r="M60" t="n">
        <v>10</v>
      </c>
      <c r="N60" t="n">
        <v>65.16</v>
      </c>
      <c r="O60" t="n">
        <v>32101.07</v>
      </c>
      <c r="P60" t="n">
        <v>231.5</v>
      </c>
      <c r="Q60" t="n">
        <v>467.07</v>
      </c>
      <c r="R60" t="n">
        <v>60.22</v>
      </c>
      <c r="S60" t="n">
        <v>39.61</v>
      </c>
      <c r="T60" t="n">
        <v>5340.89</v>
      </c>
      <c r="U60" t="n">
        <v>0.66</v>
      </c>
      <c r="V60" t="n">
        <v>0.75</v>
      </c>
      <c r="W60" t="n">
        <v>2.63</v>
      </c>
      <c r="X60" t="n">
        <v>0.31</v>
      </c>
      <c r="Y60" t="n">
        <v>1</v>
      </c>
      <c r="Z60" t="n">
        <v>10</v>
      </c>
      <c r="AA60" t="n">
        <v>380.1249836995985</v>
      </c>
      <c r="AB60" t="n">
        <v>520.1037726285101</v>
      </c>
      <c r="AC60" t="n">
        <v>470.4657985390739</v>
      </c>
      <c r="AD60" t="n">
        <v>380124.9836995985</v>
      </c>
      <c r="AE60" t="n">
        <v>520103.7726285101</v>
      </c>
      <c r="AF60" t="n">
        <v>6.665578432912771e-06</v>
      </c>
      <c r="AG60" t="n">
        <v>22</v>
      </c>
      <c r="AH60" t="n">
        <v>470465.7985390739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5.2923</v>
      </c>
      <c r="E61" t="n">
        <v>18.9</v>
      </c>
      <c r="F61" t="n">
        <v>15.64</v>
      </c>
      <c r="G61" t="n">
        <v>78.2</v>
      </c>
      <c r="H61" t="n">
        <v>1.08</v>
      </c>
      <c r="I61" t="n">
        <v>12</v>
      </c>
      <c r="J61" t="n">
        <v>258.84</v>
      </c>
      <c r="K61" t="n">
        <v>57.72</v>
      </c>
      <c r="L61" t="n">
        <v>15.75</v>
      </c>
      <c r="M61" t="n">
        <v>10</v>
      </c>
      <c r="N61" t="n">
        <v>65.37</v>
      </c>
      <c r="O61" t="n">
        <v>32157.87</v>
      </c>
      <c r="P61" t="n">
        <v>231.15</v>
      </c>
      <c r="Q61" t="n">
        <v>467.07</v>
      </c>
      <c r="R61" t="n">
        <v>59.89</v>
      </c>
      <c r="S61" t="n">
        <v>39.61</v>
      </c>
      <c r="T61" t="n">
        <v>5176.25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379.8764118954711</v>
      </c>
      <c r="AB61" t="n">
        <v>519.763665719889</v>
      </c>
      <c r="AC61" t="n">
        <v>470.1581509564685</v>
      </c>
      <c r="AD61" t="n">
        <v>379876.411895471</v>
      </c>
      <c r="AE61" t="n">
        <v>519763.665719889</v>
      </c>
      <c r="AF61" t="n">
        <v>6.667846279274975e-06</v>
      </c>
      <c r="AG61" t="n">
        <v>22</v>
      </c>
      <c r="AH61" t="n">
        <v>470158.1509564685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5.2892</v>
      </c>
      <c r="E62" t="n">
        <v>18.91</v>
      </c>
      <c r="F62" t="n">
        <v>15.65</v>
      </c>
      <c r="G62" t="n">
        <v>78.25</v>
      </c>
      <c r="H62" t="n">
        <v>1.1</v>
      </c>
      <c r="I62" t="n">
        <v>12</v>
      </c>
      <c r="J62" t="n">
        <v>259.3</v>
      </c>
      <c r="K62" t="n">
        <v>57.72</v>
      </c>
      <c r="L62" t="n">
        <v>16</v>
      </c>
      <c r="M62" t="n">
        <v>10</v>
      </c>
      <c r="N62" t="n">
        <v>65.58</v>
      </c>
      <c r="O62" t="n">
        <v>32214.75</v>
      </c>
      <c r="P62" t="n">
        <v>230.96</v>
      </c>
      <c r="Q62" t="n">
        <v>467.07</v>
      </c>
      <c r="R62" t="n">
        <v>60.39</v>
      </c>
      <c r="S62" t="n">
        <v>39.61</v>
      </c>
      <c r="T62" t="n">
        <v>5423.8</v>
      </c>
      <c r="U62" t="n">
        <v>0.66</v>
      </c>
      <c r="V62" t="n">
        <v>0.75</v>
      </c>
      <c r="W62" t="n">
        <v>2.63</v>
      </c>
      <c r="X62" t="n">
        <v>0.32</v>
      </c>
      <c r="Y62" t="n">
        <v>1</v>
      </c>
      <c r="Z62" t="n">
        <v>10</v>
      </c>
      <c r="AA62" t="n">
        <v>379.9172771549784</v>
      </c>
      <c r="AB62" t="n">
        <v>519.8195793707949</v>
      </c>
      <c r="AC62" t="n">
        <v>470.2087282870073</v>
      </c>
      <c r="AD62" t="n">
        <v>379917.2771549784</v>
      </c>
      <c r="AE62" t="n">
        <v>519819.5793707949</v>
      </c>
      <c r="AF62" t="n">
        <v>6.663940543873402e-06</v>
      </c>
      <c r="AG62" t="n">
        <v>22</v>
      </c>
      <c r="AH62" t="n">
        <v>470208.7282870073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5.2936</v>
      </c>
      <c r="E63" t="n">
        <v>18.89</v>
      </c>
      <c r="F63" t="n">
        <v>15.64</v>
      </c>
      <c r="G63" t="n">
        <v>78.18000000000001</v>
      </c>
      <c r="H63" t="n">
        <v>1.11</v>
      </c>
      <c r="I63" t="n">
        <v>12</v>
      </c>
      <c r="J63" t="n">
        <v>259.76</v>
      </c>
      <c r="K63" t="n">
        <v>57.72</v>
      </c>
      <c r="L63" t="n">
        <v>16.25</v>
      </c>
      <c r="M63" t="n">
        <v>10</v>
      </c>
      <c r="N63" t="n">
        <v>65.79000000000001</v>
      </c>
      <c r="O63" t="n">
        <v>32271.71</v>
      </c>
      <c r="P63" t="n">
        <v>230.24</v>
      </c>
      <c r="Q63" t="n">
        <v>467.07</v>
      </c>
      <c r="R63" t="n">
        <v>59.87</v>
      </c>
      <c r="S63" t="n">
        <v>39.61</v>
      </c>
      <c r="T63" t="n">
        <v>5164.37</v>
      </c>
      <c r="U63" t="n">
        <v>0.66</v>
      </c>
      <c r="V63" t="n">
        <v>0.75</v>
      </c>
      <c r="W63" t="n">
        <v>2.63</v>
      </c>
      <c r="X63" t="n">
        <v>0.3</v>
      </c>
      <c r="Y63" t="n">
        <v>1</v>
      </c>
      <c r="Z63" t="n">
        <v>10</v>
      </c>
      <c r="AA63" t="n">
        <v>379.4215011794699</v>
      </c>
      <c r="AB63" t="n">
        <v>519.1412368090118</v>
      </c>
      <c r="AC63" t="n">
        <v>469.5951257872611</v>
      </c>
      <c r="AD63" t="n">
        <v>379421.5011794699</v>
      </c>
      <c r="AE63" t="n">
        <v>519141.2368090119</v>
      </c>
      <c r="AF63" t="n">
        <v>6.669484168314345e-06</v>
      </c>
      <c r="AG63" t="n">
        <v>22</v>
      </c>
      <c r="AH63" t="n">
        <v>469595.1257872611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5.3111</v>
      </c>
      <c r="E64" t="n">
        <v>18.83</v>
      </c>
      <c r="F64" t="n">
        <v>15.62</v>
      </c>
      <c r="G64" t="n">
        <v>85.19</v>
      </c>
      <c r="H64" t="n">
        <v>1.13</v>
      </c>
      <c r="I64" t="n">
        <v>11</v>
      </c>
      <c r="J64" t="n">
        <v>260.23</v>
      </c>
      <c r="K64" t="n">
        <v>57.72</v>
      </c>
      <c r="L64" t="n">
        <v>16.5</v>
      </c>
      <c r="M64" t="n">
        <v>9</v>
      </c>
      <c r="N64" t="n">
        <v>66</v>
      </c>
      <c r="O64" t="n">
        <v>32328.74</v>
      </c>
      <c r="P64" t="n">
        <v>229.66</v>
      </c>
      <c r="Q64" t="n">
        <v>467.07</v>
      </c>
      <c r="R64" t="n">
        <v>59.31</v>
      </c>
      <c r="S64" t="n">
        <v>39.61</v>
      </c>
      <c r="T64" t="n">
        <v>4891.33</v>
      </c>
      <c r="U64" t="n">
        <v>0.67</v>
      </c>
      <c r="V64" t="n">
        <v>0.75</v>
      </c>
      <c r="W64" t="n">
        <v>2.62</v>
      </c>
      <c r="X64" t="n">
        <v>0.29</v>
      </c>
      <c r="Y64" t="n">
        <v>1</v>
      </c>
      <c r="Z64" t="n">
        <v>10</v>
      </c>
      <c r="AA64" t="n">
        <v>378.5654068686566</v>
      </c>
      <c r="AB64" t="n">
        <v>517.9698908047416</v>
      </c>
      <c r="AC64" t="n">
        <v>468.5355714016439</v>
      </c>
      <c r="AD64" t="n">
        <v>378565.4068686566</v>
      </c>
      <c r="AE64" t="n">
        <v>517969.8908047415</v>
      </c>
      <c r="AF64" t="n">
        <v>6.691532674613556e-06</v>
      </c>
      <c r="AG64" t="n">
        <v>22</v>
      </c>
      <c r="AH64" t="n">
        <v>468535.5714016439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5.3138</v>
      </c>
      <c r="E65" t="n">
        <v>18.82</v>
      </c>
      <c r="F65" t="n">
        <v>15.61</v>
      </c>
      <c r="G65" t="n">
        <v>85.14</v>
      </c>
      <c r="H65" t="n">
        <v>1.14</v>
      </c>
      <c r="I65" t="n">
        <v>11</v>
      </c>
      <c r="J65" t="n">
        <v>260.69</v>
      </c>
      <c r="K65" t="n">
        <v>57.72</v>
      </c>
      <c r="L65" t="n">
        <v>16.75</v>
      </c>
      <c r="M65" t="n">
        <v>9</v>
      </c>
      <c r="N65" t="n">
        <v>66.20999999999999</v>
      </c>
      <c r="O65" t="n">
        <v>32385.86</v>
      </c>
      <c r="P65" t="n">
        <v>229.58</v>
      </c>
      <c r="Q65" t="n">
        <v>467.09</v>
      </c>
      <c r="R65" t="n">
        <v>58.96</v>
      </c>
      <c r="S65" t="n">
        <v>39.61</v>
      </c>
      <c r="T65" t="n">
        <v>4715.47</v>
      </c>
      <c r="U65" t="n">
        <v>0.67</v>
      </c>
      <c r="V65" t="n">
        <v>0.75</v>
      </c>
      <c r="W65" t="n">
        <v>2.62</v>
      </c>
      <c r="X65" t="n">
        <v>0.28</v>
      </c>
      <c r="Y65" t="n">
        <v>1</v>
      </c>
      <c r="Z65" t="n">
        <v>10</v>
      </c>
      <c r="AA65" t="n">
        <v>378.4144973911863</v>
      </c>
      <c r="AB65" t="n">
        <v>517.7634098000105</v>
      </c>
      <c r="AC65" t="n">
        <v>468.3487966542065</v>
      </c>
      <c r="AD65" t="n">
        <v>378414.4973911863</v>
      </c>
      <c r="AE65" t="n">
        <v>517763.4098000106</v>
      </c>
      <c r="AF65" t="n">
        <v>6.694934444156862e-06</v>
      </c>
      <c r="AG65" t="n">
        <v>22</v>
      </c>
      <c r="AH65" t="n">
        <v>468348.7966542065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5.3101</v>
      </c>
      <c r="E66" t="n">
        <v>18.83</v>
      </c>
      <c r="F66" t="n">
        <v>15.62</v>
      </c>
      <c r="G66" t="n">
        <v>85.20999999999999</v>
      </c>
      <c r="H66" t="n">
        <v>1.16</v>
      </c>
      <c r="I66" t="n">
        <v>11</v>
      </c>
      <c r="J66" t="n">
        <v>261.15</v>
      </c>
      <c r="K66" t="n">
        <v>57.72</v>
      </c>
      <c r="L66" t="n">
        <v>17</v>
      </c>
      <c r="M66" t="n">
        <v>9</v>
      </c>
      <c r="N66" t="n">
        <v>66.43000000000001</v>
      </c>
      <c r="O66" t="n">
        <v>32443.05</v>
      </c>
      <c r="P66" t="n">
        <v>229.63</v>
      </c>
      <c r="Q66" t="n">
        <v>467.07</v>
      </c>
      <c r="R66" t="n">
        <v>59.29</v>
      </c>
      <c r="S66" t="n">
        <v>39.61</v>
      </c>
      <c r="T66" t="n">
        <v>4881.68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378.5815030262775</v>
      </c>
      <c r="AB66" t="n">
        <v>517.9919142777109</v>
      </c>
      <c r="AC66" t="n">
        <v>468.5554929852631</v>
      </c>
      <c r="AD66" t="n">
        <v>378581.5030262775</v>
      </c>
      <c r="AE66" t="n">
        <v>517991.9142777109</v>
      </c>
      <c r="AF66" t="n">
        <v>6.690272759967888e-06</v>
      </c>
      <c r="AG66" t="n">
        <v>22</v>
      </c>
      <c r="AH66" t="n">
        <v>468555.4929852631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5.3114</v>
      </c>
      <c r="E67" t="n">
        <v>18.83</v>
      </c>
      <c r="F67" t="n">
        <v>15.62</v>
      </c>
      <c r="G67" t="n">
        <v>85.19</v>
      </c>
      <c r="H67" t="n">
        <v>1.17</v>
      </c>
      <c r="I67" t="n">
        <v>11</v>
      </c>
      <c r="J67" t="n">
        <v>261.62</v>
      </c>
      <c r="K67" t="n">
        <v>57.72</v>
      </c>
      <c r="L67" t="n">
        <v>17.25</v>
      </c>
      <c r="M67" t="n">
        <v>9</v>
      </c>
      <c r="N67" t="n">
        <v>66.64</v>
      </c>
      <c r="O67" t="n">
        <v>32500.33</v>
      </c>
      <c r="P67" t="n">
        <v>229.45</v>
      </c>
      <c r="Q67" t="n">
        <v>467.07</v>
      </c>
      <c r="R67" t="n">
        <v>59.28</v>
      </c>
      <c r="S67" t="n">
        <v>39.61</v>
      </c>
      <c r="T67" t="n">
        <v>4874.9</v>
      </c>
      <c r="U67" t="n">
        <v>0.67</v>
      </c>
      <c r="V67" t="n">
        <v>0.75</v>
      </c>
      <c r="W67" t="n">
        <v>2.62</v>
      </c>
      <c r="X67" t="n">
        <v>0.28</v>
      </c>
      <c r="Y67" t="n">
        <v>1</v>
      </c>
      <c r="Z67" t="n">
        <v>10</v>
      </c>
      <c r="AA67" t="n">
        <v>378.4608533367894</v>
      </c>
      <c r="AB67" t="n">
        <v>517.8268360498646</v>
      </c>
      <c r="AC67" t="n">
        <v>468.4061695917938</v>
      </c>
      <c r="AD67" t="n">
        <v>378460.8533367894</v>
      </c>
      <c r="AE67" t="n">
        <v>517826.8360498647</v>
      </c>
      <c r="AF67" t="n">
        <v>6.691910649007257e-06</v>
      </c>
      <c r="AG67" t="n">
        <v>22</v>
      </c>
      <c r="AH67" t="n">
        <v>468406.1695917938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5.31</v>
      </c>
      <c r="E68" t="n">
        <v>18.83</v>
      </c>
      <c r="F68" t="n">
        <v>15.62</v>
      </c>
      <c r="G68" t="n">
        <v>85.20999999999999</v>
      </c>
      <c r="H68" t="n">
        <v>1.19</v>
      </c>
      <c r="I68" t="n">
        <v>11</v>
      </c>
      <c r="J68" t="n">
        <v>262.08</v>
      </c>
      <c r="K68" t="n">
        <v>57.72</v>
      </c>
      <c r="L68" t="n">
        <v>17.5</v>
      </c>
      <c r="M68" t="n">
        <v>9</v>
      </c>
      <c r="N68" t="n">
        <v>66.86</v>
      </c>
      <c r="O68" t="n">
        <v>32557.69</v>
      </c>
      <c r="P68" t="n">
        <v>229.61</v>
      </c>
      <c r="Q68" t="n">
        <v>467.07</v>
      </c>
      <c r="R68" t="n">
        <v>59.36</v>
      </c>
      <c r="S68" t="n">
        <v>39.61</v>
      </c>
      <c r="T68" t="n">
        <v>4915.15</v>
      </c>
      <c r="U68" t="n">
        <v>0.67</v>
      </c>
      <c r="V68" t="n">
        <v>0.75</v>
      </c>
      <c r="W68" t="n">
        <v>2.63</v>
      </c>
      <c r="X68" t="n">
        <v>0.29</v>
      </c>
      <c r="Y68" t="n">
        <v>1</v>
      </c>
      <c r="Z68" t="n">
        <v>10</v>
      </c>
      <c r="AA68" t="n">
        <v>378.5753696571608</v>
      </c>
      <c r="AB68" t="n">
        <v>517.9835223315004</v>
      </c>
      <c r="AC68" t="n">
        <v>468.5479019546208</v>
      </c>
      <c r="AD68" t="n">
        <v>378575.3696571608</v>
      </c>
      <c r="AE68" t="n">
        <v>517983.5223315003</v>
      </c>
      <c r="AF68" t="n">
        <v>6.69014676850332e-06</v>
      </c>
      <c r="AG68" t="n">
        <v>22</v>
      </c>
      <c r="AH68" t="n">
        <v>468547.9019546208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5.3114</v>
      </c>
      <c r="E69" t="n">
        <v>18.83</v>
      </c>
      <c r="F69" t="n">
        <v>15.62</v>
      </c>
      <c r="G69" t="n">
        <v>85.19</v>
      </c>
      <c r="H69" t="n">
        <v>1.2</v>
      </c>
      <c r="I69" t="n">
        <v>11</v>
      </c>
      <c r="J69" t="n">
        <v>262.55</v>
      </c>
      <c r="K69" t="n">
        <v>57.72</v>
      </c>
      <c r="L69" t="n">
        <v>17.75</v>
      </c>
      <c r="M69" t="n">
        <v>9</v>
      </c>
      <c r="N69" t="n">
        <v>67.06999999999999</v>
      </c>
      <c r="O69" t="n">
        <v>32615.12</v>
      </c>
      <c r="P69" t="n">
        <v>228.92</v>
      </c>
      <c r="Q69" t="n">
        <v>467.08</v>
      </c>
      <c r="R69" t="n">
        <v>59.2</v>
      </c>
      <c r="S69" t="n">
        <v>39.61</v>
      </c>
      <c r="T69" t="n">
        <v>4836.05</v>
      </c>
      <c r="U69" t="n">
        <v>0.67</v>
      </c>
      <c r="V69" t="n">
        <v>0.75</v>
      </c>
      <c r="W69" t="n">
        <v>2.63</v>
      </c>
      <c r="X69" t="n">
        <v>0.28</v>
      </c>
      <c r="Y69" t="n">
        <v>1</v>
      </c>
      <c r="Z69" t="n">
        <v>10</v>
      </c>
      <c r="AA69" t="n">
        <v>378.2195076325399</v>
      </c>
      <c r="AB69" t="n">
        <v>517.4966162098896</v>
      </c>
      <c r="AC69" t="n">
        <v>468.1074654698795</v>
      </c>
      <c r="AD69" t="n">
        <v>378219.50763254</v>
      </c>
      <c r="AE69" t="n">
        <v>517496.6162098896</v>
      </c>
      <c r="AF69" t="n">
        <v>6.691910649007257e-06</v>
      </c>
      <c r="AG69" t="n">
        <v>22</v>
      </c>
      <c r="AH69" t="n">
        <v>468107.4654698795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5.3096</v>
      </c>
      <c r="E70" t="n">
        <v>18.83</v>
      </c>
      <c r="F70" t="n">
        <v>15.62</v>
      </c>
      <c r="G70" t="n">
        <v>85.22</v>
      </c>
      <c r="H70" t="n">
        <v>1.22</v>
      </c>
      <c r="I70" t="n">
        <v>11</v>
      </c>
      <c r="J70" t="n">
        <v>263.01</v>
      </c>
      <c r="K70" t="n">
        <v>57.72</v>
      </c>
      <c r="L70" t="n">
        <v>18</v>
      </c>
      <c r="M70" t="n">
        <v>9</v>
      </c>
      <c r="N70" t="n">
        <v>67.29000000000001</v>
      </c>
      <c r="O70" t="n">
        <v>32672.64</v>
      </c>
      <c r="P70" t="n">
        <v>228.34</v>
      </c>
      <c r="Q70" t="n">
        <v>467.08</v>
      </c>
      <c r="R70" t="n">
        <v>59.56</v>
      </c>
      <c r="S70" t="n">
        <v>39.61</v>
      </c>
      <c r="T70" t="n">
        <v>5017.85</v>
      </c>
      <c r="U70" t="n">
        <v>0.66</v>
      </c>
      <c r="V70" t="n">
        <v>0.75</v>
      </c>
      <c r="W70" t="n">
        <v>2.62</v>
      </c>
      <c r="X70" t="n">
        <v>0.29</v>
      </c>
      <c r="Y70" t="n">
        <v>1</v>
      </c>
      <c r="Z70" t="n">
        <v>10</v>
      </c>
      <c r="AA70" t="n">
        <v>378.0087607538076</v>
      </c>
      <c r="AB70" t="n">
        <v>517.2082630329119</v>
      </c>
      <c r="AC70" t="n">
        <v>467.8466323154063</v>
      </c>
      <c r="AD70" t="n">
        <v>378008.7607538076</v>
      </c>
      <c r="AE70" t="n">
        <v>517208.2630329119</v>
      </c>
      <c r="AF70" t="n">
        <v>6.689642802645052e-06</v>
      </c>
      <c r="AG70" t="n">
        <v>22</v>
      </c>
      <c r="AH70" t="n">
        <v>467846.6323154063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5.3314</v>
      </c>
      <c r="E71" t="n">
        <v>18.76</v>
      </c>
      <c r="F71" t="n">
        <v>15.59</v>
      </c>
      <c r="G71" t="n">
        <v>93.56</v>
      </c>
      <c r="H71" t="n">
        <v>1.23</v>
      </c>
      <c r="I71" t="n">
        <v>10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227.77</v>
      </c>
      <c r="Q71" t="n">
        <v>467.07</v>
      </c>
      <c r="R71" t="n">
        <v>58.41</v>
      </c>
      <c r="S71" t="n">
        <v>39.61</v>
      </c>
      <c r="T71" t="n">
        <v>4444.76</v>
      </c>
      <c r="U71" t="n">
        <v>0.68</v>
      </c>
      <c r="V71" t="n">
        <v>0.75</v>
      </c>
      <c r="W71" t="n">
        <v>2.62</v>
      </c>
      <c r="X71" t="n">
        <v>0.26</v>
      </c>
      <c r="Y71" t="n">
        <v>1</v>
      </c>
      <c r="Z71" t="n">
        <v>10</v>
      </c>
      <c r="AA71" t="n">
        <v>377.0040038337212</v>
      </c>
      <c r="AB71" t="n">
        <v>515.8335102881026</v>
      </c>
      <c r="AC71" t="n">
        <v>466.603084043084</v>
      </c>
      <c r="AD71" t="n">
        <v>377004.0038337212</v>
      </c>
      <c r="AE71" t="n">
        <v>515833.5102881027</v>
      </c>
      <c r="AF71" t="n">
        <v>6.717108941920641e-06</v>
      </c>
      <c r="AG71" t="n">
        <v>22</v>
      </c>
      <c r="AH71" t="n">
        <v>466603.0840430841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5.3317</v>
      </c>
      <c r="E72" t="n">
        <v>18.76</v>
      </c>
      <c r="F72" t="n">
        <v>15.59</v>
      </c>
      <c r="G72" t="n">
        <v>93.55</v>
      </c>
      <c r="H72" t="n">
        <v>1.25</v>
      </c>
      <c r="I72" t="n">
        <v>10</v>
      </c>
      <c r="J72" t="n">
        <v>263.95</v>
      </c>
      <c r="K72" t="n">
        <v>57.72</v>
      </c>
      <c r="L72" t="n">
        <v>18.5</v>
      </c>
      <c r="M72" t="n">
        <v>8</v>
      </c>
      <c r="N72" t="n">
        <v>67.72</v>
      </c>
      <c r="O72" t="n">
        <v>32787.92</v>
      </c>
      <c r="P72" t="n">
        <v>227.81</v>
      </c>
      <c r="Q72" t="n">
        <v>467.07</v>
      </c>
      <c r="R72" t="n">
        <v>58.33</v>
      </c>
      <c r="S72" t="n">
        <v>39.61</v>
      </c>
      <c r="T72" t="n">
        <v>4404.7</v>
      </c>
      <c r="U72" t="n">
        <v>0.68</v>
      </c>
      <c r="V72" t="n">
        <v>0.75</v>
      </c>
      <c r="W72" t="n">
        <v>2.63</v>
      </c>
      <c r="X72" t="n">
        <v>0.26</v>
      </c>
      <c r="Y72" t="n">
        <v>1</v>
      </c>
      <c r="Z72" t="n">
        <v>10</v>
      </c>
      <c r="AA72" t="n">
        <v>377.0133451047505</v>
      </c>
      <c r="AB72" t="n">
        <v>515.8462914272328</v>
      </c>
      <c r="AC72" t="n">
        <v>466.6146453682341</v>
      </c>
      <c r="AD72" t="n">
        <v>377013.3451047505</v>
      </c>
      <c r="AE72" t="n">
        <v>515846.2914272328</v>
      </c>
      <c r="AF72" t="n">
        <v>6.717486916314341e-06</v>
      </c>
      <c r="AG72" t="n">
        <v>22</v>
      </c>
      <c r="AH72" t="n">
        <v>466614.6453682341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5.3314</v>
      </c>
      <c r="E73" t="n">
        <v>18.76</v>
      </c>
      <c r="F73" t="n">
        <v>15.59</v>
      </c>
      <c r="G73" t="n">
        <v>93.55</v>
      </c>
      <c r="H73" t="n">
        <v>1.26</v>
      </c>
      <c r="I73" t="n">
        <v>10</v>
      </c>
      <c r="J73" t="n">
        <v>264.42</v>
      </c>
      <c r="K73" t="n">
        <v>57.72</v>
      </c>
      <c r="L73" t="n">
        <v>18.75</v>
      </c>
      <c r="M73" t="n">
        <v>8</v>
      </c>
      <c r="N73" t="n">
        <v>67.94</v>
      </c>
      <c r="O73" t="n">
        <v>32845.69</v>
      </c>
      <c r="P73" t="n">
        <v>227.68</v>
      </c>
      <c r="Q73" t="n">
        <v>467.1</v>
      </c>
      <c r="R73" t="n">
        <v>58.32</v>
      </c>
      <c r="S73" t="n">
        <v>39.61</v>
      </c>
      <c r="T73" t="n">
        <v>4402.87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376.9631743437789</v>
      </c>
      <c r="AB73" t="n">
        <v>515.7776455786936</v>
      </c>
      <c r="AC73" t="n">
        <v>466.5525509831344</v>
      </c>
      <c r="AD73" t="n">
        <v>376963.1743437789</v>
      </c>
      <c r="AE73" t="n">
        <v>515777.6455786936</v>
      </c>
      <c r="AF73" t="n">
        <v>6.717108941920641e-06</v>
      </c>
      <c r="AG73" t="n">
        <v>22</v>
      </c>
      <c r="AH73" t="n">
        <v>466552.5509831344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5.3306</v>
      </c>
      <c r="E74" t="n">
        <v>18.76</v>
      </c>
      <c r="F74" t="n">
        <v>15.6</v>
      </c>
      <c r="G74" t="n">
        <v>93.56999999999999</v>
      </c>
      <c r="H74" t="n">
        <v>1.28</v>
      </c>
      <c r="I74" t="n">
        <v>10</v>
      </c>
      <c r="J74" t="n">
        <v>264.89</v>
      </c>
      <c r="K74" t="n">
        <v>57.72</v>
      </c>
      <c r="L74" t="n">
        <v>19</v>
      </c>
      <c r="M74" t="n">
        <v>8</v>
      </c>
      <c r="N74" t="n">
        <v>68.16</v>
      </c>
      <c r="O74" t="n">
        <v>32903.54</v>
      </c>
      <c r="P74" t="n">
        <v>227.84</v>
      </c>
      <c r="Q74" t="n">
        <v>467.07</v>
      </c>
      <c r="R74" t="n">
        <v>58.55</v>
      </c>
      <c r="S74" t="n">
        <v>39.61</v>
      </c>
      <c r="T74" t="n">
        <v>4513.9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377.093338436498</v>
      </c>
      <c r="AB74" t="n">
        <v>515.9557418327863</v>
      </c>
      <c r="AC74" t="n">
        <v>466.7136499806963</v>
      </c>
      <c r="AD74" t="n">
        <v>377093.338436498</v>
      </c>
      <c r="AE74" t="n">
        <v>515955.7418327864</v>
      </c>
      <c r="AF74" t="n">
        <v>6.716101010204104e-06</v>
      </c>
      <c r="AG74" t="n">
        <v>22</v>
      </c>
      <c r="AH74" t="n">
        <v>466713.6499806963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5.3313</v>
      </c>
      <c r="E75" t="n">
        <v>18.76</v>
      </c>
      <c r="F75" t="n">
        <v>15.59</v>
      </c>
      <c r="G75" t="n">
        <v>93.56</v>
      </c>
      <c r="H75" t="n">
        <v>1.29</v>
      </c>
      <c r="I75" t="n">
        <v>10</v>
      </c>
      <c r="J75" t="n">
        <v>265.36</v>
      </c>
      <c r="K75" t="n">
        <v>57.72</v>
      </c>
      <c r="L75" t="n">
        <v>19.25</v>
      </c>
      <c r="M75" t="n">
        <v>8</v>
      </c>
      <c r="N75" t="n">
        <v>68.38</v>
      </c>
      <c r="O75" t="n">
        <v>32961.47</v>
      </c>
      <c r="P75" t="n">
        <v>227.29</v>
      </c>
      <c r="Q75" t="n">
        <v>467.07</v>
      </c>
      <c r="R75" t="n">
        <v>58.4</v>
      </c>
      <c r="S75" t="n">
        <v>39.61</v>
      </c>
      <c r="T75" t="n">
        <v>4439.54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376.7891774056754</v>
      </c>
      <c r="AB75" t="n">
        <v>515.5395752917773</v>
      </c>
      <c r="AC75" t="n">
        <v>466.3372017902677</v>
      </c>
      <c r="AD75" t="n">
        <v>376789.1774056754</v>
      </c>
      <c r="AE75" t="n">
        <v>515539.5752917773</v>
      </c>
      <c r="AF75" t="n">
        <v>6.716982950456073e-06</v>
      </c>
      <c r="AG75" t="n">
        <v>22</v>
      </c>
      <c r="AH75" t="n">
        <v>466337.2017902677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5.3335</v>
      </c>
      <c r="E76" t="n">
        <v>18.75</v>
      </c>
      <c r="F76" t="n">
        <v>15.59</v>
      </c>
      <c r="G76" t="n">
        <v>93.51000000000001</v>
      </c>
      <c r="H76" t="n">
        <v>1.31</v>
      </c>
      <c r="I76" t="n">
        <v>10</v>
      </c>
      <c r="J76" t="n">
        <v>265.83</v>
      </c>
      <c r="K76" t="n">
        <v>57.72</v>
      </c>
      <c r="L76" t="n">
        <v>19.5</v>
      </c>
      <c r="M76" t="n">
        <v>8</v>
      </c>
      <c r="N76" t="n">
        <v>68.59999999999999</v>
      </c>
      <c r="O76" t="n">
        <v>33019.48</v>
      </c>
      <c r="P76" t="n">
        <v>226.52</v>
      </c>
      <c r="Q76" t="n">
        <v>467.07</v>
      </c>
      <c r="R76" t="n">
        <v>58.22</v>
      </c>
      <c r="S76" t="n">
        <v>39.61</v>
      </c>
      <c r="T76" t="n">
        <v>4349.81</v>
      </c>
      <c r="U76" t="n">
        <v>0.68</v>
      </c>
      <c r="V76" t="n">
        <v>0.75</v>
      </c>
      <c r="W76" t="n">
        <v>2.62</v>
      </c>
      <c r="X76" t="n">
        <v>0.25</v>
      </c>
      <c r="Y76" t="n">
        <v>1</v>
      </c>
      <c r="Z76" t="n">
        <v>10</v>
      </c>
      <c r="AA76" t="n">
        <v>376.3755426277019</v>
      </c>
      <c r="AB76" t="n">
        <v>514.9736219402755</v>
      </c>
      <c r="AC76" t="n">
        <v>465.8252622323127</v>
      </c>
      <c r="AD76" t="n">
        <v>376375.5426277019</v>
      </c>
      <c r="AE76" t="n">
        <v>514973.6219402755</v>
      </c>
      <c r="AF76" t="n">
        <v>6.719754762676545e-06</v>
      </c>
      <c r="AG76" t="n">
        <v>22</v>
      </c>
      <c r="AH76" t="n">
        <v>465825.2622323127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5.3347</v>
      </c>
      <c r="E77" t="n">
        <v>18.75</v>
      </c>
      <c r="F77" t="n">
        <v>15.58</v>
      </c>
      <c r="G77" t="n">
        <v>93.48</v>
      </c>
      <c r="H77" t="n">
        <v>1.32</v>
      </c>
      <c r="I77" t="n">
        <v>10</v>
      </c>
      <c r="J77" t="n">
        <v>266.3</v>
      </c>
      <c r="K77" t="n">
        <v>57.72</v>
      </c>
      <c r="L77" t="n">
        <v>19.75</v>
      </c>
      <c r="M77" t="n">
        <v>8</v>
      </c>
      <c r="N77" t="n">
        <v>68.81999999999999</v>
      </c>
      <c r="O77" t="n">
        <v>33077.58</v>
      </c>
      <c r="P77" t="n">
        <v>225.59</v>
      </c>
      <c r="Q77" t="n">
        <v>467.07</v>
      </c>
      <c r="R77" t="n">
        <v>58.04</v>
      </c>
      <c r="S77" t="n">
        <v>39.61</v>
      </c>
      <c r="T77" t="n">
        <v>4263.04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375.8847786714791</v>
      </c>
      <c r="AB77" t="n">
        <v>514.3021370443937</v>
      </c>
      <c r="AC77" t="n">
        <v>465.2178629124589</v>
      </c>
      <c r="AD77" t="n">
        <v>375884.7786714791</v>
      </c>
      <c r="AE77" t="n">
        <v>514302.1370443937</v>
      </c>
      <c r="AF77" t="n">
        <v>6.721266660251349e-06</v>
      </c>
      <c r="AG77" t="n">
        <v>22</v>
      </c>
      <c r="AH77" t="n">
        <v>465217.8629124589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5.3323</v>
      </c>
      <c r="E78" t="n">
        <v>18.75</v>
      </c>
      <c r="F78" t="n">
        <v>15.59</v>
      </c>
      <c r="G78" t="n">
        <v>93.54000000000001</v>
      </c>
      <c r="H78" t="n">
        <v>1.33</v>
      </c>
      <c r="I78" t="n">
        <v>10</v>
      </c>
      <c r="J78" t="n">
        <v>266.77</v>
      </c>
      <c r="K78" t="n">
        <v>57.72</v>
      </c>
      <c r="L78" t="n">
        <v>20</v>
      </c>
      <c r="M78" t="n">
        <v>8</v>
      </c>
      <c r="N78" t="n">
        <v>69.05</v>
      </c>
      <c r="O78" t="n">
        <v>33135.76</v>
      </c>
      <c r="P78" t="n">
        <v>224.99</v>
      </c>
      <c r="Q78" t="n">
        <v>467.08</v>
      </c>
      <c r="R78" t="n">
        <v>58.37</v>
      </c>
      <c r="S78" t="n">
        <v>39.61</v>
      </c>
      <c r="T78" t="n">
        <v>4426.11</v>
      </c>
      <c r="U78" t="n">
        <v>0.68</v>
      </c>
      <c r="V78" t="n">
        <v>0.75</v>
      </c>
      <c r="W78" t="n">
        <v>2.62</v>
      </c>
      <c r="X78" t="n">
        <v>0.26</v>
      </c>
      <c r="Y78" t="n">
        <v>1</v>
      </c>
      <c r="Z78" t="n">
        <v>10</v>
      </c>
      <c r="AA78" t="n">
        <v>375.716629648753</v>
      </c>
      <c r="AB78" t="n">
        <v>514.0720681332886</v>
      </c>
      <c r="AC78" t="n">
        <v>465.0097514553258</v>
      </c>
      <c r="AD78" t="n">
        <v>375716.629648753</v>
      </c>
      <c r="AE78" t="n">
        <v>514072.0681332885</v>
      </c>
      <c r="AF78" t="n">
        <v>6.718242865101742e-06</v>
      </c>
      <c r="AG78" t="n">
        <v>22</v>
      </c>
      <c r="AH78" t="n">
        <v>465009.7514553259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5.3557</v>
      </c>
      <c r="E79" t="n">
        <v>18.67</v>
      </c>
      <c r="F79" t="n">
        <v>15.55</v>
      </c>
      <c r="G79" t="n">
        <v>103.69</v>
      </c>
      <c r="H79" t="n">
        <v>1.35</v>
      </c>
      <c r="I79" t="n">
        <v>9</v>
      </c>
      <c r="J79" t="n">
        <v>267.24</v>
      </c>
      <c r="K79" t="n">
        <v>57.72</v>
      </c>
      <c r="L79" t="n">
        <v>20.25</v>
      </c>
      <c r="M79" t="n">
        <v>7</v>
      </c>
      <c r="N79" t="n">
        <v>69.27</v>
      </c>
      <c r="O79" t="n">
        <v>33194.02</v>
      </c>
      <c r="P79" t="n">
        <v>224.59</v>
      </c>
      <c r="Q79" t="n">
        <v>467.07</v>
      </c>
      <c r="R79" t="n">
        <v>57.06</v>
      </c>
      <c r="S79" t="n">
        <v>39.61</v>
      </c>
      <c r="T79" t="n">
        <v>3777.68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374.7222422781131</v>
      </c>
      <c r="AB79" t="n">
        <v>512.7115034635045</v>
      </c>
      <c r="AC79" t="n">
        <v>463.7790371680614</v>
      </c>
      <c r="AD79" t="n">
        <v>374722.2422781131</v>
      </c>
      <c r="AE79" t="n">
        <v>512711.5034635045</v>
      </c>
      <c r="AF79" t="n">
        <v>6.747724867810402e-06</v>
      </c>
      <c r="AG79" t="n">
        <v>22</v>
      </c>
      <c r="AH79" t="n">
        <v>463779.0371680615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5.3544</v>
      </c>
      <c r="E80" t="n">
        <v>18.68</v>
      </c>
      <c r="F80" t="n">
        <v>15.56</v>
      </c>
      <c r="G80" t="n">
        <v>103.71</v>
      </c>
      <c r="H80" t="n">
        <v>1.36</v>
      </c>
      <c r="I80" t="n">
        <v>9</v>
      </c>
      <c r="J80" t="n">
        <v>267.71</v>
      </c>
      <c r="K80" t="n">
        <v>57.72</v>
      </c>
      <c r="L80" t="n">
        <v>20.5</v>
      </c>
      <c r="M80" t="n">
        <v>7</v>
      </c>
      <c r="N80" t="n">
        <v>69.48999999999999</v>
      </c>
      <c r="O80" t="n">
        <v>33252.37</v>
      </c>
      <c r="P80" t="n">
        <v>224.78</v>
      </c>
      <c r="Q80" t="n">
        <v>467.07</v>
      </c>
      <c r="R80" t="n">
        <v>57.24</v>
      </c>
      <c r="S80" t="n">
        <v>39.61</v>
      </c>
      <c r="T80" t="n">
        <v>3864.14</v>
      </c>
      <c r="U80" t="n">
        <v>0.6899999999999999</v>
      </c>
      <c r="V80" t="n">
        <v>0.75</v>
      </c>
      <c r="W80" t="n">
        <v>2.62</v>
      </c>
      <c r="X80" t="n">
        <v>0.22</v>
      </c>
      <c r="Y80" t="n">
        <v>1</v>
      </c>
      <c r="Z80" t="n">
        <v>10</v>
      </c>
      <c r="AA80" t="n">
        <v>374.8794426477776</v>
      </c>
      <c r="AB80" t="n">
        <v>512.9265919444701</v>
      </c>
      <c r="AC80" t="n">
        <v>463.9735979062824</v>
      </c>
      <c r="AD80" t="n">
        <v>374879.4426477776</v>
      </c>
      <c r="AE80" t="n">
        <v>512926.5919444702</v>
      </c>
      <c r="AF80" t="n">
        <v>6.746086978771032e-06</v>
      </c>
      <c r="AG80" t="n">
        <v>22</v>
      </c>
      <c r="AH80" t="n">
        <v>463973.5979062824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5.3543</v>
      </c>
      <c r="E81" t="n">
        <v>18.68</v>
      </c>
      <c r="F81" t="n">
        <v>15.56</v>
      </c>
      <c r="G81" t="n">
        <v>103.72</v>
      </c>
      <c r="H81" t="n">
        <v>1.38</v>
      </c>
      <c r="I81" t="n">
        <v>9</v>
      </c>
      <c r="J81" t="n">
        <v>268.19</v>
      </c>
      <c r="K81" t="n">
        <v>57.72</v>
      </c>
      <c r="L81" t="n">
        <v>20.75</v>
      </c>
      <c r="M81" t="n">
        <v>7</v>
      </c>
      <c r="N81" t="n">
        <v>69.70999999999999</v>
      </c>
      <c r="O81" t="n">
        <v>33310.81</v>
      </c>
      <c r="P81" t="n">
        <v>225.14</v>
      </c>
      <c r="Q81" t="n">
        <v>467.07</v>
      </c>
      <c r="R81" t="n">
        <v>57.22</v>
      </c>
      <c r="S81" t="n">
        <v>39.61</v>
      </c>
      <c r="T81" t="n">
        <v>3856.58</v>
      </c>
      <c r="U81" t="n">
        <v>0.6899999999999999</v>
      </c>
      <c r="V81" t="n">
        <v>0.75</v>
      </c>
      <c r="W81" t="n">
        <v>2.62</v>
      </c>
      <c r="X81" t="n">
        <v>0.22</v>
      </c>
      <c r="Y81" t="n">
        <v>1</v>
      </c>
      <c r="Z81" t="n">
        <v>10</v>
      </c>
      <c r="AA81" t="n">
        <v>375.0449447563082</v>
      </c>
      <c r="AB81" t="n">
        <v>513.1530392307995</v>
      </c>
      <c r="AC81" t="n">
        <v>464.1784333814252</v>
      </c>
      <c r="AD81" t="n">
        <v>375044.9447563082</v>
      </c>
      <c r="AE81" t="n">
        <v>513153.0392307995</v>
      </c>
      <c r="AF81" t="n">
        <v>6.745960987306465e-06</v>
      </c>
      <c r="AG81" t="n">
        <v>22</v>
      </c>
      <c r="AH81" t="n">
        <v>464178.4333814252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5.3548</v>
      </c>
      <c r="E82" t="n">
        <v>18.67</v>
      </c>
      <c r="F82" t="n">
        <v>15.56</v>
      </c>
      <c r="G82" t="n">
        <v>103.71</v>
      </c>
      <c r="H82" t="n">
        <v>1.39</v>
      </c>
      <c r="I82" t="n">
        <v>9</v>
      </c>
      <c r="J82" t="n">
        <v>268.66</v>
      </c>
      <c r="K82" t="n">
        <v>57.72</v>
      </c>
      <c r="L82" t="n">
        <v>21</v>
      </c>
      <c r="M82" t="n">
        <v>7</v>
      </c>
      <c r="N82" t="n">
        <v>69.94</v>
      </c>
      <c r="O82" t="n">
        <v>33369.33</v>
      </c>
      <c r="P82" t="n">
        <v>225.19</v>
      </c>
      <c r="Q82" t="n">
        <v>467.07</v>
      </c>
      <c r="R82" t="n">
        <v>57.1</v>
      </c>
      <c r="S82" t="n">
        <v>39.61</v>
      </c>
      <c r="T82" t="n">
        <v>3798.02</v>
      </c>
      <c r="U82" t="n">
        <v>0.6899999999999999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375.0531013292117</v>
      </c>
      <c r="AB82" t="n">
        <v>513.1641994136887</v>
      </c>
      <c r="AC82" t="n">
        <v>464.1885284521229</v>
      </c>
      <c r="AD82" t="n">
        <v>375053.1013292117</v>
      </c>
      <c r="AE82" t="n">
        <v>513164.1994136887</v>
      </c>
      <c r="AF82" t="n">
        <v>6.746590944629299e-06</v>
      </c>
      <c r="AG82" t="n">
        <v>22</v>
      </c>
      <c r="AH82" t="n">
        <v>464188.5284521229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5.3544</v>
      </c>
      <c r="E83" t="n">
        <v>18.68</v>
      </c>
      <c r="F83" t="n">
        <v>15.56</v>
      </c>
      <c r="G83" t="n">
        <v>103.72</v>
      </c>
      <c r="H83" t="n">
        <v>1.41</v>
      </c>
      <c r="I83" t="n">
        <v>9</v>
      </c>
      <c r="J83" t="n">
        <v>269.14</v>
      </c>
      <c r="K83" t="n">
        <v>57.72</v>
      </c>
      <c r="L83" t="n">
        <v>21.25</v>
      </c>
      <c r="M83" t="n">
        <v>7</v>
      </c>
      <c r="N83" t="n">
        <v>70.16</v>
      </c>
      <c r="O83" t="n">
        <v>33427.94</v>
      </c>
      <c r="P83" t="n">
        <v>225.38</v>
      </c>
      <c r="Q83" t="n">
        <v>467.07</v>
      </c>
      <c r="R83" t="n">
        <v>57.35</v>
      </c>
      <c r="S83" t="n">
        <v>39.61</v>
      </c>
      <c r="T83" t="n">
        <v>3923.15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375.150470018013</v>
      </c>
      <c r="AB83" t="n">
        <v>513.2974235493101</v>
      </c>
      <c r="AC83" t="n">
        <v>464.3090378632218</v>
      </c>
      <c r="AD83" t="n">
        <v>375150.470018013</v>
      </c>
      <c r="AE83" t="n">
        <v>513297.4235493101</v>
      </c>
      <c r="AF83" t="n">
        <v>6.746086978771032e-06</v>
      </c>
      <c r="AG83" t="n">
        <v>22</v>
      </c>
      <c r="AH83" t="n">
        <v>464309.0378632218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5.3516</v>
      </c>
      <c r="E84" t="n">
        <v>18.69</v>
      </c>
      <c r="F84" t="n">
        <v>15.57</v>
      </c>
      <c r="G84" t="n">
        <v>103.78</v>
      </c>
      <c r="H84" t="n">
        <v>1.42</v>
      </c>
      <c r="I84" t="n">
        <v>9</v>
      </c>
      <c r="J84" t="n">
        <v>269.61</v>
      </c>
      <c r="K84" t="n">
        <v>57.72</v>
      </c>
      <c r="L84" t="n">
        <v>21.5</v>
      </c>
      <c r="M84" t="n">
        <v>7</v>
      </c>
      <c r="N84" t="n">
        <v>70.39</v>
      </c>
      <c r="O84" t="n">
        <v>33486.63</v>
      </c>
      <c r="P84" t="n">
        <v>225.21</v>
      </c>
      <c r="Q84" t="n">
        <v>467.07</v>
      </c>
      <c r="R84" t="n">
        <v>57.62</v>
      </c>
      <c r="S84" t="n">
        <v>39.61</v>
      </c>
      <c r="T84" t="n">
        <v>4057.68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375.1884926767727</v>
      </c>
      <c r="AB84" t="n">
        <v>513.3494478284663</v>
      </c>
      <c r="AC84" t="n">
        <v>464.3560970181919</v>
      </c>
      <c r="AD84" t="n">
        <v>375188.4926767727</v>
      </c>
      <c r="AE84" t="n">
        <v>513349.4478284663</v>
      </c>
      <c r="AF84" t="n">
        <v>6.742559217763158e-06</v>
      </c>
      <c r="AG84" t="n">
        <v>22</v>
      </c>
      <c r="AH84" t="n">
        <v>464356.0970181919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5.3536</v>
      </c>
      <c r="E85" t="n">
        <v>18.68</v>
      </c>
      <c r="F85" t="n">
        <v>15.56</v>
      </c>
      <c r="G85" t="n">
        <v>103.74</v>
      </c>
      <c r="H85" t="n">
        <v>1.43</v>
      </c>
      <c r="I85" t="n">
        <v>9</v>
      </c>
      <c r="J85" t="n">
        <v>270.09</v>
      </c>
      <c r="K85" t="n">
        <v>57.72</v>
      </c>
      <c r="L85" t="n">
        <v>21.75</v>
      </c>
      <c r="M85" t="n">
        <v>7</v>
      </c>
      <c r="N85" t="n">
        <v>70.62</v>
      </c>
      <c r="O85" t="n">
        <v>33545.41</v>
      </c>
      <c r="P85" t="n">
        <v>224.38</v>
      </c>
      <c r="Q85" t="n">
        <v>467.07</v>
      </c>
      <c r="R85" t="n">
        <v>57.47</v>
      </c>
      <c r="S85" t="n">
        <v>39.61</v>
      </c>
      <c r="T85" t="n">
        <v>3978.6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374.7217949436429</v>
      </c>
      <c r="AB85" t="n">
        <v>512.7108914007473</v>
      </c>
      <c r="AC85" t="n">
        <v>463.7784835197149</v>
      </c>
      <c r="AD85" t="n">
        <v>374721.7949436429</v>
      </c>
      <c r="AE85" t="n">
        <v>512710.8914007474</v>
      </c>
      <c r="AF85" t="n">
        <v>6.745079047054496e-06</v>
      </c>
      <c r="AG85" t="n">
        <v>22</v>
      </c>
      <c r="AH85" t="n">
        <v>463778.4835197149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5.3523</v>
      </c>
      <c r="E86" t="n">
        <v>18.68</v>
      </c>
      <c r="F86" t="n">
        <v>15.56</v>
      </c>
      <c r="G86" t="n">
        <v>103.76</v>
      </c>
      <c r="H86" t="n">
        <v>1.45</v>
      </c>
      <c r="I86" t="n">
        <v>9</v>
      </c>
      <c r="J86" t="n">
        <v>270.57</v>
      </c>
      <c r="K86" t="n">
        <v>57.72</v>
      </c>
      <c r="L86" t="n">
        <v>22</v>
      </c>
      <c r="M86" t="n">
        <v>7</v>
      </c>
      <c r="N86" t="n">
        <v>70.84</v>
      </c>
      <c r="O86" t="n">
        <v>33604.28</v>
      </c>
      <c r="P86" t="n">
        <v>224.18</v>
      </c>
      <c r="Q86" t="n">
        <v>467.07</v>
      </c>
      <c r="R86" t="n">
        <v>57.58</v>
      </c>
      <c r="S86" t="n">
        <v>39.61</v>
      </c>
      <c r="T86" t="n">
        <v>4034.44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374.6688671937947</v>
      </c>
      <c r="AB86" t="n">
        <v>512.6384733183975</v>
      </c>
      <c r="AC86" t="n">
        <v>463.7129769175049</v>
      </c>
      <c r="AD86" t="n">
        <v>374668.8671937947</v>
      </c>
      <c r="AE86" t="n">
        <v>512638.4733183974</v>
      </c>
      <c r="AF86" t="n">
        <v>6.743441158015126e-06</v>
      </c>
      <c r="AG86" t="n">
        <v>22</v>
      </c>
      <c r="AH86" t="n">
        <v>463712.9769175049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5.3488</v>
      </c>
      <c r="E87" t="n">
        <v>18.7</v>
      </c>
      <c r="F87" t="n">
        <v>15.58</v>
      </c>
      <c r="G87" t="n">
        <v>103.85</v>
      </c>
      <c r="H87" t="n">
        <v>1.46</v>
      </c>
      <c r="I87" t="n">
        <v>9</v>
      </c>
      <c r="J87" t="n">
        <v>271.05</v>
      </c>
      <c r="K87" t="n">
        <v>57.72</v>
      </c>
      <c r="L87" t="n">
        <v>22.25</v>
      </c>
      <c r="M87" t="n">
        <v>7</v>
      </c>
      <c r="N87" t="n">
        <v>71.06999999999999</v>
      </c>
      <c r="O87" t="n">
        <v>33663.24</v>
      </c>
      <c r="P87" t="n">
        <v>223.78</v>
      </c>
      <c r="Q87" t="n">
        <v>467.07</v>
      </c>
      <c r="R87" t="n">
        <v>58</v>
      </c>
      <c r="S87" t="n">
        <v>39.61</v>
      </c>
      <c r="T87" t="n">
        <v>4246.99</v>
      </c>
      <c r="U87" t="n">
        <v>0.68</v>
      </c>
      <c r="V87" t="n">
        <v>0.75</v>
      </c>
      <c r="W87" t="n">
        <v>2.62</v>
      </c>
      <c r="X87" t="n">
        <v>0.24</v>
      </c>
      <c r="Y87" t="n">
        <v>1</v>
      </c>
      <c r="Z87" t="n">
        <v>10</v>
      </c>
      <c r="AA87" t="n">
        <v>374.6568017791071</v>
      </c>
      <c r="AB87" t="n">
        <v>512.6219648857332</v>
      </c>
      <c r="AC87" t="n">
        <v>463.6980440264845</v>
      </c>
      <c r="AD87" t="n">
        <v>374656.8017791071</v>
      </c>
      <c r="AE87" t="n">
        <v>512621.9648857332</v>
      </c>
      <c r="AF87" t="n">
        <v>6.739031456755284e-06</v>
      </c>
      <c r="AG87" t="n">
        <v>22</v>
      </c>
      <c r="AH87" t="n">
        <v>463698.0440264845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5.3533</v>
      </c>
      <c r="E88" t="n">
        <v>18.68</v>
      </c>
      <c r="F88" t="n">
        <v>15.56</v>
      </c>
      <c r="G88" t="n">
        <v>103.74</v>
      </c>
      <c r="H88" t="n">
        <v>1.47</v>
      </c>
      <c r="I88" t="n">
        <v>9</v>
      </c>
      <c r="J88" t="n">
        <v>271.52</v>
      </c>
      <c r="K88" t="n">
        <v>57.72</v>
      </c>
      <c r="L88" t="n">
        <v>22.5</v>
      </c>
      <c r="M88" t="n">
        <v>7</v>
      </c>
      <c r="N88" t="n">
        <v>71.3</v>
      </c>
      <c r="O88" t="n">
        <v>33722.28</v>
      </c>
      <c r="P88" t="n">
        <v>222.95</v>
      </c>
      <c r="Q88" t="n">
        <v>467.07</v>
      </c>
      <c r="R88" t="n">
        <v>57.51</v>
      </c>
      <c r="S88" t="n">
        <v>39.61</v>
      </c>
      <c r="T88" t="n">
        <v>3998.71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374.0843543765781</v>
      </c>
      <c r="AB88" t="n">
        <v>511.8387170949961</v>
      </c>
      <c r="AC88" t="n">
        <v>462.9895483056002</v>
      </c>
      <c r="AD88" t="n">
        <v>374084.3543765781</v>
      </c>
      <c r="AE88" t="n">
        <v>511838.7170949961</v>
      </c>
      <c r="AF88" t="n">
        <v>6.744701072660795e-06</v>
      </c>
      <c r="AG88" t="n">
        <v>22</v>
      </c>
      <c r="AH88" t="n">
        <v>462989.5483056002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5.3792</v>
      </c>
      <c r="E89" t="n">
        <v>18.59</v>
      </c>
      <c r="F89" t="n">
        <v>15.52</v>
      </c>
      <c r="G89" t="n">
        <v>116.38</v>
      </c>
      <c r="H89" t="n">
        <v>1.49</v>
      </c>
      <c r="I89" t="n">
        <v>8</v>
      </c>
      <c r="J89" t="n">
        <v>272</v>
      </c>
      <c r="K89" t="n">
        <v>57.72</v>
      </c>
      <c r="L89" t="n">
        <v>22.75</v>
      </c>
      <c r="M89" t="n">
        <v>6</v>
      </c>
      <c r="N89" t="n">
        <v>71.53</v>
      </c>
      <c r="O89" t="n">
        <v>33781.41</v>
      </c>
      <c r="P89" t="n">
        <v>221.88</v>
      </c>
      <c r="Q89" t="n">
        <v>467.07</v>
      </c>
      <c r="R89" t="n">
        <v>55.92</v>
      </c>
      <c r="S89" t="n">
        <v>39.61</v>
      </c>
      <c r="T89" t="n">
        <v>3212.71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372.7287966667846</v>
      </c>
      <c r="AB89" t="n">
        <v>509.9839832334712</v>
      </c>
      <c r="AC89" t="n">
        <v>461.3118276406839</v>
      </c>
      <c r="AD89" t="n">
        <v>372728.7966667846</v>
      </c>
      <c r="AE89" t="n">
        <v>509983.9832334712</v>
      </c>
      <c r="AF89" t="n">
        <v>6.777332861983627e-06</v>
      </c>
      <c r="AG89" t="n">
        <v>22</v>
      </c>
      <c r="AH89" t="n">
        <v>461311.8276406839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5.3767</v>
      </c>
      <c r="E90" t="n">
        <v>18.6</v>
      </c>
      <c r="F90" t="n">
        <v>15.53</v>
      </c>
      <c r="G90" t="n">
        <v>116.44</v>
      </c>
      <c r="H90" t="n">
        <v>1.5</v>
      </c>
      <c r="I90" t="n">
        <v>8</v>
      </c>
      <c r="J90" t="n">
        <v>272.49</v>
      </c>
      <c r="K90" t="n">
        <v>57.72</v>
      </c>
      <c r="L90" t="n">
        <v>23</v>
      </c>
      <c r="M90" t="n">
        <v>6</v>
      </c>
      <c r="N90" t="n">
        <v>71.76000000000001</v>
      </c>
      <c r="O90" t="n">
        <v>33840.76</v>
      </c>
      <c r="P90" t="n">
        <v>221.92</v>
      </c>
      <c r="Q90" t="n">
        <v>467.08</v>
      </c>
      <c r="R90" t="n">
        <v>56.3</v>
      </c>
      <c r="S90" t="n">
        <v>39.61</v>
      </c>
      <c r="T90" t="n">
        <v>3402.73</v>
      </c>
      <c r="U90" t="n">
        <v>0.7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372.851354926492</v>
      </c>
      <c r="AB90" t="n">
        <v>510.1516728512916</v>
      </c>
      <c r="AC90" t="n">
        <v>461.4635131967335</v>
      </c>
      <c r="AD90" t="n">
        <v>372851.354926492</v>
      </c>
      <c r="AE90" t="n">
        <v>510151.6728512916</v>
      </c>
      <c r="AF90" t="n">
        <v>6.774183075369454e-06</v>
      </c>
      <c r="AG90" t="n">
        <v>22</v>
      </c>
      <c r="AH90" t="n">
        <v>461463.5131967334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5.3743</v>
      </c>
      <c r="E91" t="n">
        <v>18.61</v>
      </c>
      <c r="F91" t="n">
        <v>15.53</v>
      </c>
      <c r="G91" t="n">
        <v>116.5</v>
      </c>
      <c r="H91" t="n">
        <v>1.52</v>
      </c>
      <c r="I91" t="n">
        <v>8</v>
      </c>
      <c r="J91" t="n">
        <v>272.97</v>
      </c>
      <c r="K91" t="n">
        <v>57.72</v>
      </c>
      <c r="L91" t="n">
        <v>23.25</v>
      </c>
      <c r="M91" t="n">
        <v>6</v>
      </c>
      <c r="N91" t="n">
        <v>71.98999999999999</v>
      </c>
      <c r="O91" t="n">
        <v>33900.07</v>
      </c>
      <c r="P91" t="n">
        <v>222.15</v>
      </c>
      <c r="Q91" t="n">
        <v>467.07</v>
      </c>
      <c r="R91" t="n">
        <v>56.45</v>
      </c>
      <c r="S91" t="n">
        <v>39.61</v>
      </c>
      <c r="T91" t="n">
        <v>3476.25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373.0228844918748</v>
      </c>
      <c r="AB91" t="n">
        <v>510.3863671699988</v>
      </c>
      <c r="AC91" t="n">
        <v>461.6758086190587</v>
      </c>
      <c r="AD91" t="n">
        <v>373022.8844918748</v>
      </c>
      <c r="AE91" t="n">
        <v>510386.3671699988</v>
      </c>
      <c r="AF91" t="n">
        <v>6.771159280219848e-06</v>
      </c>
      <c r="AG91" t="n">
        <v>22</v>
      </c>
      <c r="AH91" t="n">
        <v>461675.8086190587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5.3761</v>
      </c>
      <c r="E92" t="n">
        <v>18.6</v>
      </c>
      <c r="F92" t="n">
        <v>15.53</v>
      </c>
      <c r="G92" t="n">
        <v>116.46</v>
      </c>
      <c r="H92" t="n">
        <v>1.53</v>
      </c>
      <c r="I92" t="n">
        <v>8</v>
      </c>
      <c r="J92" t="n">
        <v>273.45</v>
      </c>
      <c r="K92" t="n">
        <v>57.72</v>
      </c>
      <c r="L92" t="n">
        <v>23.5</v>
      </c>
      <c r="M92" t="n">
        <v>6</v>
      </c>
      <c r="N92" t="n">
        <v>72.22</v>
      </c>
      <c r="O92" t="n">
        <v>33959.47</v>
      </c>
      <c r="P92" t="n">
        <v>222.38</v>
      </c>
      <c r="Q92" t="n">
        <v>467.07</v>
      </c>
      <c r="R92" t="n">
        <v>56.3</v>
      </c>
      <c r="S92" t="n">
        <v>39.61</v>
      </c>
      <c r="T92" t="n">
        <v>3399.34</v>
      </c>
      <c r="U92" t="n">
        <v>0.7</v>
      </c>
      <c r="V92" t="n">
        <v>0.75</v>
      </c>
      <c r="W92" t="n">
        <v>2.62</v>
      </c>
      <c r="X92" t="n">
        <v>0.19</v>
      </c>
      <c r="Y92" t="n">
        <v>1</v>
      </c>
      <c r="Z92" t="n">
        <v>10</v>
      </c>
      <c r="AA92" t="n">
        <v>373.0753032825925</v>
      </c>
      <c r="AB92" t="n">
        <v>510.4580888720125</v>
      </c>
      <c r="AC92" t="n">
        <v>461.7406853024943</v>
      </c>
      <c r="AD92" t="n">
        <v>373075.3032825924</v>
      </c>
      <c r="AE92" t="n">
        <v>510458.0888720124</v>
      </c>
      <c r="AF92" t="n">
        <v>6.773427126582053e-06</v>
      </c>
      <c r="AG92" t="n">
        <v>22</v>
      </c>
      <c r="AH92" t="n">
        <v>461740.6853024943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5.3755</v>
      </c>
      <c r="E93" t="n">
        <v>18.6</v>
      </c>
      <c r="F93" t="n">
        <v>15.53</v>
      </c>
      <c r="G93" t="n">
        <v>116.47</v>
      </c>
      <c r="H93" t="n">
        <v>1.54</v>
      </c>
      <c r="I93" t="n">
        <v>8</v>
      </c>
      <c r="J93" t="n">
        <v>273.93</v>
      </c>
      <c r="K93" t="n">
        <v>57.72</v>
      </c>
      <c r="L93" t="n">
        <v>23.75</v>
      </c>
      <c r="M93" t="n">
        <v>6</v>
      </c>
      <c r="N93" t="n">
        <v>72.45999999999999</v>
      </c>
      <c r="O93" t="n">
        <v>34018.96</v>
      </c>
      <c r="P93" t="n">
        <v>222.15</v>
      </c>
      <c r="Q93" t="n">
        <v>467.07</v>
      </c>
      <c r="R93" t="n">
        <v>56.38</v>
      </c>
      <c r="S93" t="n">
        <v>39.61</v>
      </c>
      <c r="T93" t="n">
        <v>3442.46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372.9888435732404</v>
      </c>
      <c r="AB93" t="n">
        <v>510.3397908833439</v>
      </c>
      <c r="AC93" t="n">
        <v>461.633677507832</v>
      </c>
      <c r="AD93" t="n">
        <v>372988.8435732404</v>
      </c>
      <c r="AE93" t="n">
        <v>510339.7908833439</v>
      </c>
      <c r="AF93" t="n">
        <v>6.772671177794651e-06</v>
      </c>
      <c r="AG93" t="n">
        <v>22</v>
      </c>
      <c r="AH93" t="n">
        <v>461633.6775078319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5.3775</v>
      </c>
      <c r="E94" t="n">
        <v>18.6</v>
      </c>
      <c r="F94" t="n">
        <v>15.52</v>
      </c>
      <c r="G94" t="n">
        <v>116.42</v>
      </c>
      <c r="H94" t="n">
        <v>1.56</v>
      </c>
      <c r="I94" t="n">
        <v>8</v>
      </c>
      <c r="J94" t="n">
        <v>274.41</v>
      </c>
      <c r="K94" t="n">
        <v>57.72</v>
      </c>
      <c r="L94" t="n">
        <v>24</v>
      </c>
      <c r="M94" t="n">
        <v>6</v>
      </c>
      <c r="N94" t="n">
        <v>72.69</v>
      </c>
      <c r="O94" t="n">
        <v>34078.55</v>
      </c>
      <c r="P94" t="n">
        <v>222.13</v>
      </c>
      <c r="Q94" t="n">
        <v>467.07</v>
      </c>
      <c r="R94" t="n">
        <v>56.02</v>
      </c>
      <c r="S94" t="n">
        <v>39.61</v>
      </c>
      <c r="T94" t="n">
        <v>3259.43</v>
      </c>
      <c r="U94" t="n">
        <v>0.71</v>
      </c>
      <c r="V94" t="n">
        <v>0.75</v>
      </c>
      <c r="W94" t="n">
        <v>2.62</v>
      </c>
      <c r="X94" t="n">
        <v>0.19</v>
      </c>
      <c r="Y94" t="n">
        <v>1</v>
      </c>
      <c r="Z94" t="n">
        <v>10</v>
      </c>
      <c r="AA94" t="n">
        <v>372.8893533637061</v>
      </c>
      <c r="AB94" t="n">
        <v>510.2036639894607</v>
      </c>
      <c r="AC94" t="n">
        <v>461.5105423736456</v>
      </c>
      <c r="AD94" t="n">
        <v>372889.353363706</v>
      </c>
      <c r="AE94" t="n">
        <v>510203.6639894607</v>
      </c>
      <c r="AF94" t="n">
        <v>6.77519100708599e-06</v>
      </c>
      <c r="AG94" t="n">
        <v>22</v>
      </c>
      <c r="AH94" t="n">
        <v>461510.5423736456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5.3764</v>
      </c>
      <c r="E95" t="n">
        <v>18.6</v>
      </c>
      <c r="F95" t="n">
        <v>15.53</v>
      </c>
      <c r="G95" t="n">
        <v>116.45</v>
      </c>
      <c r="H95" t="n">
        <v>1.57</v>
      </c>
      <c r="I95" t="n">
        <v>8</v>
      </c>
      <c r="J95" t="n">
        <v>274.9</v>
      </c>
      <c r="K95" t="n">
        <v>57.72</v>
      </c>
      <c r="L95" t="n">
        <v>24.25</v>
      </c>
      <c r="M95" t="n">
        <v>6</v>
      </c>
      <c r="N95" t="n">
        <v>72.92</v>
      </c>
      <c r="O95" t="n">
        <v>34138.22</v>
      </c>
      <c r="P95" t="n">
        <v>222.2</v>
      </c>
      <c r="Q95" t="n">
        <v>467.07</v>
      </c>
      <c r="R95" t="n">
        <v>56.21</v>
      </c>
      <c r="S95" t="n">
        <v>39.61</v>
      </c>
      <c r="T95" t="n">
        <v>3356.33</v>
      </c>
      <c r="U95" t="n">
        <v>0.7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372.9858160512622</v>
      </c>
      <c r="AB95" t="n">
        <v>510.3356484942084</v>
      </c>
      <c r="AC95" t="n">
        <v>461.6299304625017</v>
      </c>
      <c r="AD95" t="n">
        <v>372985.8160512622</v>
      </c>
      <c r="AE95" t="n">
        <v>510335.6484942085</v>
      </c>
      <c r="AF95" t="n">
        <v>6.773805100975754e-06</v>
      </c>
      <c r="AG95" t="n">
        <v>22</v>
      </c>
      <c r="AH95" t="n">
        <v>461629.9304625017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5.3747</v>
      </c>
      <c r="E96" t="n">
        <v>18.61</v>
      </c>
      <c r="F96" t="n">
        <v>15.53</v>
      </c>
      <c r="G96" t="n">
        <v>116.49</v>
      </c>
      <c r="H96" t="n">
        <v>1.58</v>
      </c>
      <c r="I96" t="n">
        <v>8</v>
      </c>
      <c r="J96" t="n">
        <v>275.38</v>
      </c>
      <c r="K96" t="n">
        <v>57.72</v>
      </c>
      <c r="L96" t="n">
        <v>24.5</v>
      </c>
      <c r="M96" t="n">
        <v>6</v>
      </c>
      <c r="N96" t="n">
        <v>73.16</v>
      </c>
      <c r="O96" t="n">
        <v>34197.98</v>
      </c>
      <c r="P96" t="n">
        <v>221.84</v>
      </c>
      <c r="Q96" t="n">
        <v>467.07</v>
      </c>
      <c r="R96" t="n">
        <v>56.57</v>
      </c>
      <c r="S96" t="n">
        <v>39.61</v>
      </c>
      <c r="T96" t="n">
        <v>3533.42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372.872033912155</v>
      </c>
      <c r="AB96" t="n">
        <v>510.1799667517681</v>
      </c>
      <c r="AC96" t="n">
        <v>461.4891067670592</v>
      </c>
      <c r="AD96" t="n">
        <v>372872.033912155</v>
      </c>
      <c r="AE96" t="n">
        <v>510179.9667517681</v>
      </c>
      <c r="AF96" t="n">
        <v>6.771663246078116e-06</v>
      </c>
      <c r="AG96" t="n">
        <v>22</v>
      </c>
      <c r="AH96" t="n">
        <v>461489.1067670592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5.3763</v>
      </c>
      <c r="E97" t="n">
        <v>18.6</v>
      </c>
      <c r="F97" t="n">
        <v>15.53</v>
      </c>
      <c r="G97" t="n">
        <v>116.45</v>
      </c>
      <c r="H97" t="n">
        <v>1.6</v>
      </c>
      <c r="I97" t="n">
        <v>8</v>
      </c>
      <c r="J97" t="n">
        <v>275.87</v>
      </c>
      <c r="K97" t="n">
        <v>57.72</v>
      </c>
      <c r="L97" t="n">
        <v>24.75</v>
      </c>
      <c r="M97" t="n">
        <v>6</v>
      </c>
      <c r="N97" t="n">
        <v>73.39</v>
      </c>
      <c r="O97" t="n">
        <v>34257.84</v>
      </c>
      <c r="P97" t="n">
        <v>221.2</v>
      </c>
      <c r="Q97" t="n">
        <v>467.07</v>
      </c>
      <c r="R97" t="n">
        <v>56.27</v>
      </c>
      <c r="S97" t="n">
        <v>39.61</v>
      </c>
      <c r="T97" t="n">
        <v>3387.11</v>
      </c>
      <c r="U97" t="n">
        <v>0.7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372.5387794190711</v>
      </c>
      <c r="AB97" t="n">
        <v>509.7239932521803</v>
      </c>
      <c r="AC97" t="n">
        <v>461.0766507383092</v>
      </c>
      <c r="AD97" t="n">
        <v>372538.7794190712</v>
      </c>
      <c r="AE97" t="n">
        <v>509723.9932521803</v>
      </c>
      <c r="AF97" t="n">
        <v>6.773679109511186e-06</v>
      </c>
      <c r="AG97" t="n">
        <v>22</v>
      </c>
      <c r="AH97" t="n">
        <v>461076.6507383093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5.3733</v>
      </c>
      <c r="E98" t="n">
        <v>18.61</v>
      </c>
      <c r="F98" t="n">
        <v>15.54</v>
      </c>
      <c r="G98" t="n">
        <v>116.53</v>
      </c>
      <c r="H98" t="n">
        <v>1.61</v>
      </c>
      <c r="I98" t="n">
        <v>8</v>
      </c>
      <c r="J98" t="n">
        <v>276.35</v>
      </c>
      <c r="K98" t="n">
        <v>57.72</v>
      </c>
      <c r="L98" t="n">
        <v>25</v>
      </c>
      <c r="M98" t="n">
        <v>6</v>
      </c>
      <c r="N98" t="n">
        <v>73.63</v>
      </c>
      <c r="O98" t="n">
        <v>34317.79</v>
      </c>
      <c r="P98" t="n">
        <v>220.64</v>
      </c>
      <c r="Q98" t="n">
        <v>467.07</v>
      </c>
      <c r="R98" t="n">
        <v>56.7</v>
      </c>
      <c r="S98" t="n">
        <v>39.61</v>
      </c>
      <c r="T98" t="n">
        <v>3602.51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372.4053972356842</v>
      </c>
      <c r="AB98" t="n">
        <v>509.5414938644636</v>
      </c>
      <c r="AC98" t="n">
        <v>460.9115688360167</v>
      </c>
      <c r="AD98" t="n">
        <v>372405.3972356842</v>
      </c>
      <c r="AE98" t="n">
        <v>509541.4938644636</v>
      </c>
      <c r="AF98" t="n">
        <v>6.769899365574179e-06</v>
      </c>
      <c r="AG98" t="n">
        <v>22</v>
      </c>
      <c r="AH98" t="n">
        <v>460911.5688360167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5.3748</v>
      </c>
      <c r="E99" t="n">
        <v>18.61</v>
      </c>
      <c r="F99" t="n">
        <v>15.53</v>
      </c>
      <c r="G99" t="n">
        <v>116.49</v>
      </c>
      <c r="H99" t="n">
        <v>1.62</v>
      </c>
      <c r="I99" t="n">
        <v>8</v>
      </c>
      <c r="J99" t="n">
        <v>276.84</v>
      </c>
      <c r="K99" t="n">
        <v>57.72</v>
      </c>
      <c r="L99" t="n">
        <v>25.25</v>
      </c>
      <c r="M99" t="n">
        <v>6</v>
      </c>
      <c r="N99" t="n">
        <v>73.87</v>
      </c>
      <c r="O99" t="n">
        <v>34377.83</v>
      </c>
      <c r="P99" t="n">
        <v>220.25</v>
      </c>
      <c r="Q99" t="n">
        <v>467.07</v>
      </c>
      <c r="R99" t="n">
        <v>56.49</v>
      </c>
      <c r="S99" t="n">
        <v>39.61</v>
      </c>
      <c r="T99" t="n">
        <v>3495.43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372.1537030814692</v>
      </c>
      <c r="AB99" t="n">
        <v>509.1971148187043</v>
      </c>
      <c r="AC99" t="n">
        <v>460.6000568430456</v>
      </c>
      <c r="AD99" t="n">
        <v>372153.7030814692</v>
      </c>
      <c r="AE99" t="n">
        <v>509197.1148187043</v>
      </c>
      <c r="AF99" t="n">
        <v>6.771789237542682e-06</v>
      </c>
      <c r="AG99" t="n">
        <v>22</v>
      </c>
      <c r="AH99" t="n">
        <v>460600.0568430456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5.376</v>
      </c>
      <c r="E100" t="n">
        <v>18.6</v>
      </c>
      <c r="F100" t="n">
        <v>15.53</v>
      </c>
      <c r="G100" t="n">
        <v>116.46</v>
      </c>
      <c r="H100" t="n">
        <v>1.64</v>
      </c>
      <c r="I100" t="n">
        <v>8</v>
      </c>
      <c r="J100" t="n">
        <v>277.33</v>
      </c>
      <c r="K100" t="n">
        <v>57.72</v>
      </c>
      <c r="L100" t="n">
        <v>25.5</v>
      </c>
      <c r="M100" t="n">
        <v>6</v>
      </c>
      <c r="N100" t="n">
        <v>74.09999999999999</v>
      </c>
      <c r="O100" t="n">
        <v>34437.96</v>
      </c>
      <c r="P100" t="n">
        <v>220.21</v>
      </c>
      <c r="Q100" t="n">
        <v>467.07</v>
      </c>
      <c r="R100" t="n">
        <v>56.42</v>
      </c>
      <c r="S100" t="n">
        <v>39.61</v>
      </c>
      <c r="T100" t="n">
        <v>3462.3</v>
      </c>
      <c r="U100" t="n">
        <v>0.7</v>
      </c>
      <c r="V100" t="n">
        <v>0.75</v>
      </c>
      <c r="W100" t="n">
        <v>2.62</v>
      </c>
      <c r="X100" t="n">
        <v>0.19</v>
      </c>
      <c r="Y100" t="n">
        <v>1</v>
      </c>
      <c r="Z100" t="n">
        <v>10</v>
      </c>
      <c r="AA100" t="n">
        <v>372.1018634478186</v>
      </c>
      <c r="AB100" t="n">
        <v>509.1261855449403</v>
      </c>
      <c r="AC100" t="n">
        <v>460.5358969596197</v>
      </c>
      <c r="AD100" t="n">
        <v>372101.8634478186</v>
      </c>
      <c r="AE100" t="n">
        <v>509126.1855449403</v>
      </c>
      <c r="AF100" t="n">
        <v>6.773301135117486e-06</v>
      </c>
      <c r="AG100" t="n">
        <v>22</v>
      </c>
      <c r="AH100" t="n">
        <v>460535.8969596197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5.3739</v>
      </c>
      <c r="E101" t="n">
        <v>18.61</v>
      </c>
      <c r="F101" t="n">
        <v>15.54</v>
      </c>
      <c r="G101" t="n">
        <v>116.51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219.48</v>
      </c>
      <c r="Q101" t="n">
        <v>467.07</v>
      </c>
      <c r="R101" t="n">
        <v>56.54</v>
      </c>
      <c r="S101" t="n">
        <v>39.61</v>
      </c>
      <c r="T101" t="n">
        <v>3520.88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371.8663557650568</v>
      </c>
      <c r="AB101" t="n">
        <v>508.8039535435199</v>
      </c>
      <c r="AC101" t="n">
        <v>460.2444183281595</v>
      </c>
      <c r="AD101" t="n">
        <v>371866.3557650568</v>
      </c>
      <c r="AE101" t="n">
        <v>508803.95354352</v>
      </c>
      <c r="AF101" t="n">
        <v>6.77065531436158e-06</v>
      </c>
      <c r="AG101" t="n">
        <v>22</v>
      </c>
      <c r="AH101" t="n">
        <v>460244.4183281595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5.3945</v>
      </c>
      <c r="E102" t="n">
        <v>18.54</v>
      </c>
      <c r="F102" t="n">
        <v>15.51</v>
      </c>
      <c r="G102" t="n">
        <v>132.94</v>
      </c>
      <c r="H102" t="n">
        <v>1.66</v>
      </c>
      <c r="I102" t="n">
        <v>7</v>
      </c>
      <c r="J102" t="n">
        <v>278.31</v>
      </c>
      <c r="K102" t="n">
        <v>57.72</v>
      </c>
      <c r="L102" t="n">
        <v>26</v>
      </c>
      <c r="M102" t="n">
        <v>5</v>
      </c>
      <c r="N102" t="n">
        <v>74.58</v>
      </c>
      <c r="O102" t="n">
        <v>34558.51</v>
      </c>
      <c r="P102" t="n">
        <v>217.93</v>
      </c>
      <c r="Q102" t="n">
        <v>467.07</v>
      </c>
      <c r="R102" t="n">
        <v>55.77</v>
      </c>
      <c r="S102" t="n">
        <v>39.61</v>
      </c>
      <c r="T102" t="n">
        <v>3142.92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370.4924503468921</v>
      </c>
      <c r="AB102" t="n">
        <v>506.9241155379577</v>
      </c>
      <c r="AC102" t="n">
        <v>458.543989423479</v>
      </c>
      <c r="AD102" t="n">
        <v>370492.4503468921</v>
      </c>
      <c r="AE102" t="n">
        <v>506924.1155379578</v>
      </c>
      <c r="AF102" t="n">
        <v>6.796609556062365e-06</v>
      </c>
      <c r="AG102" t="n">
        <v>22</v>
      </c>
      <c r="AH102" t="n">
        <v>458543.989423479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5.3925</v>
      </c>
      <c r="E103" t="n">
        <v>18.54</v>
      </c>
      <c r="F103" t="n">
        <v>15.52</v>
      </c>
      <c r="G103" t="n">
        <v>133</v>
      </c>
      <c r="H103" t="n">
        <v>1.68</v>
      </c>
      <c r="I103" t="n">
        <v>7</v>
      </c>
      <c r="J103" t="n">
        <v>278.79</v>
      </c>
      <c r="K103" t="n">
        <v>57.72</v>
      </c>
      <c r="L103" t="n">
        <v>26.25</v>
      </c>
      <c r="M103" t="n">
        <v>5</v>
      </c>
      <c r="N103" t="n">
        <v>74.81999999999999</v>
      </c>
      <c r="O103" t="n">
        <v>34618.92</v>
      </c>
      <c r="P103" t="n">
        <v>218.51</v>
      </c>
      <c r="Q103" t="n">
        <v>467.09</v>
      </c>
      <c r="R103" t="n">
        <v>55.94</v>
      </c>
      <c r="S103" t="n">
        <v>39.61</v>
      </c>
      <c r="T103" t="n">
        <v>3226.49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370.8419095655158</v>
      </c>
      <c r="AB103" t="n">
        <v>507.4022610579314</v>
      </c>
      <c r="AC103" t="n">
        <v>458.9765014061077</v>
      </c>
      <c r="AD103" t="n">
        <v>370841.9095655158</v>
      </c>
      <c r="AE103" t="n">
        <v>507402.2610579313</v>
      </c>
      <c r="AF103" t="n">
        <v>6.794089726771027e-06</v>
      </c>
      <c r="AG103" t="n">
        <v>22</v>
      </c>
      <c r="AH103" t="n">
        <v>458976.5014061077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5.392</v>
      </c>
      <c r="E104" t="n">
        <v>18.55</v>
      </c>
      <c r="F104" t="n">
        <v>15.52</v>
      </c>
      <c r="G104" t="n">
        <v>133.01</v>
      </c>
      <c r="H104" t="n">
        <v>1.69</v>
      </c>
      <c r="I104" t="n">
        <v>7</v>
      </c>
      <c r="J104" t="n">
        <v>279.29</v>
      </c>
      <c r="K104" t="n">
        <v>57.72</v>
      </c>
      <c r="L104" t="n">
        <v>26.5</v>
      </c>
      <c r="M104" t="n">
        <v>5</v>
      </c>
      <c r="N104" t="n">
        <v>75.06</v>
      </c>
      <c r="O104" t="n">
        <v>34679.43</v>
      </c>
      <c r="P104" t="n">
        <v>218.89</v>
      </c>
      <c r="Q104" t="n">
        <v>467.12</v>
      </c>
      <c r="R104" t="n">
        <v>55.98</v>
      </c>
      <c r="S104" t="n">
        <v>39.61</v>
      </c>
      <c r="T104" t="n">
        <v>3248.02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371.0263013337229</v>
      </c>
      <c r="AB104" t="n">
        <v>507.654554009983</v>
      </c>
      <c r="AC104" t="n">
        <v>459.2047158729109</v>
      </c>
      <c r="AD104" t="n">
        <v>371026.3013337229</v>
      </c>
      <c r="AE104" t="n">
        <v>507654.554009983</v>
      </c>
      <c r="AF104" t="n">
        <v>6.793459769448193e-06</v>
      </c>
      <c r="AG104" t="n">
        <v>22</v>
      </c>
      <c r="AH104" t="n">
        <v>459204.7158729109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5.3934</v>
      </c>
      <c r="E105" t="n">
        <v>18.54</v>
      </c>
      <c r="F105" t="n">
        <v>15.51</v>
      </c>
      <c r="G105" t="n">
        <v>132.97</v>
      </c>
      <c r="H105" t="n">
        <v>1.7</v>
      </c>
      <c r="I105" t="n">
        <v>7</v>
      </c>
      <c r="J105" t="n">
        <v>279.78</v>
      </c>
      <c r="K105" t="n">
        <v>57.72</v>
      </c>
      <c r="L105" t="n">
        <v>26.75</v>
      </c>
      <c r="M105" t="n">
        <v>5</v>
      </c>
      <c r="N105" t="n">
        <v>75.3</v>
      </c>
      <c r="O105" t="n">
        <v>34740.03</v>
      </c>
      <c r="P105" t="n">
        <v>219.42</v>
      </c>
      <c r="Q105" t="n">
        <v>467.07</v>
      </c>
      <c r="R105" t="n">
        <v>55.97</v>
      </c>
      <c r="S105" t="n">
        <v>39.61</v>
      </c>
      <c r="T105" t="n">
        <v>3238.45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371.1912192983579</v>
      </c>
      <c r="AB105" t="n">
        <v>507.8802020448637</v>
      </c>
      <c r="AC105" t="n">
        <v>459.4088283760417</v>
      </c>
      <c r="AD105" t="n">
        <v>371191.2192983579</v>
      </c>
      <c r="AE105" t="n">
        <v>507880.2020448637</v>
      </c>
      <c r="AF105" t="n">
        <v>6.795223649952129e-06</v>
      </c>
      <c r="AG105" t="n">
        <v>22</v>
      </c>
      <c r="AH105" t="n">
        <v>459408.8283760417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5.3961</v>
      </c>
      <c r="E106" t="n">
        <v>18.53</v>
      </c>
      <c r="F106" t="n">
        <v>15.5</v>
      </c>
      <c r="G106" t="n">
        <v>132.89</v>
      </c>
      <c r="H106" t="n">
        <v>1.72</v>
      </c>
      <c r="I106" t="n">
        <v>7</v>
      </c>
      <c r="J106" t="n">
        <v>280.27</v>
      </c>
      <c r="K106" t="n">
        <v>57.72</v>
      </c>
      <c r="L106" t="n">
        <v>27</v>
      </c>
      <c r="M106" t="n">
        <v>5</v>
      </c>
      <c r="N106" t="n">
        <v>75.54000000000001</v>
      </c>
      <c r="O106" t="n">
        <v>34800.73</v>
      </c>
      <c r="P106" t="n">
        <v>219.15</v>
      </c>
      <c r="Q106" t="n">
        <v>467.07</v>
      </c>
      <c r="R106" t="n">
        <v>55.59</v>
      </c>
      <c r="S106" t="n">
        <v>39.61</v>
      </c>
      <c r="T106" t="n">
        <v>3051.47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370.9611391214121</v>
      </c>
      <c r="AB106" t="n">
        <v>507.5653961963453</v>
      </c>
      <c r="AC106" t="n">
        <v>459.1240671558731</v>
      </c>
      <c r="AD106" t="n">
        <v>370961.1391214121</v>
      </c>
      <c r="AE106" t="n">
        <v>507565.3961963453</v>
      </c>
      <c r="AF106" t="n">
        <v>6.798625419495436e-06</v>
      </c>
      <c r="AG106" t="n">
        <v>22</v>
      </c>
      <c r="AH106" t="n">
        <v>459124.0671558731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5.3925</v>
      </c>
      <c r="E107" t="n">
        <v>18.54</v>
      </c>
      <c r="F107" t="n">
        <v>15.52</v>
      </c>
      <c r="G107" t="n">
        <v>133</v>
      </c>
      <c r="H107" t="n">
        <v>1.73</v>
      </c>
      <c r="I107" t="n">
        <v>7</v>
      </c>
      <c r="J107" t="n">
        <v>280.76</v>
      </c>
      <c r="K107" t="n">
        <v>57.72</v>
      </c>
      <c r="L107" t="n">
        <v>27.25</v>
      </c>
      <c r="M107" t="n">
        <v>5</v>
      </c>
      <c r="N107" t="n">
        <v>75.79000000000001</v>
      </c>
      <c r="O107" t="n">
        <v>34861.53</v>
      </c>
      <c r="P107" t="n">
        <v>219.62</v>
      </c>
      <c r="Q107" t="n">
        <v>467.07</v>
      </c>
      <c r="R107" t="n">
        <v>55.96</v>
      </c>
      <c r="S107" t="n">
        <v>39.61</v>
      </c>
      <c r="T107" t="n">
        <v>3235.33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371.3397676201657</v>
      </c>
      <c r="AB107" t="n">
        <v>508.0834524122506</v>
      </c>
      <c r="AC107" t="n">
        <v>459.5926808136288</v>
      </c>
      <c r="AD107" t="n">
        <v>371339.7676201657</v>
      </c>
      <c r="AE107" t="n">
        <v>508083.4524122506</v>
      </c>
      <c r="AF107" t="n">
        <v>6.794089726771027e-06</v>
      </c>
      <c r="AG107" t="n">
        <v>22</v>
      </c>
      <c r="AH107" t="n">
        <v>459592.6808136288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5.3942</v>
      </c>
      <c r="E108" t="n">
        <v>18.54</v>
      </c>
      <c r="F108" t="n">
        <v>15.51</v>
      </c>
      <c r="G108" t="n">
        <v>132.95</v>
      </c>
      <c r="H108" t="n">
        <v>1.74</v>
      </c>
      <c r="I108" t="n">
        <v>7</v>
      </c>
      <c r="J108" t="n">
        <v>281.26</v>
      </c>
      <c r="K108" t="n">
        <v>57.72</v>
      </c>
      <c r="L108" t="n">
        <v>27.5</v>
      </c>
      <c r="M108" t="n">
        <v>5</v>
      </c>
      <c r="N108" t="n">
        <v>76.03</v>
      </c>
      <c r="O108" t="n">
        <v>34922.42</v>
      </c>
      <c r="P108" t="n">
        <v>219.81</v>
      </c>
      <c r="Q108" t="n">
        <v>467.07</v>
      </c>
      <c r="R108" t="n">
        <v>55.84</v>
      </c>
      <c r="S108" t="n">
        <v>39.61</v>
      </c>
      <c r="T108" t="n">
        <v>3175.98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371.3437436476618</v>
      </c>
      <c r="AB108" t="n">
        <v>508.0888925884806</v>
      </c>
      <c r="AC108" t="n">
        <v>459.5976017870748</v>
      </c>
      <c r="AD108" t="n">
        <v>371343.7436476618</v>
      </c>
      <c r="AE108" t="n">
        <v>508088.8925884806</v>
      </c>
      <c r="AF108" t="n">
        <v>6.796231581668664e-06</v>
      </c>
      <c r="AG108" t="n">
        <v>22</v>
      </c>
      <c r="AH108" t="n">
        <v>459597.6017870748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5.3955</v>
      </c>
      <c r="E109" t="n">
        <v>18.53</v>
      </c>
      <c r="F109" t="n">
        <v>15.51</v>
      </c>
      <c r="G109" t="n">
        <v>132.91</v>
      </c>
      <c r="H109" t="n">
        <v>1.75</v>
      </c>
      <c r="I109" t="n">
        <v>7</v>
      </c>
      <c r="J109" t="n">
        <v>281.75</v>
      </c>
      <c r="K109" t="n">
        <v>57.72</v>
      </c>
      <c r="L109" t="n">
        <v>27.75</v>
      </c>
      <c r="M109" t="n">
        <v>5</v>
      </c>
      <c r="N109" t="n">
        <v>76.28</v>
      </c>
      <c r="O109" t="n">
        <v>34983.41</v>
      </c>
      <c r="P109" t="n">
        <v>219.75</v>
      </c>
      <c r="Q109" t="n">
        <v>467.11</v>
      </c>
      <c r="R109" t="n">
        <v>55.66</v>
      </c>
      <c r="S109" t="n">
        <v>39.61</v>
      </c>
      <c r="T109" t="n">
        <v>3085.46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371.2805109753761</v>
      </c>
      <c r="AB109" t="n">
        <v>508.0023748566308</v>
      </c>
      <c r="AC109" t="n">
        <v>459.5193411861244</v>
      </c>
      <c r="AD109" t="n">
        <v>371280.5109753761</v>
      </c>
      <c r="AE109" t="n">
        <v>508002.3748566308</v>
      </c>
      <c r="AF109" t="n">
        <v>6.797869470708035e-06</v>
      </c>
      <c r="AG109" t="n">
        <v>22</v>
      </c>
      <c r="AH109" t="n">
        <v>459519.3411861244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5.3941</v>
      </c>
      <c r="E110" t="n">
        <v>18.54</v>
      </c>
      <c r="F110" t="n">
        <v>15.51</v>
      </c>
      <c r="G110" t="n">
        <v>132.95</v>
      </c>
      <c r="H110" t="n">
        <v>1.77</v>
      </c>
      <c r="I110" t="n">
        <v>7</v>
      </c>
      <c r="J110" t="n">
        <v>282.25</v>
      </c>
      <c r="K110" t="n">
        <v>57.72</v>
      </c>
      <c r="L110" t="n">
        <v>28</v>
      </c>
      <c r="M110" t="n">
        <v>5</v>
      </c>
      <c r="N110" t="n">
        <v>76.52</v>
      </c>
      <c r="O110" t="n">
        <v>35044.49</v>
      </c>
      <c r="P110" t="n">
        <v>219.31</v>
      </c>
      <c r="Q110" t="n">
        <v>467.08</v>
      </c>
      <c r="R110" t="n">
        <v>55.82</v>
      </c>
      <c r="S110" t="n">
        <v>39.61</v>
      </c>
      <c r="T110" t="n">
        <v>3166.98</v>
      </c>
      <c r="U110" t="n">
        <v>0.71</v>
      </c>
      <c r="V110" t="n">
        <v>0.75</v>
      </c>
      <c r="W110" t="n">
        <v>2.62</v>
      </c>
      <c r="X110" t="n">
        <v>0.18</v>
      </c>
      <c r="Y110" t="n">
        <v>1</v>
      </c>
      <c r="Z110" t="n">
        <v>10</v>
      </c>
      <c r="AA110" t="n">
        <v>371.1223456152006</v>
      </c>
      <c r="AB110" t="n">
        <v>507.7859660330754</v>
      </c>
      <c r="AC110" t="n">
        <v>459.3235861169574</v>
      </c>
      <c r="AD110" t="n">
        <v>371122.3456152006</v>
      </c>
      <c r="AE110" t="n">
        <v>507785.9660330754</v>
      </c>
      <c r="AF110" t="n">
        <v>6.796105590204098e-06</v>
      </c>
      <c r="AG110" t="n">
        <v>22</v>
      </c>
      <c r="AH110" t="n">
        <v>459323.5861169574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5.3992</v>
      </c>
      <c r="E111" t="n">
        <v>18.52</v>
      </c>
      <c r="F111" t="n">
        <v>15.49</v>
      </c>
      <c r="G111" t="n">
        <v>132.8</v>
      </c>
      <c r="H111" t="n">
        <v>1.78</v>
      </c>
      <c r="I111" t="n">
        <v>7</v>
      </c>
      <c r="J111" t="n">
        <v>282.74</v>
      </c>
      <c r="K111" t="n">
        <v>57.72</v>
      </c>
      <c r="L111" t="n">
        <v>28.25</v>
      </c>
      <c r="M111" t="n">
        <v>5</v>
      </c>
      <c r="N111" t="n">
        <v>76.77</v>
      </c>
      <c r="O111" t="n">
        <v>35105.68</v>
      </c>
      <c r="P111" t="n">
        <v>218.59</v>
      </c>
      <c r="Q111" t="n">
        <v>467.07</v>
      </c>
      <c r="R111" t="n">
        <v>55.23</v>
      </c>
      <c r="S111" t="n">
        <v>39.61</v>
      </c>
      <c r="T111" t="n">
        <v>2872.63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370.5902520688907</v>
      </c>
      <c r="AB111" t="n">
        <v>507.0579321687038</v>
      </c>
      <c r="AC111" t="n">
        <v>458.6650347827994</v>
      </c>
      <c r="AD111" t="n">
        <v>370590.2520688907</v>
      </c>
      <c r="AE111" t="n">
        <v>507057.9321687038</v>
      </c>
      <c r="AF111" t="n">
        <v>6.802531154897011e-06</v>
      </c>
      <c r="AG111" t="n">
        <v>22</v>
      </c>
      <c r="AH111" t="n">
        <v>458665.0347827994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5.3982</v>
      </c>
      <c r="E112" t="n">
        <v>18.52</v>
      </c>
      <c r="F112" t="n">
        <v>15.5</v>
      </c>
      <c r="G112" t="n">
        <v>132.83</v>
      </c>
      <c r="H112" t="n">
        <v>1.79</v>
      </c>
      <c r="I112" t="n">
        <v>7</v>
      </c>
      <c r="J112" t="n">
        <v>283.24</v>
      </c>
      <c r="K112" t="n">
        <v>57.72</v>
      </c>
      <c r="L112" t="n">
        <v>28.5</v>
      </c>
      <c r="M112" t="n">
        <v>5</v>
      </c>
      <c r="N112" t="n">
        <v>77.01000000000001</v>
      </c>
      <c r="O112" t="n">
        <v>35166.96</v>
      </c>
      <c r="P112" t="n">
        <v>218.29</v>
      </c>
      <c r="Q112" t="n">
        <v>467.11</v>
      </c>
      <c r="R112" t="n">
        <v>55.3</v>
      </c>
      <c r="S112" t="n">
        <v>39.61</v>
      </c>
      <c r="T112" t="n">
        <v>2903.78</v>
      </c>
      <c r="U112" t="n">
        <v>0.72</v>
      </c>
      <c r="V112" t="n">
        <v>0.75</v>
      </c>
      <c r="W112" t="n">
        <v>2.62</v>
      </c>
      <c r="X112" t="n">
        <v>0.16</v>
      </c>
      <c r="Y112" t="n">
        <v>1</v>
      </c>
      <c r="Z112" t="n">
        <v>10</v>
      </c>
      <c r="AA112" t="n">
        <v>370.5172995067007</v>
      </c>
      <c r="AB112" t="n">
        <v>506.9581152546754</v>
      </c>
      <c r="AC112" t="n">
        <v>458.574744254952</v>
      </c>
      <c r="AD112" t="n">
        <v>370517.2995067007</v>
      </c>
      <c r="AE112" t="n">
        <v>506958.1152546754</v>
      </c>
      <c r="AF112" t="n">
        <v>6.801271240251341e-06</v>
      </c>
      <c r="AG112" t="n">
        <v>22</v>
      </c>
      <c r="AH112" t="n">
        <v>458574.744254952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5.3967</v>
      </c>
      <c r="E113" t="n">
        <v>18.53</v>
      </c>
      <c r="F113" t="n">
        <v>15.5</v>
      </c>
      <c r="G113" t="n">
        <v>132.88</v>
      </c>
      <c r="H113" t="n">
        <v>1.8</v>
      </c>
      <c r="I113" t="n">
        <v>7</v>
      </c>
      <c r="J113" t="n">
        <v>283.74</v>
      </c>
      <c r="K113" t="n">
        <v>57.72</v>
      </c>
      <c r="L113" t="n">
        <v>28.75</v>
      </c>
      <c r="M113" t="n">
        <v>5</v>
      </c>
      <c r="N113" t="n">
        <v>77.26000000000001</v>
      </c>
      <c r="O113" t="n">
        <v>35228.34</v>
      </c>
      <c r="P113" t="n">
        <v>218.4</v>
      </c>
      <c r="Q113" t="n">
        <v>467.07</v>
      </c>
      <c r="R113" t="n">
        <v>55.38</v>
      </c>
      <c r="S113" t="n">
        <v>39.61</v>
      </c>
      <c r="T113" t="n">
        <v>2945.15</v>
      </c>
      <c r="U113" t="n">
        <v>0.72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370.6082859665538</v>
      </c>
      <c r="AB113" t="n">
        <v>507.0826069430858</v>
      </c>
      <c r="AC113" t="n">
        <v>458.6873546313456</v>
      </c>
      <c r="AD113" t="n">
        <v>370608.2859665538</v>
      </c>
      <c r="AE113" t="n">
        <v>507082.6069430858</v>
      </c>
      <c r="AF113" t="n">
        <v>6.799381368282838e-06</v>
      </c>
      <c r="AG113" t="n">
        <v>22</v>
      </c>
      <c r="AH113" t="n">
        <v>458687.3546313456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5.3961</v>
      </c>
      <c r="E114" t="n">
        <v>18.53</v>
      </c>
      <c r="F114" t="n">
        <v>15.5</v>
      </c>
      <c r="G114" t="n">
        <v>132.89</v>
      </c>
      <c r="H114" t="n">
        <v>1.82</v>
      </c>
      <c r="I114" t="n">
        <v>7</v>
      </c>
      <c r="J114" t="n">
        <v>284.23</v>
      </c>
      <c r="K114" t="n">
        <v>57.72</v>
      </c>
      <c r="L114" t="n">
        <v>29</v>
      </c>
      <c r="M114" t="n">
        <v>5</v>
      </c>
      <c r="N114" t="n">
        <v>77.51000000000001</v>
      </c>
      <c r="O114" t="n">
        <v>35289.82</v>
      </c>
      <c r="P114" t="n">
        <v>217.73</v>
      </c>
      <c r="Q114" t="n">
        <v>467.07</v>
      </c>
      <c r="R114" t="n">
        <v>55.43</v>
      </c>
      <c r="S114" t="n">
        <v>39.61</v>
      </c>
      <c r="T114" t="n">
        <v>2968.43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370.3246645346154</v>
      </c>
      <c r="AB114" t="n">
        <v>506.694543587413</v>
      </c>
      <c r="AC114" t="n">
        <v>458.336327497688</v>
      </c>
      <c r="AD114" t="n">
        <v>370324.6645346154</v>
      </c>
      <c r="AE114" t="n">
        <v>506694.543587413</v>
      </c>
      <c r="AF114" t="n">
        <v>6.798625419495436e-06</v>
      </c>
      <c r="AG114" t="n">
        <v>22</v>
      </c>
      <c r="AH114" t="n">
        <v>458336.327497688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5.3988</v>
      </c>
      <c r="E115" t="n">
        <v>18.52</v>
      </c>
      <c r="F115" t="n">
        <v>15.49</v>
      </c>
      <c r="G115" t="n">
        <v>132.81</v>
      </c>
      <c r="H115" t="n">
        <v>1.83</v>
      </c>
      <c r="I115" t="n">
        <v>7</v>
      </c>
      <c r="J115" t="n">
        <v>284.73</v>
      </c>
      <c r="K115" t="n">
        <v>57.72</v>
      </c>
      <c r="L115" t="n">
        <v>29.25</v>
      </c>
      <c r="M115" t="n">
        <v>5</v>
      </c>
      <c r="N115" t="n">
        <v>77.76000000000001</v>
      </c>
      <c r="O115" t="n">
        <v>35351.4</v>
      </c>
      <c r="P115" t="n">
        <v>217.45</v>
      </c>
      <c r="Q115" t="n">
        <v>467.1</v>
      </c>
      <c r="R115" t="n">
        <v>55.18</v>
      </c>
      <c r="S115" t="n">
        <v>39.61</v>
      </c>
      <c r="T115" t="n">
        <v>2844.03</v>
      </c>
      <c r="U115" t="n">
        <v>0.72</v>
      </c>
      <c r="V115" t="n">
        <v>0.75</v>
      </c>
      <c r="W115" t="n">
        <v>2.62</v>
      </c>
      <c r="X115" t="n">
        <v>0.16</v>
      </c>
      <c r="Y115" t="n">
        <v>1</v>
      </c>
      <c r="Z115" t="n">
        <v>10</v>
      </c>
      <c r="AA115" t="n">
        <v>370.090652823221</v>
      </c>
      <c r="AB115" t="n">
        <v>506.3743584400153</v>
      </c>
      <c r="AC115" t="n">
        <v>458.0467003713753</v>
      </c>
      <c r="AD115" t="n">
        <v>370090.6528232211</v>
      </c>
      <c r="AE115" t="n">
        <v>506374.3584400153</v>
      </c>
      <c r="AF115" t="n">
        <v>6.802027189038742e-06</v>
      </c>
      <c r="AG115" t="n">
        <v>22</v>
      </c>
      <c r="AH115" t="n">
        <v>458046.7003713752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5.3994</v>
      </c>
      <c r="E116" t="n">
        <v>18.52</v>
      </c>
      <c r="F116" t="n">
        <v>15.49</v>
      </c>
      <c r="G116" t="n">
        <v>132.8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217.04</v>
      </c>
      <c r="Q116" t="n">
        <v>467.07</v>
      </c>
      <c r="R116" t="n">
        <v>55.11</v>
      </c>
      <c r="S116" t="n">
        <v>39.61</v>
      </c>
      <c r="T116" t="n">
        <v>2813.26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369.8903750287677</v>
      </c>
      <c r="AB116" t="n">
        <v>506.1003295260116</v>
      </c>
      <c r="AC116" t="n">
        <v>457.7988243923221</v>
      </c>
      <c r="AD116" t="n">
        <v>369890.3750287677</v>
      </c>
      <c r="AE116" t="n">
        <v>506100.3295260117</v>
      </c>
      <c r="AF116" t="n">
        <v>6.802783137826145e-06</v>
      </c>
      <c r="AG116" t="n">
        <v>22</v>
      </c>
      <c r="AH116" t="n">
        <v>457798.8243923221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5.3967</v>
      </c>
      <c r="E117" t="n">
        <v>18.53</v>
      </c>
      <c r="F117" t="n">
        <v>15.5</v>
      </c>
      <c r="G117" t="n">
        <v>132.87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217.08</v>
      </c>
      <c r="Q117" t="n">
        <v>467.12</v>
      </c>
      <c r="R117" t="n">
        <v>55.44</v>
      </c>
      <c r="S117" t="n">
        <v>39.61</v>
      </c>
      <c r="T117" t="n">
        <v>2976.05</v>
      </c>
      <c r="U117" t="n">
        <v>0.71</v>
      </c>
      <c r="V117" t="n">
        <v>0.75</v>
      </c>
      <c r="W117" t="n">
        <v>2.62</v>
      </c>
      <c r="X117" t="n">
        <v>0.17</v>
      </c>
      <c r="Y117" t="n">
        <v>1</v>
      </c>
      <c r="Z117" t="n">
        <v>10</v>
      </c>
      <c r="AA117" t="n">
        <v>370.0166993131145</v>
      </c>
      <c r="AB117" t="n">
        <v>506.273171984889</v>
      </c>
      <c r="AC117" t="n">
        <v>457.9551710095101</v>
      </c>
      <c r="AD117" t="n">
        <v>370016.6993131145</v>
      </c>
      <c r="AE117" t="n">
        <v>506273.171984889</v>
      </c>
      <c r="AF117" t="n">
        <v>6.799381368282838e-06</v>
      </c>
      <c r="AG117" t="n">
        <v>22</v>
      </c>
      <c r="AH117" t="n">
        <v>457955.1710095101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5.3956</v>
      </c>
      <c r="E118" t="n">
        <v>18.53</v>
      </c>
      <c r="F118" t="n">
        <v>15.51</v>
      </c>
      <c r="G118" t="n">
        <v>132.91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216.76</v>
      </c>
      <c r="Q118" t="n">
        <v>467.07</v>
      </c>
      <c r="R118" t="n">
        <v>55.66</v>
      </c>
      <c r="S118" t="n">
        <v>39.61</v>
      </c>
      <c r="T118" t="n">
        <v>3086.74</v>
      </c>
      <c r="U118" t="n">
        <v>0.71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369.9374104954944</v>
      </c>
      <c r="AB118" t="n">
        <v>506.1646855266453</v>
      </c>
      <c r="AC118" t="n">
        <v>457.8570383465794</v>
      </c>
      <c r="AD118" t="n">
        <v>369937.4104954944</v>
      </c>
      <c r="AE118" t="n">
        <v>506164.6855266453</v>
      </c>
      <c r="AF118" t="n">
        <v>6.797995462172601e-06</v>
      </c>
      <c r="AG118" t="n">
        <v>22</v>
      </c>
      <c r="AH118" t="n">
        <v>457857.0383465794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5.3976</v>
      </c>
      <c r="E119" t="n">
        <v>18.53</v>
      </c>
      <c r="F119" t="n">
        <v>15.5</v>
      </c>
      <c r="G119" t="n">
        <v>132.85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216.33</v>
      </c>
      <c r="Q119" t="n">
        <v>467.07</v>
      </c>
      <c r="R119" t="n">
        <v>55.39</v>
      </c>
      <c r="S119" t="n">
        <v>39.61</v>
      </c>
      <c r="T119" t="n">
        <v>2948.8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369.6557016769587</v>
      </c>
      <c r="AB119" t="n">
        <v>505.7792390930089</v>
      </c>
      <c r="AC119" t="n">
        <v>457.5083783795919</v>
      </c>
      <c r="AD119" t="n">
        <v>369655.7016769587</v>
      </c>
      <c r="AE119" t="n">
        <v>505779.2390930089</v>
      </c>
      <c r="AF119" t="n">
        <v>6.800515291463939e-06</v>
      </c>
      <c r="AG119" t="n">
        <v>22</v>
      </c>
      <c r="AH119" t="n">
        <v>457508.3783795919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5.3962</v>
      </c>
      <c r="E120" t="n">
        <v>18.53</v>
      </c>
      <c r="F120" t="n">
        <v>15.5</v>
      </c>
      <c r="G120" t="n">
        <v>132.89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215.46</v>
      </c>
      <c r="Q120" t="n">
        <v>467.07</v>
      </c>
      <c r="R120" t="n">
        <v>55.49</v>
      </c>
      <c r="S120" t="n">
        <v>39.61</v>
      </c>
      <c r="T120" t="n">
        <v>3001.7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369.3044446348379</v>
      </c>
      <c r="AB120" t="n">
        <v>505.2986337116121</v>
      </c>
      <c r="AC120" t="n">
        <v>457.0736413012617</v>
      </c>
      <c r="AD120" t="n">
        <v>369304.4446348379</v>
      </c>
      <c r="AE120" t="n">
        <v>505298.6337116121</v>
      </c>
      <c r="AF120" t="n">
        <v>6.798751410960004e-06</v>
      </c>
      <c r="AG120" t="n">
        <v>22</v>
      </c>
      <c r="AH120" t="n">
        <v>457073.6413012617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5.4189</v>
      </c>
      <c r="E121" t="n">
        <v>18.45</v>
      </c>
      <c r="F121" t="n">
        <v>15.47</v>
      </c>
      <c r="G121" t="n">
        <v>154.72</v>
      </c>
      <c r="H121" t="n">
        <v>1.9</v>
      </c>
      <c r="I121" t="n">
        <v>6</v>
      </c>
      <c r="J121" t="n">
        <v>287.75</v>
      </c>
      <c r="K121" t="n">
        <v>57.72</v>
      </c>
      <c r="L121" t="n">
        <v>30.75</v>
      </c>
      <c r="M121" t="n">
        <v>4</v>
      </c>
      <c r="N121" t="n">
        <v>79.27</v>
      </c>
      <c r="O121" t="n">
        <v>35723.13</v>
      </c>
      <c r="P121" t="n">
        <v>214.24</v>
      </c>
      <c r="Q121" t="n">
        <v>467.08</v>
      </c>
      <c r="R121" t="n">
        <v>54.42</v>
      </c>
      <c r="S121" t="n">
        <v>39.61</v>
      </c>
      <c r="T121" t="n">
        <v>2472.81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368.0361019935524</v>
      </c>
      <c r="AB121" t="n">
        <v>503.5632313544771</v>
      </c>
      <c r="AC121" t="n">
        <v>455.5038633094392</v>
      </c>
      <c r="AD121" t="n">
        <v>368036.1019935524</v>
      </c>
      <c r="AE121" t="n">
        <v>503563.2313544771</v>
      </c>
      <c r="AF121" t="n">
        <v>6.827351473416692e-06</v>
      </c>
      <c r="AG121" t="n">
        <v>22</v>
      </c>
      <c r="AH121" t="n">
        <v>455503.8633094392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5.4198</v>
      </c>
      <c r="E122" t="n">
        <v>18.45</v>
      </c>
      <c r="F122" t="n">
        <v>15.47</v>
      </c>
      <c r="G122" t="n">
        <v>154.69</v>
      </c>
      <c r="H122" t="n">
        <v>1.92</v>
      </c>
      <c r="I122" t="n">
        <v>6</v>
      </c>
      <c r="J122" t="n">
        <v>288.25</v>
      </c>
      <c r="K122" t="n">
        <v>57.72</v>
      </c>
      <c r="L122" t="n">
        <v>31</v>
      </c>
      <c r="M122" t="n">
        <v>4</v>
      </c>
      <c r="N122" t="n">
        <v>79.53</v>
      </c>
      <c r="O122" t="n">
        <v>35785.42</v>
      </c>
      <c r="P122" t="n">
        <v>214.19</v>
      </c>
      <c r="Q122" t="n">
        <v>467.08</v>
      </c>
      <c r="R122" t="n">
        <v>54.32</v>
      </c>
      <c r="S122" t="n">
        <v>39.61</v>
      </c>
      <c r="T122" t="n">
        <v>2421.01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367.9892950030841</v>
      </c>
      <c r="AB122" t="n">
        <v>503.4991879651398</v>
      </c>
      <c r="AC122" t="n">
        <v>455.4459321312947</v>
      </c>
      <c r="AD122" t="n">
        <v>367989.2950030841</v>
      </c>
      <c r="AE122" t="n">
        <v>503499.1879651397</v>
      </c>
      <c r="AF122" t="n">
        <v>6.828485396597796e-06</v>
      </c>
      <c r="AG122" t="n">
        <v>22</v>
      </c>
      <c r="AH122" t="n">
        <v>455445.9321312947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5.4183</v>
      </c>
      <c r="E123" t="n">
        <v>18.46</v>
      </c>
      <c r="F123" t="n">
        <v>15.47</v>
      </c>
      <c r="G123" t="n">
        <v>154.74</v>
      </c>
      <c r="H123" t="n">
        <v>1.93</v>
      </c>
      <c r="I123" t="n">
        <v>6</v>
      </c>
      <c r="J123" t="n">
        <v>288.76</v>
      </c>
      <c r="K123" t="n">
        <v>57.72</v>
      </c>
      <c r="L123" t="n">
        <v>31.25</v>
      </c>
      <c r="M123" t="n">
        <v>4</v>
      </c>
      <c r="N123" t="n">
        <v>79.78</v>
      </c>
      <c r="O123" t="n">
        <v>35847.82</v>
      </c>
      <c r="P123" t="n">
        <v>214.53</v>
      </c>
      <c r="Q123" t="n">
        <v>467.07</v>
      </c>
      <c r="R123" t="n">
        <v>54.43</v>
      </c>
      <c r="S123" t="n">
        <v>39.61</v>
      </c>
      <c r="T123" t="n">
        <v>2473.94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368.1818874618054</v>
      </c>
      <c r="AB123" t="n">
        <v>503.7627014637418</v>
      </c>
      <c r="AC123" t="n">
        <v>455.6842962714337</v>
      </c>
      <c r="AD123" t="n">
        <v>368181.8874618054</v>
      </c>
      <c r="AE123" t="n">
        <v>503762.7014637418</v>
      </c>
      <c r="AF123" t="n">
        <v>6.826595524629292e-06</v>
      </c>
      <c r="AG123" t="n">
        <v>22</v>
      </c>
      <c r="AH123" t="n">
        <v>455684.2962714337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5.4176</v>
      </c>
      <c r="E124" t="n">
        <v>18.46</v>
      </c>
      <c r="F124" t="n">
        <v>15.48</v>
      </c>
      <c r="G124" t="n">
        <v>154.76</v>
      </c>
      <c r="H124" t="n">
        <v>1.94</v>
      </c>
      <c r="I124" t="n">
        <v>6</v>
      </c>
      <c r="J124" t="n">
        <v>289.27</v>
      </c>
      <c r="K124" t="n">
        <v>57.72</v>
      </c>
      <c r="L124" t="n">
        <v>31.5</v>
      </c>
      <c r="M124" t="n">
        <v>4</v>
      </c>
      <c r="N124" t="n">
        <v>80.04000000000001</v>
      </c>
      <c r="O124" t="n">
        <v>35910.33</v>
      </c>
      <c r="P124" t="n">
        <v>214.51</v>
      </c>
      <c r="Q124" t="n">
        <v>467.07</v>
      </c>
      <c r="R124" t="n">
        <v>54.67</v>
      </c>
      <c r="S124" t="n">
        <v>39.61</v>
      </c>
      <c r="T124" t="n">
        <v>2594.27</v>
      </c>
      <c r="U124" t="n">
        <v>0.72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368.2255795365825</v>
      </c>
      <c r="AB124" t="n">
        <v>503.8224828880101</v>
      </c>
      <c r="AC124" t="n">
        <v>455.7383722404736</v>
      </c>
      <c r="AD124" t="n">
        <v>368225.5795365825</v>
      </c>
      <c r="AE124" t="n">
        <v>503822.4828880102</v>
      </c>
      <c r="AF124" t="n">
        <v>6.825713584377324e-06</v>
      </c>
      <c r="AG124" t="n">
        <v>22</v>
      </c>
      <c r="AH124" t="n">
        <v>455738.3722404736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5.4159</v>
      </c>
      <c r="E125" t="n">
        <v>18.46</v>
      </c>
      <c r="F125" t="n">
        <v>15.48</v>
      </c>
      <c r="G125" t="n">
        <v>154.82</v>
      </c>
      <c r="H125" t="n">
        <v>1.95</v>
      </c>
      <c r="I125" t="n">
        <v>6</v>
      </c>
      <c r="J125" t="n">
        <v>289.77</v>
      </c>
      <c r="K125" t="n">
        <v>57.72</v>
      </c>
      <c r="L125" t="n">
        <v>31.75</v>
      </c>
      <c r="M125" t="n">
        <v>4</v>
      </c>
      <c r="N125" t="n">
        <v>80.3</v>
      </c>
      <c r="O125" t="n">
        <v>35972.93</v>
      </c>
      <c r="P125" t="n">
        <v>214.47</v>
      </c>
      <c r="Q125" t="n">
        <v>467.07</v>
      </c>
      <c r="R125" t="n">
        <v>54.89</v>
      </c>
      <c r="S125" t="n">
        <v>39.61</v>
      </c>
      <c r="T125" t="n">
        <v>2704.8</v>
      </c>
      <c r="U125" t="n">
        <v>0.72</v>
      </c>
      <c r="V125" t="n">
        <v>0.75</v>
      </c>
      <c r="W125" t="n">
        <v>2.62</v>
      </c>
      <c r="X125" t="n">
        <v>0.15</v>
      </c>
      <c r="Y125" t="n">
        <v>1</v>
      </c>
      <c r="Z125" t="n">
        <v>10</v>
      </c>
      <c r="AA125" t="n">
        <v>368.2540752945357</v>
      </c>
      <c r="AB125" t="n">
        <v>503.8614720411859</v>
      </c>
      <c r="AC125" t="n">
        <v>455.7736403235919</v>
      </c>
      <c r="AD125" t="n">
        <v>368254.0752945357</v>
      </c>
      <c r="AE125" t="n">
        <v>503861.4720411859</v>
      </c>
      <c r="AF125" t="n">
        <v>6.823571729479685e-06</v>
      </c>
      <c r="AG125" t="n">
        <v>22</v>
      </c>
      <c r="AH125" t="n">
        <v>455773.6403235919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5.4176</v>
      </c>
      <c r="E126" t="n">
        <v>18.46</v>
      </c>
      <c r="F126" t="n">
        <v>15.48</v>
      </c>
      <c r="G126" t="n">
        <v>154.76</v>
      </c>
      <c r="H126" t="n">
        <v>1.96</v>
      </c>
      <c r="I126" t="n">
        <v>6</v>
      </c>
      <c r="J126" t="n">
        <v>290.28</v>
      </c>
      <c r="K126" t="n">
        <v>57.72</v>
      </c>
      <c r="L126" t="n">
        <v>32</v>
      </c>
      <c r="M126" t="n">
        <v>4</v>
      </c>
      <c r="N126" t="n">
        <v>80.56</v>
      </c>
      <c r="O126" t="n">
        <v>36035.65</v>
      </c>
      <c r="P126" t="n">
        <v>214.31</v>
      </c>
      <c r="Q126" t="n">
        <v>467.07</v>
      </c>
      <c r="R126" t="n">
        <v>54.63</v>
      </c>
      <c r="S126" t="n">
        <v>39.61</v>
      </c>
      <c r="T126" t="n">
        <v>2577.19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368.1362909862288</v>
      </c>
      <c r="AB126" t="n">
        <v>503.7003143542834</v>
      </c>
      <c r="AC126" t="n">
        <v>455.6278633001411</v>
      </c>
      <c r="AD126" t="n">
        <v>368136.2909862288</v>
      </c>
      <c r="AE126" t="n">
        <v>503700.3143542834</v>
      </c>
      <c r="AF126" t="n">
        <v>6.825713584377324e-06</v>
      </c>
      <c r="AG126" t="n">
        <v>22</v>
      </c>
      <c r="AH126" t="n">
        <v>455627.8633001411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5.4202</v>
      </c>
      <c r="E127" t="n">
        <v>18.45</v>
      </c>
      <c r="F127" t="n">
        <v>15.47</v>
      </c>
      <c r="G127" t="n">
        <v>154.67</v>
      </c>
      <c r="H127" t="n">
        <v>1.97</v>
      </c>
      <c r="I127" t="n">
        <v>6</v>
      </c>
      <c r="J127" t="n">
        <v>290.79</v>
      </c>
      <c r="K127" t="n">
        <v>57.72</v>
      </c>
      <c r="L127" t="n">
        <v>32.25</v>
      </c>
      <c r="M127" t="n">
        <v>4</v>
      </c>
      <c r="N127" t="n">
        <v>80.81999999999999</v>
      </c>
      <c r="O127" t="n">
        <v>36098.46</v>
      </c>
      <c r="P127" t="n">
        <v>214.22</v>
      </c>
      <c r="Q127" t="n">
        <v>467.07</v>
      </c>
      <c r="R127" t="n">
        <v>54.32</v>
      </c>
      <c r="S127" t="n">
        <v>39.61</v>
      </c>
      <c r="T127" t="n">
        <v>2420.19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367.9917999347561</v>
      </c>
      <c r="AB127" t="n">
        <v>503.5026153231632</v>
      </c>
      <c r="AC127" t="n">
        <v>455.4490323870787</v>
      </c>
      <c r="AD127" t="n">
        <v>367991.7999347561</v>
      </c>
      <c r="AE127" t="n">
        <v>503502.6153231632</v>
      </c>
      <c r="AF127" t="n">
        <v>6.828989362456064e-06</v>
      </c>
      <c r="AG127" t="n">
        <v>22</v>
      </c>
      <c r="AH127" t="n">
        <v>455449.0323870787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5.4225</v>
      </c>
      <c r="E128" t="n">
        <v>18.44</v>
      </c>
      <c r="F128" t="n">
        <v>15.46</v>
      </c>
      <c r="G128" t="n">
        <v>154.59</v>
      </c>
      <c r="H128" t="n">
        <v>1.99</v>
      </c>
      <c r="I128" t="n">
        <v>6</v>
      </c>
      <c r="J128" t="n">
        <v>291.3</v>
      </c>
      <c r="K128" t="n">
        <v>57.72</v>
      </c>
      <c r="L128" t="n">
        <v>32.5</v>
      </c>
      <c r="M128" t="n">
        <v>4</v>
      </c>
      <c r="N128" t="n">
        <v>81.08</v>
      </c>
      <c r="O128" t="n">
        <v>36161.39</v>
      </c>
      <c r="P128" t="n">
        <v>214.28</v>
      </c>
      <c r="Q128" t="n">
        <v>467.08</v>
      </c>
      <c r="R128" t="n">
        <v>54.09</v>
      </c>
      <c r="S128" t="n">
        <v>39.61</v>
      </c>
      <c r="T128" t="n">
        <v>2304.04</v>
      </c>
      <c r="U128" t="n">
        <v>0.73</v>
      </c>
      <c r="V128" t="n">
        <v>0.75</v>
      </c>
      <c r="W128" t="n">
        <v>2.62</v>
      </c>
      <c r="X128" t="n">
        <v>0.13</v>
      </c>
      <c r="Y128" t="n">
        <v>1</v>
      </c>
      <c r="Z128" t="n">
        <v>10</v>
      </c>
      <c r="AA128" t="n">
        <v>367.9225034721469</v>
      </c>
      <c r="AB128" t="n">
        <v>503.4078008458771</v>
      </c>
      <c r="AC128" t="n">
        <v>455.3632668704319</v>
      </c>
      <c r="AD128" t="n">
        <v>367922.5034721469</v>
      </c>
      <c r="AE128" t="n">
        <v>503407.8008458771</v>
      </c>
      <c r="AF128" t="n">
        <v>6.831887166141102e-06</v>
      </c>
      <c r="AG128" t="n">
        <v>22</v>
      </c>
      <c r="AH128" t="n">
        <v>455363.2668704318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5.4208</v>
      </c>
      <c r="E129" t="n">
        <v>18.45</v>
      </c>
      <c r="F129" t="n">
        <v>15.47</v>
      </c>
      <c r="G129" t="n">
        <v>154.65</v>
      </c>
      <c r="H129" t="n">
        <v>2</v>
      </c>
      <c r="I129" t="n">
        <v>6</v>
      </c>
      <c r="J129" t="n">
        <v>291.81</v>
      </c>
      <c r="K129" t="n">
        <v>57.72</v>
      </c>
      <c r="L129" t="n">
        <v>32.75</v>
      </c>
      <c r="M129" t="n">
        <v>4</v>
      </c>
      <c r="N129" t="n">
        <v>81.34</v>
      </c>
      <c r="O129" t="n">
        <v>36224.42</v>
      </c>
      <c r="P129" t="n">
        <v>213.94</v>
      </c>
      <c r="Q129" t="n">
        <v>467.07</v>
      </c>
      <c r="R129" t="n">
        <v>54.25</v>
      </c>
      <c r="S129" t="n">
        <v>39.61</v>
      </c>
      <c r="T129" t="n">
        <v>2387.08</v>
      </c>
      <c r="U129" t="n">
        <v>0.73</v>
      </c>
      <c r="V129" t="n">
        <v>0.75</v>
      </c>
      <c r="W129" t="n">
        <v>2.62</v>
      </c>
      <c r="X129" t="n">
        <v>0.13</v>
      </c>
      <c r="Y129" t="n">
        <v>1</v>
      </c>
      <c r="Z129" t="n">
        <v>10</v>
      </c>
      <c r="AA129" t="n">
        <v>367.8505483964444</v>
      </c>
      <c r="AB129" t="n">
        <v>503.309348736867</v>
      </c>
      <c r="AC129" t="n">
        <v>455.2742108925273</v>
      </c>
      <c r="AD129" t="n">
        <v>367850.5483964444</v>
      </c>
      <c r="AE129" t="n">
        <v>503309.348736867</v>
      </c>
      <c r="AF129" t="n">
        <v>6.829745311243465e-06</v>
      </c>
      <c r="AG129" t="n">
        <v>22</v>
      </c>
      <c r="AH129" t="n">
        <v>455274.2108925272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5.4191</v>
      </c>
      <c r="E130" t="n">
        <v>18.45</v>
      </c>
      <c r="F130" t="n">
        <v>15.47</v>
      </c>
      <c r="G130" t="n">
        <v>154.71</v>
      </c>
      <c r="H130" t="n">
        <v>2.01</v>
      </c>
      <c r="I130" t="n">
        <v>6</v>
      </c>
      <c r="J130" t="n">
        <v>292.32</v>
      </c>
      <c r="K130" t="n">
        <v>57.72</v>
      </c>
      <c r="L130" t="n">
        <v>33</v>
      </c>
      <c r="M130" t="n">
        <v>4</v>
      </c>
      <c r="N130" t="n">
        <v>81.59999999999999</v>
      </c>
      <c r="O130" t="n">
        <v>36287.56</v>
      </c>
      <c r="P130" t="n">
        <v>213.91</v>
      </c>
      <c r="Q130" t="n">
        <v>467.07</v>
      </c>
      <c r="R130" t="n">
        <v>54.44</v>
      </c>
      <c r="S130" t="n">
        <v>39.61</v>
      </c>
      <c r="T130" t="n">
        <v>2480.02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367.8833728700803</v>
      </c>
      <c r="AB130" t="n">
        <v>503.3542606298093</v>
      </c>
      <c r="AC130" t="n">
        <v>455.3148364574413</v>
      </c>
      <c r="AD130" t="n">
        <v>367883.3728700803</v>
      </c>
      <c r="AE130" t="n">
        <v>503354.2606298093</v>
      </c>
      <c r="AF130" t="n">
        <v>6.827603456345828e-06</v>
      </c>
      <c r="AG130" t="n">
        <v>22</v>
      </c>
      <c r="AH130" t="n">
        <v>455314.8364574413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5.4192</v>
      </c>
      <c r="E131" t="n">
        <v>18.45</v>
      </c>
      <c r="F131" t="n">
        <v>15.47</v>
      </c>
      <c r="G131" t="n">
        <v>154.71</v>
      </c>
      <c r="H131" t="n">
        <v>2.02</v>
      </c>
      <c r="I131" t="n">
        <v>6</v>
      </c>
      <c r="J131" t="n">
        <v>292.84</v>
      </c>
      <c r="K131" t="n">
        <v>57.72</v>
      </c>
      <c r="L131" t="n">
        <v>33.25</v>
      </c>
      <c r="M131" t="n">
        <v>4</v>
      </c>
      <c r="N131" t="n">
        <v>81.86</v>
      </c>
      <c r="O131" t="n">
        <v>36350.81</v>
      </c>
      <c r="P131" t="n">
        <v>213.49</v>
      </c>
      <c r="Q131" t="n">
        <v>467.07</v>
      </c>
      <c r="R131" t="n">
        <v>54.41</v>
      </c>
      <c r="S131" t="n">
        <v>39.61</v>
      </c>
      <c r="T131" t="n">
        <v>2465.48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367.6932032458098</v>
      </c>
      <c r="AB131" t="n">
        <v>503.0940621601907</v>
      </c>
      <c r="AC131" t="n">
        <v>455.0794709645724</v>
      </c>
      <c r="AD131" t="n">
        <v>367693.2032458098</v>
      </c>
      <c r="AE131" t="n">
        <v>503094.0621601907</v>
      </c>
      <c r="AF131" t="n">
        <v>6.827729447810394e-06</v>
      </c>
      <c r="AG131" t="n">
        <v>22</v>
      </c>
      <c r="AH131" t="n">
        <v>455079.4709645723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5.419</v>
      </c>
      <c r="E132" t="n">
        <v>18.45</v>
      </c>
      <c r="F132" t="n">
        <v>15.47</v>
      </c>
      <c r="G132" t="n">
        <v>154.71</v>
      </c>
      <c r="H132" t="n">
        <v>2.03</v>
      </c>
      <c r="I132" t="n">
        <v>6</v>
      </c>
      <c r="J132" t="n">
        <v>293.35</v>
      </c>
      <c r="K132" t="n">
        <v>57.72</v>
      </c>
      <c r="L132" t="n">
        <v>33.5</v>
      </c>
      <c r="M132" t="n">
        <v>4</v>
      </c>
      <c r="N132" t="n">
        <v>82.13</v>
      </c>
      <c r="O132" t="n">
        <v>36414.16</v>
      </c>
      <c r="P132" t="n">
        <v>213.07</v>
      </c>
      <c r="Q132" t="n">
        <v>467.07</v>
      </c>
      <c r="R132" t="n">
        <v>54.46</v>
      </c>
      <c r="S132" t="n">
        <v>39.61</v>
      </c>
      <c r="T132" t="n">
        <v>2492.62</v>
      </c>
      <c r="U132" t="n">
        <v>0.73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367.5111769723778</v>
      </c>
      <c r="AB132" t="n">
        <v>502.8450057824486</v>
      </c>
      <c r="AC132" t="n">
        <v>454.854184177969</v>
      </c>
      <c r="AD132" t="n">
        <v>367511.1769723778</v>
      </c>
      <c r="AE132" t="n">
        <v>502845.0057824486</v>
      </c>
      <c r="AF132" t="n">
        <v>6.82747746488126e-06</v>
      </c>
      <c r="AG132" t="n">
        <v>22</v>
      </c>
      <c r="AH132" t="n">
        <v>454854.184177969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5.4182</v>
      </c>
      <c r="E133" t="n">
        <v>18.46</v>
      </c>
      <c r="F133" t="n">
        <v>15.47</v>
      </c>
      <c r="G133" t="n">
        <v>154.74</v>
      </c>
      <c r="H133" t="n">
        <v>2.05</v>
      </c>
      <c r="I133" t="n">
        <v>6</v>
      </c>
      <c r="J133" t="n">
        <v>293.87</v>
      </c>
      <c r="K133" t="n">
        <v>57.72</v>
      </c>
      <c r="L133" t="n">
        <v>33.75</v>
      </c>
      <c r="M133" t="n">
        <v>4</v>
      </c>
      <c r="N133" t="n">
        <v>82.39</v>
      </c>
      <c r="O133" t="n">
        <v>36477.63</v>
      </c>
      <c r="P133" t="n">
        <v>212.6</v>
      </c>
      <c r="Q133" t="n">
        <v>467.07</v>
      </c>
      <c r="R133" t="n">
        <v>54.56</v>
      </c>
      <c r="S133" t="n">
        <v>39.61</v>
      </c>
      <c r="T133" t="n">
        <v>2543.33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367.3230734067962</v>
      </c>
      <c r="AB133" t="n">
        <v>502.5876341854762</v>
      </c>
      <c r="AC133" t="n">
        <v>454.6213757649884</v>
      </c>
      <c r="AD133" t="n">
        <v>367323.0734067962</v>
      </c>
      <c r="AE133" t="n">
        <v>502587.6341854762</v>
      </c>
      <c r="AF133" t="n">
        <v>6.826469533164724e-06</v>
      </c>
      <c r="AG133" t="n">
        <v>22</v>
      </c>
      <c r="AH133" t="n">
        <v>454621.3757649884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5.4167</v>
      </c>
      <c r="E134" t="n">
        <v>18.46</v>
      </c>
      <c r="F134" t="n">
        <v>15.48</v>
      </c>
      <c r="G134" t="n">
        <v>154.79</v>
      </c>
      <c r="H134" t="n">
        <v>2.06</v>
      </c>
      <c r="I134" t="n">
        <v>6</v>
      </c>
      <c r="J134" t="n">
        <v>294.38</v>
      </c>
      <c r="K134" t="n">
        <v>57.72</v>
      </c>
      <c r="L134" t="n">
        <v>34</v>
      </c>
      <c r="M134" t="n">
        <v>4</v>
      </c>
      <c r="N134" t="n">
        <v>82.66</v>
      </c>
      <c r="O134" t="n">
        <v>36541.2</v>
      </c>
      <c r="P134" t="n">
        <v>212.47</v>
      </c>
      <c r="Q134" t="n">
        <v>467.07</v>
      </c>
      <c r="R134" t="n">
        <v>54.73</v>
      </c>
      <c r="S134" t="n">
        <v>39.61</v>
      </c>
      <c r="T134" t="n">
        <v>2623.73</v>
      </c>
      <c r="U134" t="n">
        <v>0.72</v>
      </c>
      <c r="V134" t="n">
        <v>0.75</v>
      </c>
      <c r="W134" t="n">
        <v>2.62</v>
      </c>
      <c r="X134" t="n">
        <v>0.15</v>
      </c>
      <c r="Y134" t="n">
        <v>1</v>
      </c>
      <c r="Z134" t="n">
        <v>10</v>
      </c>
      <c r="AA134" t="n">
        <v>367.3392244144763</v>
      </c>
      <c r="AB134" t="n">
        <v>502.6097327067163</v>
      </c>
      <c r="AC134" t="n">
        <v>454.6413652343768</v>
      </c>
      <c r="AD134" t="n">
        <v>367339.2244144763</v>
      </c>
      <c r="AE134" t="n">
        <v>502609.7327067163</v>
      </c>
      <c r="AF134" t="n">
        <v>6.824579661196221e-06</v>
      </c>
      <c r="AG134" t="n">
        <v>22</v>
      </c>
      <c r="AH134" t="n">
        <v>454641.3652343769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5.417</v>
      </c>
      <c r="E135" t="n">
        <v>18.46</v>
      </c>
      <c r="F135" t="n">
        <v>15.48</v>
      </c>
      <c r="G135" t="n">
        <v>154.78</v>
      </c>
      <c r="H135" t="n">
        <v>2.07</v>
      </c>
      <c r="I135" t="n">
        <v>6</v>
      </c>
      <c r="J135" t="n">
        <v>294.9</v>
      </c>
      <c r="K135" t="n">
        <v>57.72</v>
      </c>
      <c r="L135" t="n">
        <v>34.25</v>
      </c>
      <c r="M135" t="n">
        <v>4</v>
      </c>
      <c r="N135" t="n">
        <v>82.92</v>
      </c>
      <c r="O135" t="n">
        <v>36604.89</v>
      </c>
      <c r="P135" t="n">
        <v>212.45</v>
      </c>
      <c r="Q135" t="n">
        <v>467.08</v>
      </c>
      <c r="R135" t="n">
        <v>54.61</v>
      </c>
      <c r="S135" t="n">
        <v>39.61</v>
      </c>
      <c r="T135" t="n">
        <v>2563.55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367.3221643061975</v>
      </c>
      <c r="AB135" t="n">
        <v>502.5863903139303</v>
      </c>
      <c r="AC135" t="n">
        <v>454.6202506067972</v>
      </c>
      <c r="AD135" t="n">
        <v>367322.1643061975</v>
      </c>
      <c r="AE135" t="n">
        <v>502586.3903139303</v>
      </c>
      <c r="AF135" t="n">
        <v>6.824957635589922e-06</v>
      </c>
      <c r="AG135" t="n">
        <v>22</v>
      </c>
      <c r="AH135" t="n">
        <v>454620.2506067972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5.4179</v>
      </c>
      <c r="E136" t="n">
        <v>18.46</v>
      </c>
      <c r="F136" t="n">
        <v>15.48</v>
      </c>
      <c r="G136" t="n">
        <v>154.75</v>
      </c>
      <c r="H136" t="n">
        <v>2.08</v>
      </c>
      <c r="I136" t="n">
        <v>6</v>
      </c>
      <c r="J136" t="n">
        <v>295.41</v>
      </c>
      <c r="K136" t="n">
        <v>57.72</v>
      </c>
      <c r="L136" t="n">
        <v>34.5</v>
      </c>
      <c r="M136" t="n">
        <v>4</v>
      </c>
      <c r="N136" t="n">
        <v>83.19</v>
      </c>
      <c r="O136" t="n">
        <v>36668.68</v>
      </c>
      <c r="P136" t="n">
        <v>211.47</v>
      </c>
      <c r="Q136" t="n">
        <v>467.12</v>
      </c>
      <c r="R136" t="n">
        <v>54.6</v>
      </c>
      <c r="S136" t="n">
        <v>39.61</v>
      </c>
      <c r="T136" t="n">
        <v>2562.69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366.8602907283603</v>
      </c>
      <c r="AB136" t="n">
        <v>501.9544345083092</v>
      </c>
      <c r="AC136" t="n">
        <v>454.048607776309</v>
      </c>
      <c r="AD136" t="n">
        <v>366860.2907283603</v>
      </c>
      <c r="AE136" t="n">
        <v>501954.4345083092</v>
      </c>
      <c r="AF136" t="n">
        <v>6.826091558771024e-06</v>
      </c>
      <c r="AG136" t="n">
        <v>22</v>
      </c>
      <c r="AH136" t="n">
        <v>454048.607776309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5.4156</v>
      </c>
      <c r="E137" t="n">
        <v>18.47</v>
      </c>
      <c r="F137" t="n">
        <v>15.48</v>
      </c>
      <c r="G137" t="n">
        <v>154.83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211.5</v>
      </c>
      <c r="Q137" t="n">
        <v>467.07</v>
      </c>
      <c r="R137" t="n">
        <v>54.82</v>
      </c>
      <c r="S137" t="n">
        <v>39.61</v>
      </c>
      <c r="T137" t="n">
        <v>2669.08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366.9358336940455</v>
      </c>
      <c r="AB137" t="n">
        <v>502.0577957266803</v>
      </c>
      <c r="AC137" t="n">
        <v>454.1421043450671</v>
      </c>
      <c r="AD137" t="n">
        <v>366935.8336940455</v>
      </c>
      <c r="AE137" t="n">
        <v>502057.7957266803</v>
      </c>
      <c r="AF137" t="n">
        <v>6.823193755085985e-06</v>
      </c>
      <c r="AG137" t="n">
        <v>22</v>
      </c>
      <c r="AH137" t="n">
        <v>454142.1043450671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5.4182</v>
      </c>
      <c r="E138" t="n">
        <v>18.46</v>
      </c>
      <c r="F138" t="n">
        <v>15.47</v>
      </c>
      <c r="G138" t="n">
        <v>154.74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210.85</v>
      </c>
      <c r="Q138" t="n">
        <v>467.07</v>
      </c>
      <c r="R138" t="n">
        <v>54.61</v>
      </c>
      <c r="S138" t="n">
        <v>39.61</v>
      </c>
      <c r="T138" t="n">
        <v>2563.45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366.5418851079206</v>
      </c>
      <c r="AB138" t="n">
        <v>501.5187778913592</v>
      </c>
      <c r="AC138" t="n">
        <v>453.6545296154328</v>
      </c>
      <c r="AD138" t="n">
        <v>366541.8851079206</v>
      </c>
      <c r="AE138" t="n">
        <v>501518.7778913592</v>
      </c>
      <c r="AF138" t="n">
        <v>6.826469533164724e-06</v>
      </c>
      <c r="AG138" t="n">
        <v>22</v>
      </c>
      <c r="AH138" t="n">
        <v>453654.5296154327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5.4195</v>
      </c>
      <c r="E139" t="n">
        <v>18.45</v>
      </c>
      <c r="F139" t="n">
        <v>15.47</v>
      </c>
      <c r="G139" t="n">
        <v>154.7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209.78</v>
      </c>
      <c r="Q139" t="n">
        <v>467.07</v>
      </c>
      <c r="R139" t="n">
        <v>54.42</v>
      </c>
      <c r="S139" t="n">
        <v>39.61</v>
      </c>
      <c r="T139" t="n">
        <v>2473.4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366.0293352044762</v>
      </c>
      <c r="AB139" t="n">
        <v>500.8174845013607</v>
      </c>
      <c r="AC139" t="n">
        <v>453.0201666823043</v>
      </c>
      <c r="AD139" t="n">
        <v>366029.3352044762</v>
      </c>
      <c r="AE139" t="n">
        <v>500817.4845013607</v>
      </c>
      <c r="AF139" t="n">
        <v>6.828107422204095e-06</v>
      </c>
      <c r="AG139" t="n">
        <v>22</v>
      </c>
      <c r="AH139" t="n">
        <v>453020.1666823042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5.419</v>
      </c>
      <c r="E140" t="n">
        <v>18.45</v>
      </c>
      <c r="F140" t="n">
        <v>15.47</v>
      </c>
      <c r="G140" t="n">
        <v>154.71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208.77</v>
      </c>
      <c r="Q140" t="n">
        <v>467.07</v>
      </c>
      <c r="R140" t="n">
        <v>54.43</v>
      </c>
      <c r="S140" t="n">
        <v>39.61</v>
      </c>
      <c r="T140" t="n">
        <v>2478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365.5919690957361</v>
      </c>
      <c r="AB140" t="n">
        <v>500.2190608961516</v>
      </c>
      <c r="AC140" t="n">
        <v>452.4788557860836</v>
      </c>
      <c r="AD140" t="n">
        <v>365591.9690957362</v>
      </c>
      <c r="AE140" t="n">
        <v>500219.0608961516</v>
      </c>
      <c r="AF140" t="n">
        <v>6.82747746488126e-06</v>
      </c>
      <c r="AG140" t="n">
        <v>22</v>
      </c>
      <c r="AH140" t="n">
        <v>452478.8557860836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5.4195</v>
      </c>
      <c r="E141" t="n">
        <v>18.45</v>
      </c>
      <c r="F141" t="n">
        <v>15.47</v>
      </c>
      <c r="G141" t="n">
        <v>154.7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207.93</v>
      </c>
      <c r="Q141" t="n">
        <v>467.07</v>
      </c>
      <c r="R141" t="n">
        <v>54.38</v>
      </c>
      <c r="S141" t="n">
        <v>39.61</v>
      </c>
      <c r="T141" t="n">
        <v>2451.15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365.2037056692486</v>
      </c>
      <c r="AB141" t="n">
        <v>499.6878217470579</v>
      </c>
      <c r="AC141" t="n">
        <v>451.9983173557805</v>
      </c>
      <c r="AD141" t="n">
        <v>365203.7056692486</v>
      </c>
      <c r="AE141" t="n">
        <v>499687.8217470579</v>
      </c>
      <c r="AF141" t="n">
        <v>6.828107422204095e-06</v>
      </c>
      <c r="AG141" t="n">
        <v>22</v>
      </c>
      <c r="AH141" t="n">
        <v>451998.3173557805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5.419</v>
      </c>
      <c r="E142" t="n">
        <v>18.45</v>
      </c>
      <c r="F142" t="n">
        <v>15.47</v>
      </c>
      <c r="G142" t="n">
        <v>154.71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206.33</v>
      </c>
      <c r="Q142" t="n">
        <v>467.07</v>
      </c>
      <c r="R142" t="n">
        <v>54.44</v>
      </c>
      <c r="S142" t="n">
        <v>39.61</v>
      </c>
      <c r="T142" t="n">
        <v>2480.93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364.5029302075953</v>
      </c>
      <c r="AB142" t="n">
        <v>498.7289898443925</v>
      </c>
      <c r="AC142" t="n">
        <v>451.1309950241765</v>
      </c>
      <c r="AD142" t="n">
        <v>364502.9302075953</v>
      </c>
      <c r="AE142" t="n">
        <v>498728.9898443925</v>
      </c>
      <c r="AF142" t="n">
        <v>6.82747746488126e-06</v>
      </c>
      <c r="AG142" t="n">
        <v>22</v>
      </c>
      <c r="AH142" t="n">
        <v>451130.9950241764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5.4184</v>
      </c>
      <c r="E143" t="n">
        <v>18.46</v>
      </c>
      <c r="F143" t="n">
        <v>15.47</v>
      </c>
      <c r="G143" t="n">
        <v>154.73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206.13</v>
      </c>
      <c r="Q143" t="n">
        <v>467.07</v>
      </c>
      <c r="R143" t="n">
        <v>54.52</v>
      </c>
      <c r="S143" t="n">
        <v>39.61</v>
      </c>
      <c r="T143" t="n">
        <v>2520.92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364.4295970937781</v>
      </c>
      <c r="AB143" t="n">
        <v>498.6286522428391</v>
      </c>
      <c r="AC143" t="n">
        <v>451.0402335024905</v>
      </c>
      <c r="AD143" t="n">
        <v>364429.5970937781</v>
      </c>
      <c r="AE143" t="n">
        <v>498628.6522428391</v>
      </c>
      <c r="AF143" t="n">
        <v>6.826721516093859e-06</v>
      </c>
      <c r="AG143" t="n">
        <v>22</v>
      </c>
      <c r="AH143" t="n">
        <v>451040.2335024906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5.4167</v>
      </c>
      <c r="E144" t="n">
        <v>18.46</v>
      </c>
      <c r="F144" t="n">
        <v>15.48</v>
      </c>
      <c r="G144" t="n">
        <v>154.79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205.84</v>
      </c>
      <c r="Q144" t="n">
        <v>467.07</v>
      </c>
      <c r="R144" t="n">
        <v>54.69</v>
      </c>
      <c r="S144" t="n">
        <v>39.61</v>
      </c>
      <c r="T144" t="n">
        <v>2604.05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364.3788171719416</v>
      </c>
      <c r="AB144" t="n">
        <v>498.5591729135302</v>
      </c>
      <c r="AC144" t="n">
        <v>450.9773851828561</v>
      </c>
      <c r="AD144" t="n">
        <v>364378.8171719416</v>
      </c>
      <c r="AE144" t="n">
        <v>498559.1729135303</v>
      </c>
      <c r="AF144" t="n">
        <v>6.824579661196221e-06</v>
      </c>
      <c r="AG144" t="n">
        <v>22</v>
      </c>
      <c r="AH144" t="n">
        <v>450977.3851828561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5.4409</v>
      </c>
      <c r="E145" t="n">
        <v>18.38</v>
      </c>
      <c r="F145" t="n">
        <v>15.44</v>
      </c>
      <c r="G145" t="n">
        <v>185.31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204.88</v>
      </c>
      <c r="Q145" t="n">
        <v>467.07</v>
      </c>
      <c r="R145" t="n">
        <v>53.51</v>
      </c>
      <c r="S145" t="n">
        <v>39.61</v>
      </c>
      <c r="T145" t="n">
        <v>2018.8</v>
      </c>
      <c r="U145" t="n">
        <v>0.74</v>
      </c>
      <c r="V145" t="n">
        <v>0.76</v>
      </c>
      <c r="W145" t="n">
        <v>2.62</v>
      </c>
      <c r="X145" t="n">
        <v>0.11</v>
      </c>
      <c r="Y145" t="n">
        <v>1</v>
      </c>
      <c r="Z145" t="n">
        <v>10</v>
      </c>
      <c r="AA145" t="n">
        <v>363.1786747871073</v>
      </c>
      <c r="AB145" t="n">
        <v>496.9170851560547</v>
      </c>
      <c r="AC145" t="n">
        <v>449.4920159762694</v>
      </c>
      <c r="AD145" t="n">
        <v>363178.6747871073</v>
      </c>
      <c r="AE145" t="n">
        <v>496917.0851560547</v>
      </c>
      <c r="AF145" t="n">
        <v>6.855069595621415e-06</v>
      </c>
      <c r="AG145" t="n">
        <v>22</v>
      </c>
      <c r="AH145" t="n">
        <v>449492.0159762694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5.4401</v>
      </c>
      <c r="E146" t="n">
        <v>18.38</v>
      </c>
      <c r="F146" t="n">
        <v>15.45</v>
      </c>
      <c r="G146" t="n">
        <v>185.34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205.34</v>
      </c>
      <c r="Q146" t="n">
        <v>467.09</v>
      </c>
      <c r="R146" t="n">
        <v>53.6</v>
      </c>
      <c r="S146" t="n">
        <v>39.61</v>
      </c>
      <c r="T146" t="n">
        <v>2064.63</v>
      </c>
      <c r="U146" t="n">
        <v>0.74</v>
      </c>
      <c r="V146" t="n">
        <v>0.76</v>
      </c>
      <c r="W146" t="n">
        <v>2.62</v>
      </c>
      <c r="X146" t="n">
        <v>0.11</v>
      </c>
      <c r="Y146" t="n">
        <v>1</v>
      </c>
      <c r="Z146" t="n">
        <v>10</v>
      </c>
      <c r="AA146" t="n">
        <v>363.4375706876601</v>
      </c>
      <c r="AB146" t="n">
        <v>497.2713179488721</v>
      </c>
      <c r="AC146" t="n">
        <v>449.8124412885091</v>
      </c>
      <c r="AD146" t="n">
        <v>363437.5706876601</v>
      </c>
      <c r="AE146" t="n">
        <v>497271.3179488721</v>
      </c>
      <c r="AF146" t="n">
        <v>6.85406166390488e-06</v>
      </c>
      <c r="AG146" t="n">
        <v>22</v>
      </c>
      <c r="AH146" t="n">
        <v>449812.4412885092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5.4398</v>
      </c>
      <c r="E147" t="n">
        <v>18.38</v>
      </c>
      <c r="F147" t="n">
        <v>15.45</v>
      </c>
      <c r="G147" t="n">
        <v>185.36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1</v>
      </c>
      <c r="N147" t="n">
        <v>86.19</v>
      </c>
      <c r="O147" t="n">
        <v>37378.06</v>
      </c>
      <c r="P147" t="n">
        <v>205.72</v>
      </c>
      <c r="Q147" t="n">
        <v>467.07</v>
      </c>
      <c r="R147" t="n">
        <v>53.56</v>
      </c>
      <c r="S147" t="n">
        <v>39.61</v>
      </c>
      <c r="T147" t="n">
        <v>2046.44</v>
      </c>
      <c r="U147" t="n">
        <v>0.74</v>
      </c>
      <c r="V147" t="n">
        <v>0.76</v>
      </c>
      <c r="W147" t="n">
        <v>2.62</v>
      </c>
      <c r="X147" t="n">
        <v>0.11</v>
      </c>
      <c r="Y147" t="n">
        <v>1</v>
      </c>
      <c r="Z147" t="n">
        <v>10</v>
      </c>
      <c r="AA147" t="n">
        <v>363.6144076083449</v>
      </c>
      <c r="AB147" t="n">
        <v>497.5132740252475</v>
      </c>
      <c r="AC147" t="n">
        <v>450.0313054165428</v>
      </c>
      <c r="AD147" t="n">
        <v>363614.4076083449</v>
      </c>
      <c r="AE147" t="n">
        <v>497513.2740252475</v>
      </c>
      <c r="AF147" t="n">
        <v>6.853683689511179e-06</v>
      </c>
      <c r="AG147" t="n">
        <v>22</v>
      </c>
      <c r="AH147" t="n">
        <v>450031.3054165428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5.4399</v>
      </c>
      <c r="E148" t="n">
        <v>18.38</v>
      </c>
      <c r="F148" t="n">
        <v>15.45</v>
      </c>
      <c r="G148" t="n">
        <v>185.35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1</v>
      </c>
      <c r="N148" t="n">
        <v>86.47</v>
      </c>
      <c r="O148" t="n">
        <v>37443.23</v>
      </c>
      <c r="P148" t="n">
        <v>206.16</v>
      </c>
      <c r="Q148" t="n">
        <v>467.07</v>
      </c>
      <c r="R148" t="n">
        <v>53.52</v>
      </c>
      <c r="S148" t="n">
        <v>39.61</v>
      </c>
      <c r="T148" t="n">
        <v>2025.23</v>
      </c>
      <c r="U148" t="n">
        <v>0.74</v>
      </c>
      <c r="V148" t="n">
        <v>0.76</v>
      </c>
      <c r="W148" t="n">
        <v>2.62</v>
      </c>
      <c r="X148" t="n">
        <v>0.11</v>
      </c>
      <c r="Y148" t="n">
        <v>1</v>
      </c>
      <c r="Z148" t="n">
        <v>10</v>
      </c>
      <c r="AA148" t="n">
        <v>363.8074069585874</v>
      </c>
      <c r="AB148" t="n">
        <v>497.7773442507796</v>
      </c>
      <c r="AC148" t="n">
        <v>450.2701731503749</v>
      </c>
      <c r="AD148" t="n">
        <v>363807.4069585874</v>
      </c>
      <c r="AE148" t="n">
        <v>497777.3442507796</v>
      </c>
      <c r="AF148" t="n">
        <v>6.853809680975745e-06</v>
      </c>
      <c r="AG148" t="n">
        <v>22</v>
      </c>
      <c r="AH148" t="n">
        <v>450270.173150375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5.44</v>
      </c>
      <c r="E149" t="n">
        <v>18.38</v>
      </c>
      <c r="F149" t="n">
        <v>15.45</v>
      </c>
      <c r="G149" t="n">
        <v>185.35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1</v>
      </c>
      <c r="N149" t="n">
        <v>86.75</v>
      </c>
      <c r="O149" t="n">
        <v>37508.53</v>
      </c>
      <c r="P149" t="n">
        <v>206.41</v>
      </c>
      <c r="Q149" t="n">
        <v>467.07</v>
      </c>
      <c r="R149" t="n">
        <v>53.52</v>
      </c>
      <c r="S149" t="n">
        <v>39.61</v>
      </c>
      <c r="T149" t="n">
        <v>2024.03</v>
      </c>
      <c r="U149" t="n">
        <v>0.74</v>
      </c>
      <c r="V149" t="n">
        <v>0.76</v>
      </c>
      <c r="W149" t="n">
        <v>2.62</v>
      </c>
      <c r="X149" t="n">
        <v>0.11</v>
      </c>
      <c r="Y149" t="n">
        <v>1</v>
      </c>
      <c r="Z149" t="n">
        <v>10</v>
      </c>
      <c r="AA149" t="n">
        <v>363.9159243662293</v>
      </c>
      <c r="AB149" t="n">
        <v>497.9258225553654</v>
      </c>
      <c r="AC149" t="n">
        <v>450.4044808939618</v>
      </c>
      <c r="AD149" t="n">
        <v>363915.9243662293</v>
      </c>
      <c r="AE149" t="n">
        <v>497925.8225553654</v>
      </c>
      <c r="AF149" t="n">
        <v>6.853935672440314e-06</v>
      </c>
      <c r="AG149" t="n">
        <v>22</v>
      </c>
      <c r="AH149" t="n">
        <v>450404.4808939617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5.4403</v>
      </c>
      <c r="E150" t="n">
        <v>18.38</v>
      </c>
      <c r="F150" t="n">
        <v>15.44</v>
      </c>
      <c r="G150" t="n">
        <v>185.34</v>
      </c>
      <c r="H150" t="n">
        <v>2.24</v>
      </c>
      <c r="I150" t="n">
        <v>5</v>
      </c>
      <c r="J150" t="n">
        <v>302.75</v>
      </c>
      <c r="K150" t="n">
        <v>57.72</v>
      </c>
      <c r="L150" t="n">
        <v>38</v>
      </c>
      <c r="M150" t="n">
        <v>1</v>
      </c>
      <c r="N150" t="n">
        <v>87.03</v>
      </c>
      <c r="O150" t="n">
        <v>37573.94</v>
      </c>
      <c r="P150" t="n">
        <v>206.84</v>
      </c>
      <c r="Q150" t="n">
        <v>467.07</v>
      </c>
      <c r="R150" t="n">
        <v>53.48</v>
      </c>
      <c r="S150" t="n">
        <v>39.61</v>
      </c>
      <c r="T150" t="n">
        <v>2007.35</v>
      </c>
      <c r="U150" t="n">
        <v>0.74</v>
      </c>
      <c r="V150" t="n">
        <v>0.76</v>
      </c>
      <c r="W150" t="n">
        <v>2.62</v>
      </c>
      <c r="X150" t="n">
        <v>0.11</v>
      </c>
      <c r="Y150" t="n">
        <v>1</v>
      </c>
      <c r="Z150" t="n">
        <v>10</v>
      </c>
      <c r="AA150" t="n">
        <v>364.0657834993328</v>
      </c>
      <c r="AB150" t="n">
        <v>498.130866432596</v>
      </c>
      <c r="AC150" t="n">
        <v>450.5899556713304</v>
      </c>
      <c r="AD150" t="n">
        <v>364065.7834993328</v>
      </c>
      <c r="AE150" t="n">
        <v>498130.866432596</v>
      </c>
      <c r="AF150" t="n">
        <v>6.854313646834014e-06</v>
      </c>
      <c r="AG150" t="n">
        <v>22</v>
      </c>
      <c r="AH150" t="n">
        <v>450589.9556713303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5.4405</v>
      </c>
      <c r="E151" t="n">
        <v>18.38</v>
      </c>
      <c r="F151" t="n">
        <v>15.44</v>
      </c>
      <c r="G151" t="n">
        <v>185.33</v>
      </c>
      <c r="H151" t="n">
        <v>2.25</v>
      </c>
      <c r="I151" t="n">
        <v>5</v>
      </c>
      <c r="J151" t="n">
        <v>303.29</v>
      </c>
      <c r="K151" t="n">
        <v>57.72</v>
      </c>
      <c r="L151" t="n">
        <v>38.25</v>
      </c>
      <c r="M151" t="n">
        <v>1</v>
      </c>
      <c r="N151" t="n">
        <v>87.31</v>
      </c>
      <c r="O151" t="n">
        <v>37639.48</v>
      </c>
      <c r="P151" t="n">
        <v>207.11</v>
      </c>
      <c r="Q151" t="n">
        <v>467.07</v>
      </c>
      <c r="R151" t="n">
        <v>53.5</v>
      </c>
      <c r="S151" t="n">
        <v>39.61</v>
      </c>
      <c r="T151" t="n">
        <v>2016.18</v>
      </c>
      <c r="U151" t="n">
        <v>0.74</v>
      </c>
      <c r="V151" t="n">
        <v>0.76</v>
      </c>
      <c r="W151" t="n">
        <v>2.62</v>
      </c>
      <c r="X151" t="n">
        <v>0.11</v>
      </c>
      <c r="Y151" t="n">
        <v>1</v>
      </c>
      <c r="Z151" t="n">
        <v>10</v>
      </c>
      <c r="AA151" t="n">
        <v>364.1805392427167</v>
      </c>
      <c r="AB151" t="n">
        <v>498.28788030336</v>
      </c>
      <c r="AC151" t="n">
        <v>450.731984358639</v>
      </c>
      <c r="AD151" t="n">
        <v>364180.5392427167</v>
      </c>
      <c r="AE151" t="n">
        <v>498287.88030336</v>
      </c>
      <c r="AF151" t="n">
        <v>6.854565629763148e-06</v>
      </c>
      <c r="AG151" t="n">
        <v>22</v>
      </c>
      <c r="AH151" t="n">
        <v>450731.9843586389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5.4395</v>
      </c>
      <c r="E152" t="n">
        <v>18.38</v>
      </c>
      <c r="F152" t="n">
        <v>15.45</v>
      </c>
      <c r="G152" t="n">
        <v>185.37</v>
      </c>
      <c r="H152" t="n">
        <v>2.26</v>
      </c>
      <c r="I152" t="n">
        <v>5</v>
      </c>
      <c r="J152" t="n">
        <v>303.82</v>
      </c>
      <c r="K152" t="n">
        <v>57.72</v>
      </c>
      <c r="L152" t="n">
        <v>38.5</v>
      </c>
      <c r="M152" t="n">
        <v>0</v>
      </c>
      <c r="N152" t="n">
        <v>87.59</v>
      </c>
      <c r="O152" t="n">
        <v>37705.13</v>
      </c>
      <c r="P152" t="n">
        <v>207.56</v>
      </c>
      <c r="Q152" t="n">
        <v>467.07</v>
      </c>
      <c r="R152" t="n">
        <v>53.47</v>
      </c>
      <c r="S152" t="n">
        <v>39.61</v>
      </c>
      <c r="T152" t="n">
        <v>2000.06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364.4404462111781</v>
      </c>
      <c r="AB152" t="n">
        <v>498.643496483895</v>
      </c>
      <c r="AC152" t="n">
        <v>451.0536610300142</v>
      </c>
      <c r="AD152" t="n">
        <v>364440.4462111781</v>
      </c>
      <c r="AE152" t="n">
        <v>498643.496483895</v>
      </c>
      <c r="AF152" t="n">
        <v>6.853305715117478e-06</v>
      </c>
      <c r="AG152" t="n">
        <v>22</v>
      </c>
      <c r="AH152" t="n">
        <v>451053.6610300142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2.1756</v>
      </c>
      <c r="E2" t="n">
        <v>45.96</v>
      </c>
      <c r="F2" t="n">
        <v>25.34</v>
      </c>
      <c r="G2" t="n">
        <v>4.64</v>
      </c>
      <c r="H2" t="n">
        <v>0.06</v>
      </c>
      <c r="I2" t="n">
        <v>328</v>
      </c>
      <c r="J2" t="n">
        <v>285.18</v>
      </c>
      <c r="K2" t="n">
        <v>61.2</v>
      </c>
      <c r="L2" t="n">
        <v>1</v>
      </c>
      <c r="M2" t="n">
        <v>326</v>
      </c>
      <c r="N2" t="n">
        <v>77.98</v>
      </c>
      <c r="O2" t="n">
        <v>35406.83</v>
      </c>
      <c r="P2" t="n">
        <v>450.95</v>
      </c>
      <c r="Q2" t="n">
        <v>467.36</v>
      </c>
      <c r="R2" t="n">
        <v>377.31</v>
      </c>
      <c r="S2" t="n">
        <v>39.61</v>
      </c>
      <c r="T2" t="n">
        <v>162306.73</v>
      </c>
      <c r="U2" t="n">
        <v>0.1</v>
      </c>
      <c r="V2" t="n">
        <v>0.46</v>
      </c>
      <c r="W2" t="n">
        <v>3.15</v>
      </c>
      <c r="X2" t="n">
        <v>9.99</v>
      </c>
      <c r="Y2" t="n">
        <v>1</v>
      </c>
      <c r="Z2" t="n">
        <v>10</v>
      </c>
      <c r="AA2" t="n">
        <v>1275.607946130673</v>
      </c>
      <c r="AB2" t="n">
        <v>1745.34306774682</v>
      </c>
      <c r="AC2" t="n">
        <v>1578.769974965443</v>
      </c>
      <c r="AD2" t="n">
        <v>1275607.946130673</v>
      </c>
      <c r="AE2" t="n">
        <v>1745343.067746819</v>
      </c>
      <c r="AF2" t="n">
        <v>2.539619576560976e-06</v>
      </c>
      <c r="AG2" t="n">
        <v>54</v>
      </c>
      <c r="AH2" t="n">
        <v>1578769.974965443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2.6633</v>
      </c>
      <c r="E3" t="n">
        <v>37.55</v>
      </c>
      <c r="F3" t="n">
        <v>22.2</v>
      </c>
      <c r="G3" t="n">
        <v>5.79</v>
      </c>
      <c r="H3" t="n">
        <v>0.08</v>
      </c>
      <c r="I3" t="n">
        <v>230</v>
      </c>
      <c r="J3" t="n">
        <v>285.68</v>
      </c>
      <c r="K3" t="n">
        <v>61.2</v>
      </c>
      <c r="L3" t="n">
        <v>1.25</v>
      </c>
      <c r="M3" t="n">
        <v>228</v>
      </c>
      <c r="N3" t="n">
        <v>78.23999999999999</v>
      </c>
      <c r="O3" t="n">
        <v>35468.6</v>
      </c>
      <c r="P3" t="n">
        <v>394.97</v>
      </c>
      <c r="Q3" t="n">
        <v>467.36</v>
      </c>
      <c r="R3" t="n">
        <v>274.38</v>
      </c>
      <c r="S3" t="n">
        <v>39.61</v>
      </c>
      <c r="T3" t="n">
        <v>111329.49</v>
      </c>
      <c r="U3" t="n">
        <v>0.14</v>
      </c>
      <c r="V3" t="n">
        <v>0.53</v>
      </c>
      <c r="W3" t="n">
        <v>2.98</v>
      </c>
      <c r="X3" t="n">
        <v>6.86</v>
      </c>
      <c r="Y3" t="n">
        <v>1</v>
      </c>
      <c r="Z3" t="n">
        <v>10</v>
      </c>
      <c r="AA3" t="n">
        <v>967.0910343620344</v>
      </c>
      <c r="AB3" t="n">
        <v>1323.216618259424</v>
      </c>
      <c r="AC3" t="n">
        <v>1196.930681358932</v>
      </c>
      <c r="AD3" t="n">
        <v>967091.0343620344</v>
      </c>
      <c r="AE3" t="n">
        <v>1323216.618259424</v>
      </c>
      <c r="AF3" t="n">
        <v>3.108921133597558e-06</v>
      </c>
      <c r="AG3" t="n">
        <v>44</v>
      </c>
      <c r="AH3" t="n">
        <v>1196930.681358932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3.0246</v>
      </c>
      <c r="E4" t="n">
        <v>33.06</v>
      </c>
      <c r="F4" t="n">
        <v>20.57</v>
      </c>
      <c r="G4" t="n">
        <v>6.97</v>
      </c>
      <c r="H4" t="n">
        <v>0.09</v>
      </c>
      <c r="I4" t="n">
        <v>177</v>
      </c>
      <c r="J4" t="n">
        <v>286.19</v>
      </c>
      <c r="K4" t="n">
        <v>61.2</v>
      </c>
      <c r="L4" t="n">
        <v>1.5</v>
      </c>
      <c r="M4" t="n">
        <v>175</v>
      </c>
      <c r="N4" t="n">
        <v>78.48999999999999</v>
      </c>
      <c r="O4" t="n">
        <v>35530.47</v>
      </c>
      <c r="P4" t="n">
        <v>365.83</v>
      </c>
      <c r="Q4" t="n">
        <v>467.26</v>
      </c>
      <c r="R4" t="n">
        <v>221.2</v>
      </c>
      <c r="S4" t="n">
        <v>39.61</v>
      </c>
      <c r="T4" t="n">
        <v>85005.34</v>
      </c>
      <c r="U4" t="n">
        <v>0.18</v>
      </c>
      <c r="V4" t="n">
        <v>0.57</v>
      </c>
      <c r="W4" t="n">
        <v>2.89</v>
      </c>
      <c r="X4" t="n">
        <v>5.24</v>
      </c>
      <c r="Y4" t="n">
        <v>1</v>
      </c>
      <c r="Z4" t="n">
        <v>10</v>
      </c>
      <c r="AA4" t="n">
        <v>820.3830620174837</v>
      </c>
      <c r="AB4" t="n">
        <v>1122.484298198662</v>
      </c>
      <c r="AC4" t="n">
        <v>1015.355972195188</v>
      </c>
      <c r="AD4" t="n">
        <v>820383.0620174836</v>
      </c>
      <c r="AE4" t="n">
        <v>1122484.298198662</v>
      </c>
      <c r="AF4" t="n">
        <v>3.530673548109178e-06</v>
      </c>
      <c r="AG4" t="n">
        <v>39</v>
      </c>
      <c r="AH4" t="n">
        <v>1015355.972195188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3.3047</v>
      </c>
      <c r="E5" t="n">
        <v>30.26</v>
      </c>
      <c r="F5" t="n">
        <v>19.55</v>
      </c>
      <c r="G5" t="n">
        <v>8.15</v>
      </c>
      <c r="H5" t="n">
        <v>0.11</v>
      </c>
      <c r="I5" t="n">
        <v>144</v>
      </c>
      <c r="J5" t="n">
        <v>286.69</v>
      </c>
      <c r="K5" t="n">
        <v>61.2</v>
      </c>
      <c r="L5" t="n">
        <v>1.75</v>
      </c>
      <c r="M5" t="n">
        <v>142</v>
      </c>
      <c r="N5" t="n">
        <v>78.73999999999999</v>
      </c>
      <c r="O5" t="n">
        <v>35592.57</v>
      </c>
      <c r="P5" t="n">
        <v>347.46</v>
      </c>
      <c r="Q5" t="n">
        <v>467.23</v>
      </c>
      <c r="R5" t="n">
        <v>187.24</v>
      </c>
      <c r="S5" t="n">
        <v>39.61</v>
      </c>
      <c r="T5" t="n">
        <v>68192.17</v>
      </c>
      <c r="U5" t="n">
        <v>0.21</v>
      </c>
      <c r="V5" t="n">
        <v>0.6</v>
      </c>
      <c r="W5" t="n">
        <v>2.85</v>
      </c>
      <c r="X5" t="n">
        <v>4.21</v>
      </c>
      <c r="Y5" t="n">
        <v>1</v>
      </c>
      <c r="Z5" t="n">
        <v>10</v>
      </c>
      <c r="AA5" t="n">
        <v>734.5078454889083</v>
      </c>
      <c r="AB5" t="n">
        <v>1004.986038397094</v>
      </c>
      <c r="AC5" t="n">
        <v>909.0715813992387</v>
      </c>
      <c r="AD5" t="n">
        <v>734507.8454889082</v>
      </c>
      <c r="AE5" t="n">
        <v>1004986.038397094</v>
      </c>
      <c r="AF5" t="n">
        <v>3.857639646378497e-06</v>
      </c>
      <c r="AG5" t="n">
        <v>36</v>
      </c>
      <c r="AH5" t="n">
        <v>909071.5813992387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3.5207</v>
      </c>
      <c r="E6" t="n">
        <v>28.4</v>
      </c>
      <c r="F6" t="n">
        <v>18.88</v>
      </c>
      <c r="G6" t="n">
        <v>9.289999999999999</v>
      </c>
      <c r="H6" t="n">
        <v>0.12</v>
      </c>
      <c r="I6" t="n">
        <v>122</v>
      </c>
      <c r="J6" t="n">
        <v>287.19</v>
      </c>
      <c r="K6" t="n">
        <v>61.2</v>
      </c>
      <c r="L6" t="n">
        <v>2</v>
      </c>
      <c r="M6" t="n">
        <v>120</v>
      </c>
      <c r="N6" t="n">
        <v>78.98999999999999</v>
      </c>
      <c r="O6" t="n">
        <v>35654.65</v>
      </c>
      <c r="P6" t="n">
        <v>335.35</v>
      </c>
      <c r="Q6" t="n">
        <v>467.2</v>
      </c>
      <c r="R6" t="n">
        <v>165.39</v>
      </c>
      <c r="S6" t="n">
        <v>39.61</v>
      </c>
      <c r="T6" t="n">
        <v>57373.68</v>
      </c>
      <c r="U6" t="n">
        <v>0.24</v>
      </c>
      <c r="V6" t="n">
        <v>0.62</v>
      </c>
      <c r="W6" t="n">
        <v>2.81</v>
      </c>
      <c r="X6" t="n">
        <v>3.54</v>
      </c>
      <c r="Y6" t="n">
        <v>1</v>
      </c>
      <c r="Z6" t="n">
        <v>10</v>
      </c>
      <c r="AA6" t="n">
        <v>669.4600275232663</v>
      </c>
      <c r="AB6" t="n">
        <v>915.9847441493083</v>
      </c>
      <c r="AC6" t="n">
        <v>828.5644457603603</v>
      </c>
      <c r="AD6" t="n">
        <v>669460.0275232663</v>
      </c>
      <c r="AE6" t="n">
        <v>915984.7441493083</v>
      </c>
      <c r="AF6" t="n">
        <v>4.109780586136343e-06</v>
      </c>
      <c r="AG6" t="n">
        <v>33</v>
      </c>
      <c r="AH6" t="n">
        <v>828564.4457603603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3.6955</v>
      </c>
      <c r="E7" t="n">
        <v>27.06</v>
      </c>
      <c r="F7" t="n">
        <v>18.4</v>
      </c>
      <c r="G7" t="n">
        <v>10.41</v>
      </c>
      <c r="H7" t="n">
        <v>0.14</v>
      </c>
      <c r="I7" t="n">
        <v>106</v>
      </c>
      <c r="J7" t="n">
        <v>287.7</v>
      </c>
      <c r="K7" t="n">
        <v>61.2</v>
      </c>
      <c r="L7" t="n">
        <v>2.25</v>
      </c>
      <c r="M7" t="n">
        <v>104</v>
      </c>
      <c r="N7" t="n">
        <v>79.25</v>
      </c>
      <c r="O7" t="n">
        <v>35716.83</v>
      </c>
      <c r="P7" t="n">
        <v>326.61</v>
      </c>
      <c r="Q7" t="n">
        <v>467.23</v>
      </c>
      <c r="R7" t="n">
        <v>149.77</v>
      </c>
      <c r="S7" t="n">
        <v>39.61</v>
      </c>
      <c r="T7" t="n">
        <v>49647.39</v>
      </c>
      <c r="U7" t="n">
        <v>0.26</v>
      </c>
      <c r="V7" t="n">
        <v>0.63</v>
      </c>
      <c r="W7" t="n">
        <v>2.78</v>
      </c>
      <c r="X7" t="n">
        <v>3.06</v>
      </c>
      <c r="Y7" t="n">
        <v>1</v>
      </c>
      <c r="Z7" t="n">
        <v>10</v>
      </c>
      <c r="AA7" t="n">
        <v>635.2281335159518</v>
      </c>
      <c r="AB7" t="n">
        <v>869.1471565639218</v>
      </c>
      <c r="AC7" t="n">
        <v>786.1969717971562</v>
      </c>
      <c r="AD7" t="n">
        <v>635228.1335159518</v>
      </c>
      <c r="AE7" t="n">
        <v>869147.1565639218</v>
      </c>
      <c r="AF7" t="n">
        <v>4.313827976273711e-06</v>
      </c>
      <c r="AG7" t="n">
        <v>32</v>
      </c>
      <c r="AH7" t="n">
        <v>786196.9717971561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3.8316</v>
      </c>
      <c r="E8" t="n">
        <v>26.1</v>
      </c>
      <c r="F8" t="n">
        <v>18.08</v>
      </c>
      <c r="G8" t="n">
        <v>11.54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320.94</v>
      </c>
      <c r="Q8" t="n">
        <v>467.28</v>
      </c>
      <c r="R8" t="n">
        <v>139.48</v>
      </c>
      <c r="S8" t="n">
        <v>39.61</v>
      </c>
      <c r="T8" t="n">
        <v>44558.49</v>
      </c>
      <c r="U8" t="n">
        <v>0.28</v>
      </c>
      <c r="V8" t="n">
        <v>0.65</v>
      </c>
      <c r="W8" t="n">
        <v>2.77</v>
      </c>
      <c r="X8" t="n">
        <v>2.75</v>
      </c>
      <c r="Y8" t="n">
        <v>1</v>
      </c>
      <c r="Z8" t="n">
        <v>10</v>
      </c>
      <c r="AA8" t="n">
        <v>608.8573442496759</v>
      </c>
      <c r="AB8" t="n">
        <v>833.0654792926891</v>
      </c>
      <c r="AC8" t="n">
        <v>753.5588791637377</v>
      </c>
      <c r="AD8" t="n">
        <v>608857.3442496759</v>
      </c>
      <c r="AE8" t="n">
        <v>833065.4792926891</v>
      </c>
      <c r="AF8" t="n">
        <v>4.472700114704465e-06</v>
      </c>
      <c r="AG8" t="n">
        <v>31</v>
      </c>
      <c r="AH8" t="n">
        <v>753558.8791637378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3.9648</v>
      </c>
      <c r="E9" t="n">
        <v>25.22</v>
      </c>
      <c r="F9" t="n">
        <v>17.75</v>
      </c>
      <c r="G9" t="n">
        <v>12.68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314.77</v>
      </c>
      <c r="Q9" t="n">
        <v>467.18</v>
      </c>
      <c r="R9" t="n">
        <v>128.78</v>
      </c>
      <c r="S9" t="n">
        <v>39.61</v>
      </c>
      <c r="T9" t="n">
        <v>39261.01</v>
      </c>
      <c r="U9" t="n">
        <v>0.31</v>
      </c>
      <c r="V9" t="n">
        <v>0.66</v>
      </c>
      <c r="W9" t="n">
        <v>2.74</v>
      </c>
      <c r="X9" t="n">
        <v>2.41</v>
      </c>
      <c r="Y9" t="n">
        <v>1</v>
      </c>
      <c r="Z9" t="n">
        <v>10</v>
      </c>
      <c r="AA9" t="n">
        <v>583.4536586150637</v>
      </c>
      <c r="AB9" t="n">
        <v>798.3070358758997</v>
      </c>
      <c r="AC9" t="n">
        <v>722.117732802865</v>
      </c>
      <c r="AD9" t="n">
        <v>583453.6586150636</v>
      </c>
      <c r="AE9" t="n">
        <v>798307.0358758997</v>
      </c>
      <c r="AF9" t="n">
        <v>4.628187027555137e-06</v>
      </c>
      <c r="AG9" t="n">
        <v>30</v>
      </c>
      <c r="AH9" t="n">
        <v>722117.732802865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4.0705</v>
      </c>
      <c r="E10" t="n">
        <v>24.57</v>
      </c>
      <c r="F10" t="n">
        <v>17.52</v>
      </c>
      <c r="G10" t="n">
        <v>13.83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310.71</v>
      </c>
      <c r="Q10" t="n">
        <v>467.16</v>
      </c>
      <c r="R10" t="n">
        <v>120.79</v>
      </c>
      <c r="S10" t="n">
        <v>39.61</v>
      </c>
      <c r="T10" t="n">
        <v>35306.17</v>
      </c>
      <c r="U10" t="n">
        <v>0.33</v>
      </c>
      <c r="V10" t="n">
        <v>0.67</v>
      </c>
      <c r="W10" t="n">
        <v>2.74</v>
      </c>
      <c r="X10" t="n">
        <v>2.19</v>
      </c>
      <c r="Y10" t="n">
        <v>1</v>
      </c>
      <c r="Z10" t="n">
        <v>10</v>
      </c>
      <c r="AA10" t="n">
        <v>562.574740187805</v>
      </c>
      <c r="AB10" t="n">
        <v>769.7395785708525</v>
      </c>
      <c r="AC10" t="n">
        <v>696.2767135283332</v>
      </c>
      <c r="AD10" t="n">
        <v>562574.740187805</v>
      </c>
      <c r="AE10" t="n">
        <v>769739.5785708525</v>
      </c>
      <c r="AF10" t="n">
        <v>4.751572663353306e-06</v>
      </c>
      <c r="AG10" t="n">
        <v>29</v>
      </c>
      <c r="AH10" t="n">
        <v>696276.7135283332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4.1667</v>
      </c>
      <c r="E11" t="n">
        <v>24</v>
      </c>
      <c r="F11" t="n">
        <v>17.33</v>
      </c>
      <c r="G11" t="n">
        <v>15.07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307.06</v>
      </c>
      <c r="Q11" t="n">
        <v>467.17</v>
      </c>
      <c r="R11" t="n">
        <v>114.89</v>
      </c>
      <c r="S11" t="n">
        <v>39.61</v>
      </c>
      <c r="T11" t="n">
        <v>32388.82</v>
      </c>
      <c r="U11" t="n">
        <v>0.34</v>
      </c>
      <c r="V11" t="n">
        <v>0.67</v>
      </c>
      <c r="W11" t="n">
        <v>2.72</v>
      </c>
      <c r="X11" t="n">
        <v>2</v>
      </c>
      <c r="Y11" t="n">
        <v>1</v>
      </c>
      <c r="Z11" t="n">
        <v>10</v>
      </c>
      <c r="AA11" t="n">
        <v>543.2582152471515</v>
      </c>
      <c r="AB11" t="n">
        <v>743.3098569621141</v>
      </c>
      <c r="AC11" t="n">
        <v>672.3694074555856</v>
      </c>
      <c r="AD11" t="n">
        <v>543258.2152471514</v>
      </c>
      <c r="AE11" t="n">
        <v>743309.8569621141</v>
      </c>
      <c r="AF11" t="n">
        <v>4.863868767078791e-06</v>
      </c>
      <c r="AG11" t="n">
        <v>28</v>
      </c>
      <c r="AH11" t="n">
        <v>672369.4074555855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4.243</v>
      </c>
      <c r="E12" t="n">
        <v>23.57</v>
      </c>
      <c r="F12" t="n">
        <v>17.17</v>
      </c>
      <c r="G12" t="n">
        <v>16.1</v>
      </c>
      <c r="H12" t="n">
        <v>0.21</v>
      </c>
      <c r="I12" t="n">
        <v>64</v>
      </c>
      <c r="J12" t="n">
        <v>290.23</v>
      </c>
      <c r="K12" t="n">
        <v>61.2</v>
      </c>
      <c r="L12" t="n">
        <v>3.5</v>
      </c>
      <c r="M12" t="n">
        <v>62</v>
      </c>
      <c r="N12" t="n">
        <v>80.53</v>
      </c>
      <c r="O12" t="n">
        <v>36029.29</v>
      </c>
      <c r="P12" t="n">
        <v>304.15</v>
      </c>
      <c r="Q12" t="n">
        <v>467.11</v>
      </c>
      <c r="R12" t="n">
        <v>109.48</v>
      </c>
      <c r="S12" t="n">
        <v>39.61</v>
      </c>
      <c r="T12" t="n">
        <v>29709.79</v>
      </c>
      <c r="U12" t="n">
        <v>0.36</v>
      </c>
      <c r="V12" t="n">
        <v>0.68</v>
      </c>
      <c r="W12" t="n">
        <v>2.72</v>
      </c>
      <c r="X12" t="n">
        <v>1.84</v>
      </c>
      <c r="Y12" t="n">
        <v>1</v>
      </c>
      <c r="Z12" t="n">
        <v>10</v>
      </c>
      <c r="AA12" t="n">
        <v>536.1876071111319</v>
      </c>
      <c r="AB12" t="n">
        <v>733.6355389771962</v>
      </c>
      <c r="AC12" t="n">
        <v>663.6183928011577</v>
      </c>
      <c r="AD12" t="n">
        <v>536187.6071111319</v>
      </c>
      <c r="AE12" t="n">
        <v>733635.5389771962</v>
      </c>
      <c r="AF12" t="n">
        <v>4.95293521940992e-06</v>
      </c>
      <c r="AG12" t="n">
        <v>28</v>
      </c>
      <c r="AH12" t="n">
        <v>663618.3928011577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4.3176</v>
      </c>
      <c r="E13" t="n">
        <v>23.16</v>
      </c>
      <c r="F13" t="n">
        <v>17.03</v>
      </c>
      <c r="G13" t="n">
        <v>17.32</v>
      </c>
      <c r="H13" t="n">
        <v>0.23</v>
      </c>
      <c r="I13" t="n">
        <v>59</v>
      </c>
      <c r="J13" t="n">
        <v>290.74</v>
      </c>
      <c r="K13" t="n">
        <v>61.2</v>
      </c>
      <c r="L13" t="n">
        <v>3.75</v>
      </c>
      <c r="M13" t="n">
        <v>57</v>
      </c>
      <c r="N13" t="n">
        <v>80.79000000000001</v>
      </c>
      <c r="O13" t="n">
        <v>36092.1</v>
      </c>
      <c r="P13" t="n">
        <v>301.48</v>
      </c>
      <c r="Q13" t="n">
        <v>467.15</v>
      </c>
      <c r="R13" t="n">
        <v>105.08</v>
      </c>
      <c r="S13" t="n">
        <v>39.61</v>
      </c>
      <c r="T13" t="n">
        <v>27537.38</v>
      </c>
      <c r="U13" t="n">
        <v>0.38</v>
      </c>
      <c r="V13" t="n">
        <v>0.68</v>
      </c>
      <c r="W13" t="n">
        <v>2.71</v>
      </c>
      <c r="X13" t="n">
        <v>1.7</v>
      </c>
      <c r="Y13" t="n">
        <v>1</v>
      </c>
      <c r="Z13" t="n">
        <v>10</v>
      </c>
      <c r="AA13" t="n">
        <v>519.5971172484007</v>
      </c>
      <c r="AB13" t="n">
        <v>710.9356988262508</v>
      </c>
      <c r="AC13" t="n">
        <v>643.0849935347929</v>
      </c>
      <c r="AD13" t="n">
        <v>519597.1172484006</v>
      </c>
      <c r="AE13" t="n">
        <v>710935.6988262509</v>
      </c>
      <c r="AF13" t="n">
        <v>5.04001722915962e-06</v>
      </c>
      <c r="AG13" t="n">
        <v>27</v>
      </c>
      <c r="AH13" t="n">
        <v>643084.9935347929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4.3847</v>
      </c>
      <c r="E14" t="n">
        <v>22.81</v>
      </c>
      <c r="F14" t="n">
        <v>16.89</v>
      </c>
      <c r="G14" t="n">
        <v>18.43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298.98</v>
      </c>
      <c r="Q14" t="n">
        <v>467.15</v>
      </c>
      <c r="R14" t="n">
        <v>100.54</v>
      </c>
      <c r="S14" t="n">
        <v>39.61</v>
      </c>
      <c r="T14" t="n">
        <v>25286.92</v>
      </c>
      <c r="U14" t="n">
        <v>0.39</v>
      </c>
      <c r="V14" t="n">
        <v>0.6899999999999999</v>
      </c>
      <c r="W14" t="n">
        <v>2.7</v>
      </c>
      <c r="X14" t="n">
        <v>1.56</v>
      </c>
      <c r="Y14" t="n">
        <v>1</v>
      </c>
      <c r="Z14" t="n">
        <v>10</v>
      </c>
      <c r="AA14" t="n">
        <v>513.823439778991</v>
      </c>
      <c r="AB14" t="n">
        <v>703.0358985959317</v>
      </c>
      <c r="AC14" t="n">
        <v>635.9391391510162</v>
      </c>
      <c r="AD14" t="n">
        <v>513823.439778991</v>
      </c>
      <c r="AE14" t="n">
        <v>703035.8985959317</v>
      </c>
      <c r="AF14" t="n">
        <v>5.118344345167729e-06</v>
      </c>
      <c r="AG14" t="n">
        <v>27</v>
      </c>
      <c r="AH14" t="n">
        <v>635939.1391510163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4.4295</v>
      </c>
      <c r="E15" t="n">
        <v>22.58</v>
      </c>
      <c r="F15" t="n">
        <v>16.82</v>
      </c>
      <c r="G15" t="n">
        <v>19.41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297.63</v>
      </c>
      <c r="Q15" t="n">
        <v>467.16</v>
      </c>
      <c r="R15" t="n">
        <v>98.56999999999999</v>
      </c>
      <c r="S15" t="n">
        <v>39.61</v>
      </c>
      <c r="T15" t="n">
        <v>24317.85</v>
      </c>
      <c r="U15" t="n">
        <v>0.4</v>
      </c>
      <c r="V15" t="n">
        <v>0.6899999999999999</v>
      </c>
      <c r="W15" t="n">
        <v>2.69</v>
      </c>
      <c r="X15" t="n">
        <v>1.49</v>
      </c>
      <c r="Y15" t="n">
        <v>1</v>
      </c>
      <c r="Z15" t="n">
        <v>10</v>
      </c>
      <c r="AA15" t="n">
        <v>510.3441715945266</v>
      </c>
      <c r="AB15" t="n">
        <v>698.2754103714684</v>
      </c>
      <c r="AC15" t="n">
        <v>631.6329852413085</v>
      </c>
      <c r="AD15" t="n">
        <v>510344.1715945266</v>
      </c>
      <c r="AE15" t="n">
        <v>698275.4103714684</v>
      </c>
      <c r="AF15" t="n">
        <v>5.170640243784171e-06</v>
      </c>
      <c r="AG15" t="n">
        <v>27</v>
      </c>
      <c r="AH15" t="n">
        <v>631632.9852413085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4.4757</v>
      </c>
      <c r="E16" t="n">
        <v>22.34</v>
      </c>
      <c r="F16" t="n">
        <v>16.75</v>
      </c>
      <c r="G16" t="n">
        <v>20.51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296.21</v>
      </c>
      <c r="Q16" t="n">
        <v>467.13</v>
      </c>
      <c r="R16" t="n">
        <v>96.09999999999999</v>
      </c>
      <c r="S16" t="n">
        <v>39.61</v>
      </c>
      <c r="T16" t="n">
        <v>23093.72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496.7318686202752</v>
      </c>
      <c r="AB16" t="n">
        <v>679.6504569096737</v>
      </c>
      <c r="AC16" t="n">
        <v>614.785571197621</v>
      </c>
      <c r="AD16" t="n">
        <v>496731.8686202752</v>
      </c>
      <c r="AE16" t="n">
        <v>679650.4569096738</v>
      </c>
      <c r="AF16" t="n">
        <v>5.224570389232378e-06</v>
      </c>
      <c r="AG16" t="n">
        <v>26</v>
      </c>
      <c r="AH16" t="n">
        <v>614785.5711976211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4.5326</v>
      </c>
      <c r="E17" t="n">
        <v>22.06</v>
      </c>
      <c r="F17" t="n">
        <v>16.63</v>
      </c>
      <c r="G17" t="n">
        <v>21.7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293.91</v>
      </c>
      <c r="Q17" t="n">
        <v>467.08</v>
      </c>
      <c r="R17" t="n">
        <v>92.34</v>
      </c>
      <c r="S17" t="n">
        <v>39.61</v>
      </c>
      <c r="T17" t="n">
        <v>21228.94</v>
      </c>
      <c r="U17" t="n">
        <v>0.43</v>
      </c>
      <c r="V17" t="n">
        <v>0.7</v>
      </c>
      <c r="W17" t="n">
        <v>2.68</v>
      </c>
      <c r="X17" t="n">
        <v>1.3</v>
      </c>
      <c r="Y17" t="n">
        <v>1</v>
      </c>
      <c r="Z17" t="n">
        <v>10</v>
      </c>
      <c r="AA17" t="n">
        <v>492.0543562220957</v>
      </c>
      <c r="AB17" t="n">
        <v>673.2504780892017</v>
      </c>
      <c r="AC17" t="n">
        <v>608.9963973733483</v>
      </c>
      <c r="AD17" t="n">
        <v>492054.3562220957</v>
      </c>
      <c r="AE17" t="n">
        <v>673250.4780892017</v>
      </c>
      <c r="AF17" t="n">
        <v>5.290990849751921e-06</v>
      </c>
      <c r="AG17" t="n">
        <v>26</v>
      </c>
      <c r="AH17" t="n">
        <v>608996.3973733482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4.5874</v>
      </c>
      <c r="E18" t="n">
        <v>21.8</v>
      </c>
      <c r="F18" t="n">
        <v>16.53</v>
      </c>
      <c r="G18" t="n">
        <v>23.07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291.96</v>
      </c>
      <c r="Q18" t="n">
        <v>467.15</v>
      </c>
      <c r="R18" t="n">
        <v>88.90000000000001</v>
      </c>
      <c r="S18" t="n">
        <v>39.61</v>
      </c>
      <c r="T18" t="n">
        <v>19526.78</v>
      </c>
      <c r="U18" t="n">
        <v>0.45</v>
      </c>
      <c r="V18" t="n">
        <v>0.71</v>
      </c>
      <c r="W18" t="n">
        <v>2.68</v>
      </c>
      <c r="X18" t="n">
        <v>1.2</v>
      </c>
      <c r="Y18" t="n">
        <v>1</v>
      </c>
      <c r="Z18" t="n">
        <v>10</v>
      </c>
      <c r="AA18" t="n">
        <v>487.8655215735801</v>
      </c>
      <c r="AB18" t="n">
        <v>667.5191297247603</v>
      </c>
      <c r="AC18" t="n">
        <v>603.8120408528112</v>
      </c>
      <c r="AD18" t="n">
        <v>487865.5215735801</v>
      </c>
      <c r="AE18" t="n">
        <v>667519.1297247603</v>
      </c>
      <c r="AF18" t="n">
        <v>5.354959940023819e-06</v>
      </c>
      <c r="AG18" t="n">
        <v>26</v>
      </c>
      <c r="AH18" t="n">
        <v>603812.0408528112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4.6218</v>
      </c>
      <c r="E19" t="n">
        <v>21.64</v>
      </c>
      <c r="F19" t="n">
        <v>16.48</v>
      </c>
      <c r="G19" t="n">
        <v>24.11</v>
      </c>
      <c r="H19" t="n">
        <v>0.32</v>
      </c>
      <c r="I19" t="n">
        <v>41</v>
      </c>
      <c r="J19" t="n">
        <v>293.81</v>
      </c>
      <c r="K19" t="n">
        <v>61.2</v>
      </c>
      <c r="L19" t="n">
        <v>5.25</v>
      </c>
      <c r="M19" t="n">
        <v>39</v>
      </c>
      <c r="N19" t="n">
        <v>82.36</v>
      </c>
      <c r="O19" t="n">
        <v>36471.2</v>
      </c>
      <c r="P19" t="n">
        <v>290.85</v>
      </c>
      <c r="Q19" t="n">
        <v>467.14</v>
      </c>
      <c r="R19" t="n">
        <v>87.13</v>
      </c>
      <c r="S19" t="n">
        <v>39.61</v>
      </c>
      <c r="T19" t="n">
        <v>18650.25</v>
      </c>
      <c r="U19" t="n">
        <v>0.45</v>
      </c>
      <c r="V19" t="n">
        <v>0.71</v>
      </c>
      <c r="W19" t="n">
        <v>2.68</v>
      </c>
      <c r="X19" t="n">
        <v>1.14</v>
      </c>
      <c r="Y19" t="n">
        <v>1</v>
      </c>
      <c r="Z19" t="n">
        <v>10</v>
      </c>
      <c r="AA19" t="n">
        <v>485.4006956178633</v>
      </c>
      <c r="AB19" t="n">
        <v>664.146646111702</v>
      </c>
      <c r="AC19" t="n">
        <v>600.7614223424724</v>
      </c>
      <c r="AD19" t="n">
        <v>485400.6956178633</v>
      </c>
      <c r="AE19" t="n">
        <v>664146.646111702</v>
      </c>
      <c r="AF19" t="n">
        <v>5.395115719318587e-06</v>
      </c>
      <c r="AG19" t="n">
        <v>26</v>
      </c>
      <c r="AH19" t="n">
        <v>600761.4223424725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4.6521</v>
      </c>
      <c r="E20" t="n">
        <v>21.5</v>
      </c>
      <c r="F20" t="n">
        <v>16.45</v>
      </c>
      <c r="G20" t="n">
        <v>25.3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290.16</v>
      </c>
      <c r="Q20" t="n">
        <v>467.12</v>
      </c>
      <c r="R20" t="n">
        <v>85.91</v>
      </c>
      <c r="S20" t="n">
        <v>39.61</v>
      </c>
      <c r="T20" t="n">
        <v>18050.12</v>
      </c>
      <c r="U20" t="n">
        <v>0.46</v>
      </c>
      <c r="V20" t="n">
        <v>0.71</v>
      </c>
      <c r="W20" t="n">
        <v>2.68</v>
      </c>
      <c r="X20" t="n">
        <v>1.11</v>
      </c>
      <c r="Y20" t="n">
        <v>1</v>
      </c>
      <c r="Z20" t="n">
        <v>10</v>
      </c>
      <c r="AA20" t="n">
        <v>473.3767977709779</v>
      </c>
      <c r="AB20" t="n">
        <v>647.6950186206583</v>
      </c>
      <c r="AC20" t="n">
        <v>585.8799150891698</v>
      </c>
      <c r="AD20" t="n">
        <v>473376.797770978</v>
      </c>
      <c r="AE20" t="n">
        <v>647695.0186206583</v>
      </c>
      <c r="AF20" t="n">
        <v>5.430485490034619e-06</v>
      </c>
      <c r="AG20" t="n">
        <v>25</v>
      </c>
      <c r="AH20" t="n">
        <v>585879.9150891697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4.6886</v>
      </c>
      <c r="E21" t="n">
        <v>21.33</v>
      </c>
      <c r="F21" t="n">
        <v>16.39</v>
      </c>
      <c r="G21" t="n">
        <v>26.57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288.81</v>
      </c>
      <c r="Q21" t="n">
        <v>467.17</v>
      </c>
      <c r="R21" t="n">
        <v>84.08</v>
      </c>
      <c r="S21" t="n">
        <v>39.61</v>
      </c>
      <c r="T21" t="n">
        <v>17147.53</v>
      </c>
      <c r="U21" t="n">
        <v>0.47</v>
      </c>
      <c r="V21" t="n">
        <v>0.71</v>
      </c>
      <c r="W21" t="n">
        <v>2.67</v>
      </c>
      <c r="X21" t="n">
        <v>1.05</v>
      </c>
      <c r="Y21" t="n">
        <v>1</v>
      </c>
      <c r="Z21" t="n">
        <v>10</v>
      </c>
      <c r="AA21" t="n">
        <v>470.7150780117487</v>
      </c>
      <c r="AB21" t="n">
        <v>644.0531362192925</v>
      </c>
      <c r="AC21" t="n">
        <v>582.5856088327763</v>
      </c>
      <c r="AD21" t="n">
        <v>470715.0780117487</v>
      </c>
      <c r="AE21" t="n">
        <v>644053.1362192924</v>
      </c>
      <c r="AF21" t="n">
        <v>5.473092639577033e-06</v>
      </c>
      <c r="AG21" t="n">
        <v>25</v>
      </c>
      <c r="AH21" t="n">
        <v>582585.6088327763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4.7079</v>
      </c>
      <c r="E22" t="n">
        <v>21.24</v>
      </c>
      <c r="F22" t="n">
        <v>16.35</v>
      </c>
      <c r="G22" t="n">
        <v>27.25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288.29</v>
      </c>
      <c r="Q22" t="n">
        <v>467.07</v>
      </c>
      <c r="R22" t="n">
        <v>83.09999999999999</v>
      </c>
      <c r="S22" t="n">
        <v>39.61</v>
      </c>
      <c r="T22" t="n">
        <v>16662.65</v>
      </c>
      <c r="U22" t="n">
        <v>0.48</v>
      </c>
      <c r="V22" t="n">
        <v>0.71</v>
      </c>
      <c r="W22" t="n">
        <v>2.67</v>
      </c>
      <c r="X22" t="n">
        <v>1.02</v>
      </c>
      <c r="Y22" t="n">
        <v>1</v>
      </c>
      <c r="Z22" t="n">
        <v>10</v>
      </c>
      <c r="AA22" t="n">
        <v>469.3894401320409</v>
      </c>
      <c r="AB22" t="n">
        <v>642.2393399892605</v>
      </c>
      <c r="AC22" t="n">
        <v>580.9449187692597</v>
      </c>
      <c r="AD22" t="n">
        <v>469389.4401320409</v>
      </c>
      <c r="AE22" t="n">
        <v>642239.3399892605</v>
      </c>
      <c r="AF22" t="n">
        <v>5.495621899472063e-06</v>
      </c>
      <c r="AG22" t="n">
        <v>25</v>
      </c>
      <c r="AH22" t="n">
        <v>580944.9187692597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4.7466</v>
      </c>
      <c r="E23" t="n">
        <v>21.07</v>
      </c>
      <c r="F23" t="n">
        <v>16.29</v>
      </c>
      <c r="G23" t="n">
        <v>28.74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286.96</v>
      </c>
      <c r="Q23" t="n">
        <v>467.2</v>
      </c>
      <c r="R23" t="n">
        <v>80.59</v>
      </c>
      <c r="S23" t="n">
        <v>39.61</v>
      </c>
      <c r="T23" t="n">
        <v>15415.63</v>
      </c>
      <c r="U23" t="n">
        <v>0.49</v>
      </c>
      <c r="V23" t="n">
        <v>0.72</v>
      </c>
      <c r="W23" t="n">
        <v>2.67</v>
      </c>
      <c r="X23" t="n">
        <v>0.95</v>
      </c>
      <c r="Y23" t="n">
        <v>1</v>
      </c>
      <c r="Z23" t="n">
        <v>10</v>
      </c>
      <c r="AA23" t="n">
        <v>466.7008797012098</v>
      </c>
      <c r="AB23" t="n">
        <v>638.5607329968824</v>
      </c>
      <c r="AC23" t="n">
        <v>577.6173928652768</v>
      </c>
      <c r="AD23" t="n">
        <v>466700.8797012098</v>
      </c>
      <c r="AE23" t="n">
        <v>638560.7329968824</v>
      </c>
      <c r="AF23" t="n">
        <v>5.540797151178676e-06</v>
      </c>
      <c r="AG23" t="n">
        <v>25</v>
      </c>
      <c r="AH23" t="n">
        <v>577617.3928652768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4.7688</v>
      </c>
      <c r="E24" t="n">
        <v>20.97</v>
      </c>
      <c r="F24" t="n">
        <v>16.24</v>
      </c>
      <c r="G24" t="n">
        <v>29.53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286.04</v>
      </c>
      <c r="Q24" t="n">
        <v>467.1</v>
      </c>
      <c r="R24" t="n">
        <v>79.76000000000001</v>
      </c>
      <c r="S24" t="n">
        <v>39.61</v>
      </c>
      <c r="T24" t="n">
        <v>15006.58</v>
      </c>
      <c r="U24" t="n">
        <v>0.5</v>
      </c>
      <c r="V24" t="n">
        <v>0.72</v>
      </c>
      <c r="W24" t="n">
        <v>2.66</v>
      </c>
      <c r="X24" t="n">
        <v>0.91</v>
      </c>
      <c r="Y24" t="n">
        <v>1</v>
      </c>
      <c r="Z24" t="n">
        <v>10</v>
      </c>
      <c r="AA24" t="n">
        <v>465.0345591084325</v>
      </c>
      <c r="AB24" t="n">
        <v>636.2807996489682</v>
      </c>
      <c r="AC24" t="n">
        <v>575.555053156181</v>
      </c>
      <c r="AD24" t="n">
        <v>465034.5591084325</v>
      </c>
      <c r="AE24" t="n">
        <v>636280.7996489683</v>
      </c>
      <c r="AF24" t="n">
        <v>5.566711636653788e-06</v>
      </c>
      <c r="AG24" t="n">
        <v>25</v>
      </c>
      <c r="AH24" t="n">
        <v>575555.053156181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4.7856</v>
      </c>
      <c r="E25" t="n">
        <v>20.9</v>
      </c>
      <c r="F25" t="n">
        <v>16.22</v>
      </c>
      <c r="G25" t="n">
        <v>30.42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285.76</v>
      </c>
      <c r="Q25" t="n">
        <v>467.08</v>
      </c>
      <c r="R25" t="n">
        <v>79.03</v>
      </c>
      <c r="S25" t="n">
        <v>39.61</v>
      </c>
      <c r="T25" t="n">
        <v>14644.31</v>
      </c>
      <c r="U25" t="n">
        <v>0.5</v>
      </c>
      <c r="V25" t="n">
        <v>0.72</v>
      </c>
      <c r="W25" t="n">
        <v>2.66</v>
      </c>
      <c r="X25" t="n">
        <v>0.89</v>
      </c>
      <c r="Y25" t="n">
        <v>1</v>
      </c>
      <c r="Z25" t="n">
        <v>10</v>
      </c>
      <c r="AA25" t="n">
        <v>464.0673017667019</v>
      </c>
      <c r="AB25" t="n">
        <v>634.9573554816302</v>
      </c>
      <c r="AC25" t="n">
        <v>574.357916642708</v>
      </c>
      <c r="AD25" t="n">
        <v>464067.3017667019</v>
      </c>
      <c r="AE25" t="n">
        <v>634957.3554816302</v>
      </c>
      <c r="AF25" t="n">
        <v>5.586322598634954e-06</v>
      </c>
      <c r="AG25" t="n">
        <v>25</v>
      </c>
      <c r="AH25" t="n">
        <v>574357.916642708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4.8049</v>
      </c>
      <c r="E26" t="n">
        <v>20.81</v>
      </c>
      <c r="F26" t="n">
        <v>16.19</v>
      </c>
      <c r="G26" t="n">
        <v>31.34</v>
      </c>
      <c r="H26" t="n">
        <v>0.42</v>
      </c>
      <c r="I26" t="n">
        <v>31</v>
      </c>
      <c r="J26" t="n">
        <v>297.44</v>
      </c>
      <c r="K26" t="n">
        <v>61.2</v>
      </c>
      <c r="L26" t="n">
        <v>7</v>
      </c>
      <c r="M26" t="n">
        <v>29</v>
      </c>
      <c r="N26" t="n">
        <v>84.23999999999999</v>
      </c>
      <c r="O26" t="n">
        <v>36918.48</v>
      </c>
      <c r="P26" t="n">
        <v>284.92</v>
      </c>
      <c r="Q26" t="n">
        <v>467.12</v>
      </c>
      <c r="R26" t="n">
        <v>77.68000000000001</v>
      </c>
      <c r="S26" t="n">
        <v>39.61</v>
      </c>
      <c r="T26" t="n">
        <v>13975.48</v>
      </c>
      <c r="U26" t="n">
        <v>0.51</v>
      </c>
      <c r="V26" t="n">
        <v>0.72</v>
      </c>
      <c r="W26" t="n">
        <v>2.66</v>
      </c>
      <c r="X26" t="n">
        <v>0.86</v>
      </c>
      <c r="Y26" t="n">
        <v>1</v>
      </c>
      <c r="Z26" t="n">
        <v>10</v>
      </c>
      <c r="AA26" t="n">
        <v>462.6748699918219</v>
      </c>
      <c r="AB26" t="n">
        <v>633.0521688974851</v>
      </c>
      <c r="AC26" t="n">
        <v>572.6345583922075</v>
      </c>
      <c r="AD26" t="n">
        <v>462674.8699918219</v>
      </c>
      <c r="AE26" t="n">
        <v>633052.1688974851</v>
      </c>
      <c r="AF26" t="n">
        <v>5.608851858529984e-06</v>
      </c>
      <c r="AG26" t="n">
        <v>25</v>
      </c>
      <c r="AH26" t="n">
        <v>572634.5583922075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4.8216</v>
      </c>
      <c r="E27" t="n">
        <v>20.74</v>
      </c>
      <c r="F27" t="n">
        <v>16.17</v>
      </c>
      <c r="G27" t="n">
        <v>32.35</v>
      </c>
      <c r="H27" t="n">
        <v>0.43</v>
      </c>
      <c r="I27" t="n">
        <v>30</v>
      </c>
      <c r="J27" t="n">
        <v>297.96</v>
      </c>
      <c r="K27" t="n">
        <v>61.2</v>
      </c>
      <c r="L27" t="n">
        <v>7.25</v>
      </c>
      <c r="M27" t="n">
        <v>28</v>
      </c>
      <c r="N27" t="n">
        <v>84.51000000000001</v>
      </c>
      <c r="O27" t="n">
        <v>36982.83</v>
      </c>
      <c r="P27" t="n">
        <v>284.47</v>
      </c>
      <c r="Q27" t="n">
        <v>467.09</v>
      </c>
      <c r="R27" t="n">
        <v>77.12</v>
      </c>
      <c r="S27" t="n">
        <v>39.61</v>
      </c>
      <c r="T27" t="n">
        <v>13701.75</v>
      </c>
      <c r="U27" t="n">
        <v>0.51</v>
      </c>
      <c r="V27" t="n">
        <v>0.72</v>
      </c>
      <c r="W27" t="n">
        <v>2.66</v>
      </c>
      <c r="X27" t="n">
        <v>0.84</v>
      </c>
      <c r="Y27" t="n">
        <v>1</v>
      </c>
      <c r="Z27" t="n">
        <v>10</v>
      </c>
      <c r="AA27" t="n">
        <v>461.6421250110594</v>
      </c>
      <c r="AB27" t="n">
        <v>631.6391216533128</v>
      </c>
      <c r="AC27" t="n">
        <v>571.3563703937947</v>
      </c>
      <c r="AD27" t="n">
        <v>461642.1250110593</v>
      </c>
      <c r="AE27" t="n">
        <v>631639.1216533128</v>
      </c>
      <c r="AF27" t="n">
        <v>5.628346088594595e-06</v>
      </c>
      <c r="AG27" t="n">
        <v>25</v>
      </c>
      <c r="AH27" t="n">
        <v>571356.3703937947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4.8436</v>
      </c>
      <c r="E28" t="n">
        <v>20.65</v>
      </c>
      <c r="F28" t="n">
        <v>16.13</v>
      </c>
      <c r="G28" t="n">
        <v>33.38</v>
      </c>
      <c r="H28" t="n">
        <v>0.45</v>
      </c>
      <c r="I28" t="n">
        <v>29</v>
      </c>
      <c r="J28" t="n">
        <v>298.48</v>
      </c>
      <c r="K28" t="n">
        <v>61.2</v>
      </c>
      <c r="L28" t="n">
        <v>7.5</v>
      </c>
      <c r="M28" t="n">
        <v>27</v>
      </c>
      <c r="N28" t="n">
        <v>84.79000000000001</v>
      </c>
      <c r="O28" t="n">
        <v>37047.29</v>
      </c>
      <c r="P28" t="n">
        <v>283.63</v>
      </c>
      <c r="Q28" t="n">
        <v>467.13</v>
      </c>
      <c r="R28" t="n">
        <v>75.94</v>
      </c>
      <c r="S28" t="n">
        <v>39.61</v>
      </c>
      <c r="T28" t="n">
        <v>13118.12</v>
      </c>
      <c r="U28" t="n">
        <v>0.52</v>
      </c>
      <c r="V28" t="n">
        <v>0.72</v>
      </c>
      <c r="W28" t="n">
        <v>2.66</v>
      </c>
      <c r="X28" t="n">
        <v>0.8</v>
      </c>
      <c r="Y28" t="n">
        <v>1</v>
      </c>
      <c r="Z28" t="n">
        <v>10</v>
      </c>
      <c r="AA28" t="n">
        <v>450.0219592444816</v>
      </c>
      <c r="AB28" t="n">
        <v>615.7398982059481</v>
      </c>
      <c r="AC28" t="n">
        <v>556.9745465175465</v>
      </c>
      <c r="AD28" t="n">
        <v>450021.9592444816</v>
      </c>
      <c r="AE28" t="n">
        <v>615739.8982059481</v>
      </c>
      <c r="AF28" t="n">
        <v>5.654027110236599e-06</v>
      </c>
      <c r="AG28" t="n">
        <v>24</v>
      </c>
      <c r="AH28" t="n">
        <v>556974.5465175465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4.8597</v>
      </c>
      <c r="E29" t="n">
        <v>20.58</v>
      </c>
      <c r="F29" t="n">
        <v>16.12</v>
      </c>
      <c r="G29" t="n">
        <v>34.54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26</v>
      </c>
      <c r="N29" t="n">
        <v>85.06</v>
      </c>
      <c r="O29" t="n">
        <v>37111.87</v>
      </c>
      <c r="P29" t="n">
        <v>283.28</v>
      </c>
      <c r="Q29" t="n">
        <v>467.13</v>
      </c>
      <c r="R29" t="n">
        <v>75.48999999999999</v>
      </c>
      <c r="S29" t="n">
        <v>39.61</v>
      </c>
      <c r="T29" t="n">
        <v>12896.68</v>
      </c>
      <c r="U29" t="n">
        <v>0.52</v>
      </c>
      <c r="V29" t="n">
        <v>0.72</v>
      </c>
      <c r="W29" t="n">
        <v>2.66</v>
      </c>
      <c r="X29" t="n">
        <v>0.79</v>
      </c>
      <c r="Y29" t="n">
        <v>1</v>
      </c>
      <c r="Z29" t="n">
        <v>10</v>
      </c>
      <c r="AA29" t="n">
        <v>449.1217928811453</v>
      </c>
      <c r="AB29" t="n">
        <v>614.5082508750942</v>
      </c>
      <c r="AC29" t="n">
        <v>555.8604458793214</v>
      </c>
      <c r="AD29" t="n">
        <v>449121.7928811453</v>
      </c>
      <c r="AE29" t="n">
        <v>614508.2508750942</v>
      </c>
      <c r="AF29" t="n">
        <v>5.672820948801882e-06</v>
      </c>
      <c r="AG29" t="n">
        <v>24</v>
      </c>
      <c r="AH29" t="n">
        <v>555860.4458793214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4.8815</v>
      </c>
      <c r="E30" t="n">
        <v>20.49</v>
      </c>
      <c r="F30" t="n">
        <v>16.08</v>
      </c>
      <c r="G30" t="n">
        <v>35.74</v>
      </c>
      <c r="H30" t="n">
        <v>0.48</v>
      </c>
      <c r="I30" t="n">
        <v>27</v>
      </c>
      <c r="J30" t="n">
        <v>299.53</v>
      </c>
      <c r="K30" t="n">
        <v>61.2</v>
      </c>
      <c r="L30" t="n">
        <v>8</v>
      </c>
      <c r="M30" t="n">
        <v>25</v>
      </c>
      <c r="N30" t="n">
        <v>85.33</v>
      </c>
      <c r="O30" t="n">
        <v>37176.68</v>
      </c>
      <c r="P30" t="n">
        <v>282.4</v>
      </c>
      <c r="Q30" t="n">
        <v>467.1</v>
      </c>
      <c r="R30" t="n">
        <v>74.31</v>
      </c>
      <c r="S30" t="n">
        <v>39.61</v>
      </c>
      <c r="T30" t="n">
        <v>12310.28</v>
      </c>
      <c r="U30" t="n">
        <v>0.53</v>
      </c>
      <c r="V30" t="n">
        <v>0.73</v>
      </c>
      <c r="W30" t="n">
        <v>2.65</v>
      </c>
      <c r="X30" t="n">
        <v>0.75</v>
      </c>
      <c r="Y30" t="n">
        <v>1</v>
      </c>
      <c r="Z30" t="n">
        <v>10</v>
      </c>
      <c r="AA30" t="n">
        <v>447.6048766768574</v>
      </c>
      <c r="AB30" t="n">
        <v>612.4327392027675</v>
      </c>
      <c r="AC30" t="n">
        <v>553.9830181280028</v>
      </c>
      <c r="AD30" t="n">
        <v>447604.8766768574</v>
      </c>
      <c r="AE30" t="n">
        <v>612432.7392027675</v>
      </c>
      <c r="AF30" t="n">
        <v>5.698268506610776e-06</v>
      </c>
      <c r="AG30" t="n">
        <v>24</v>
      </c>
      <c r="AH30" t="n">
        <v>553983.0181280028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4.9</v>
      </c>
      <c r="E31" t="n">
        <v>20.41</v>
      </c>
      <c r="F31" t="n">
        <v>16.06</v>
      </c>
      <c r="G31" t="n">
        <v>37.06</v>
      </c>
      <c r="H31" t="n">
        <v>0.49</v>
      </c>
      <c r="I31" t="n">
        <v>26</v>
      </c>
      <c r="J31" t="n">
        <v>300.06</v>
      </c>
      <c r="K31" t="n">
        <v>61.2</v>
      </c>
      <c r="L31" t="n">
        <v>8.25</v>
      </c>
      <c r="M31" t="n">
        <v>24</v>
      </c>
      <c r="N31" t="n">
        <v>85.61</v>
      </c>
      <c r="O31" t="n">
        <v>37241.49</v>
      </c>
      <c r="P31" t="n">
        <v>282.07</v>
      </c>
      <c r="Q31" t="n">
        <v>467.08</v>
      </c>
      <c r="R31" t="n">
        <v>73.29000000000001</v>
      </c>
      <c r="S31" t="n">
        <v>39.61</v>
      </c>
      <c r="T31" t="n">
        <v>11804.61</v>
      </c>
      <c r="U31" t="n">
        <v>0.54</v>
      </c>
      <c r="V31" t="n">
        <v>0.73</v>
      </c>
      <c r="W31" t="n">
        <v>2.66</v>
      </c>
      <c r="X31" t="n">
        <v>0.72</v>
      </c>
      <c r="Y31" t="n">
        <v>1</v>
      </c>
      <c r="Z31" t="n">
        <v>10</v>
      </c>
      <c r="AA31" t="n">
        <v>446.5897202652289</v>
      </c>
      <c r="AB31" t="n">
        <v>611.0437574148374</v>
      </c>
      <c r="AC31" t="n">
        <v>552.7265988124644</v>
      </c>
      <c r="AD31" t="n">
        <v>446589.7202652289</v>
      </c>
      <c r="AE31" t="n">
        <v>611043.7574148374</v>
      </c>
      <c r="AF31" t="n">
        <v>5.719863911173369e-06</v>
      </c>
      <c r="AG31" t="n">
        <v>24</v>
      </c>
      <c r="AH31" t="n">
        <v>552726.5988124644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4.9223</v>
      </c>
      <c r="E32" t="n">
        <v>20.32</v>
      </c>
      <c r="F32" t="n">
        <v>16.02</v>
      </c>
      <c r="G32" t="n">
        <v>38.45</v>
      </c>
      <c r="H32" t="n">
        <v>0.5</v>
      </c>
      <c r="I32" t="n">
        <v>25</v>
      </c>
      <c r="J32" t="n">
        <v>300.59</v>
      </c>
      <c r="K32" t="n">
        <v>61.2</v>
      </c>
      <c r="L32" t="n">
        <v>8.5</v>
      </c>
      <c r="M32" t="n">
        <v>23</v>
      </c>
      <c r="N32" t="n">
        <v>85.89</v>
      </c>
      <c r="O32" t="n">
        <v>37306.42</v>
      </c>
      <c r="P32" t="n">
        <v>280.97</v>
      </c>
      <c r="Q32" t="n">
        <v>467.08</v>
      </c>
      <c r="R32" t="n">
        <v>72.27</v>
      </c>
      <c r="S32" t="n">
        <v>39.61</v>
      </c>
      <c r="T32" t="n">
        <v>11299.54</v>
      </c>
      <c r="U32" t="n">
        <v>0.55</v>
      </c>
      <c r="V32" t="n">
        <v>0.73</v>
      </c>
      <c r="W32" t="n">
        <v>2.65</v>
      </c>
      <c r="X32" t="n">
        <v>0.6899999999999999</v>
      </c>
      <c r="Y32" t="n">
        <v>1</v>
      </c>
      <c r="Z32" t="n">
        <v>10</v>
      </c>
      <c r="AA32" t="n">
        <v>444.9678183044383</v>
      </c>
      <c r="AB32" t="n">
        <v>608.8245995988192</v>
      </c>
      <c r="AC32" t="n">
        <v>550.7192343037995</v>
      </c>
      <c r="AD32" t="n">
        <v>444967.8183044383</v>
      </c>
      <c r="AE32" t="n">
        <v>608824.5995988192</v>
      </c>
      <c r="AF32" t="n">
        <v>5.745895128565036e-06</v>
      </c>
      <c r="AG32" t="n">
        <v>24</v>
      </c>
      <c r="AH32" t="n">
        <v>550719.2343037995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4.943</v>
      </c>
      <c r="E33" t="n">
        <v>20.23</v>
      </c>
      <c r="F33" t="n">
        <v>15.99</v>
      </c>
      <c r="G33" t="n">
        <v>39.97</v>
      </c>
      <c r="H33" t="n">
        <v>0.52</v>
      </c>
      <c r="I33" t="n">
        <v>24</v>
      </c>
      <c r="J33" t="n">
        <v>301.11</v>
      </c>
      <c r="K33" t="n">
        <v>61.2</v>
      </c>
      <c r="L33" t="n">
        <v>8.75</v>
      </c>
      <c r="M33" t="n">
        <v>22</v>
      </c>
      <c r="N33" t="n">
        <v>86.16</v>
      </c>
      <c r="O33" t="n">
        <v>37371.47</v>
      </c>
      <c r="P33" t="n">
        <v>280.38</v>
      </c>
      <c r="Q33" t="n">
        <v>467.07</v>
      </c>
      <c r="R33" t="n">
        <v>71.06999999999999</v>
      </c>
      <c r="S33" t="n">
        <v>39.61</v>
      </c>
      <c r="T33" t="n">
        <v>10705.75</v>
      </c>
      <c r="U33" t="n">
        <v>0.5600000000000001</v>
      </c>
      <c r="V33" t="n">
        <v>0.73</v>
      </c>
      <c r="W33" t="n">
        <v>2.65</v>
      </c>
      <c r="X33" t="n">
        <v>0.65</v>
      </c>
      <c r="Y33" t="n">
        <v>1</v>
      </c>
      <c r="Z33" t="n">
        <v>10</v>
      </c>
      <c r="AA33" t="n">
        <v>443.7146041625869</v>
      </c>
      <c r="AB33" t="n">
        <v>607.1098967220321</v>
      </c>
      <c r="AC33" t="n">
        <v>549.1681802629723</v>
      </c>
      <c r="AD33" t="n">
        <v>443714.6041625869</v>
      </c>
      <c r="AE33" t="n">
        <v>607109.8967220321</v>
      </c>
      <c r="AF33" t="n">
        <v>5.770058635291829e-06</v>
      </c>
      <c r="AG33" t="n">
        <v>24</v>
      </c>
      <c r="AH33" t="n">
        <v>549168.1802629724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4.9433</v>
      </c>
      <c r="E34" t="n">
        <v>20.23</v>
      </c>
      <c r="F34" t="n">
        <v>15.99</v>
      </c>
      <c r="G34" t="n">
        <v>39.97</v>
      </c>
      <c r="H34" t="n">
        <v>0.53</v>
      </c>
      <c r="I34" t="n">
        <v>24</v>
      </c>
      <c r="J34" t="n">
        <v>301.64</v>
      </c>
      <c r="K34" t="n">
        <v>61.2</v>
      </c>
      <c r="L34" t="n">
        <v>9</v>
      </c>
      <c r="M34" t="n">
        <v>22</v>
      </c>
      <c r="N34" t="n">
        <v>86.44</v>
      </c>
      <c r="O34" t="n">
        <v>37436.63</v>
      </c>
      <c r="P34" t="n">
        <v>280.13</v>
      </c>
      <c r="Q34" t="n">
        <v>467.07</v>
      </c>
      <c r="R34" t="n">
        <v>71.34</v>
      </c>
      <c r="S34" t="n">
        <v>39.61</v>
      </c>
      <c r="T34" t="n">
        <v>10842.3</v>
      </c>
      <c r="U34" t="n">
        <v>0.5600000000000001</v>
      </c>
      <c r="V34" t="n">
        <v>0.73</v>
      </c>
      <c r="W34" t="n">
        <v>2.65</v>
      </c>
      <c r="X34" t="n">
        <v>0.65</v>
      </c>
      <c r="Y34" t="n">
        <v>1</v>
      </c>
      <c r="Z34" t="n">
        <v>10</v>
      </c>
      <c r="AA34" t="n">
        <v>443.5801080949923</v>
      </c>
      <c r="AB34" t="n">
        <v>606.9258732688015</v>
      </c>
      <c r="AC34" t="n">
        <v>549.0017197498395</v>
      </c>
      <c r="AD34" t="n">
        <v>443580.1080949923</v>
      </c>
      <c r="AE34" t="n">
        <v>606925.8732688015</v>
      </c>
      <c r="AF34" t="n">
        <v>5.770408831041493e-06</v>
      </c>
      <c r="AG34" t="n">
        <v>24</v>
      </c>
      <c r="AH34" t="n">
        <v>549001.7197498395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4.9609</v>
      </c>
      <c r="E35" t="n">
        <v>20.16</v>
      </c>
      <c r="F35" t="n">
        <v>15.97</v>
      </c>
      <c r="G35" t="n">
        <v>41.66</v>
      </c>
      <c r="H35" t="n">
        <v>0.55</v>
      </c>
      <c r="I35" t="n">
        <v>23</v>
      </c>
      <c r="J35" t="n">
        <v>302.17</v>
      </c>
      <c r="K35" t="n">
        <v>61.2</v>
      </c>
      <c r="L35" t="n">
        <v>9.25</v>
      </c>
      <c r="M35" t="n">
        <v>21</v>
      </c>
      <c r="N35" t="n">
        <v>86.72</v>
      </c>
      <c r="O35" t="n">
        <v>37501.91</v>
      </c>
      <c r="P35" t="n">
        <v>279.97</v>
      </c>
      <c r="Q35" t="n">
        <v>467.07</v>
      </c>
      <c r="R35" t="n">
        <v>70.61</v>
      </c>
      <c r="S35" t="n">
        <v>39.61</v>
      </c>
      <c r="T35" t="n">
        <v>10480.11</v>
      </c>
      <c r="U35" t="n">
        <v>0.5600000000000001</v>
      </c>
      <c r="V35" t="n">
        <v>0.73</v>
      </c>
      <c r="W35" t="n">
        <v>2.65</v>
      </c>
      <c r="X35" t="n">
        <v>0.64</v>
      </c>
      <c r="Y35" t="n">
        <v>1</v>
      </c>
      <c r="Z35" t="n">
        <v>10</v>
      </c>
      <c r="AA35" t="n">
        <v>442.7116805923205</v>
      </c>
      <c r="AB35" t="n">
        <v>605.7376524473284</v>
      </c>
      <c r="AC35" t="n">
        <v>547.9269010558894</v>
      </c>
      <c r="AD35" t="n">
        <v>442711.6805923205</v>
      </c>
      <c r="AE35" t="n">
        <v>605737.6524473284</v>
      </c>
      <c r="AF35" t="n">
        <v>5.790953648355095e-06</v>
      </c>
      <c r="AG35" t="n">
        <v>24</v>
      </c>
      <c r="AH35" t="n">
        <v>547926.9010558894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4.9651</v>
      </c>
      <c r="E36" t="n">
        <v>20.14</v>
      </c>
      <c r="F36" t="n">
        <v>15.95</v>
      </c>
      <c r="G36" t="n">
        <v>41.61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279.34</v>
      </c>
      <c r="Q36" t="n">
        <v>467.09</v>
      </c>
      <c r="R36" t="n">
        <v>70.16</v>
      </c>
      <c r="S36" t="n">
        <v>39.61</v>
      </c>
      <c r="T36" t="n">
        <v>10256.79</v>
      </c>
      <c r="U36" t="n">
        <v>0.5600000000000001</v>
      </c>
      <c r="V36" t="n">
        <v>0.73</v>
      </c>
      <c r="W36" t="n">
        <v>2.64</v>
      </c>
      <c r="X36" t="n">
        <v>0.62</v>
      </c>
      <c r="Y36" t="n">
        <v>1</v>
      </c>
      <c r="Z36" t="n">
        <v>10</v>
      </c>
      <c r="AA36" t="n">
        <v>442.1569062702123</v>
      </c>
      <c r="AB36" t="n">
        <v>604.9785857449042</v>
      </c>
      <c r="AC36" t="n">
        <v>547.2402786141879</v>
      </c>
      <c r="AD36" t="n">
        <v>442156.9062702123</v>
      </c>
      <c r="AE36" t="n">
        <v>604978.5857449042</v>
      </c>
      <c r="AF36" t="n">
        <v>5.795856388850386e-06</v>
      </c>
      <c r="AG36" t="n">
        <v>24</v>
      </c>
      <c r="AH36" t="n">
        <v>547240.2786141878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4.9827</v>
      </c>
      <c r="E37" t="n">
        <v>20.07</v>
      </c>
      <c r="F37" t="n">
        <v>15.93</v>
      </c>
      <c r="G37" t="n">
        <v>43.46</v>
      </c>
      <c r="H37" t="n">
        <v>0.57</v>
      </c>
      <c r="I37" t="n">
        <v>22</v>
      </c>
      <c r="J37" t="n">
        <v>303.23</v>
      </c>
      <c r="K37" t="n">
        <v>61.2</v>
      </c>
      <c r="L37" t="n">
        <v>9.75</v>
      </c>
      <c r="M37" t="n">
        <v>20</v>
      </c>
      <c r="N37" t="n">
        <v>87.28</v>
      </c>
      <c r="O37" t="n">
        <v>37632.84</v>
      </c>
      <c r="P37" t="n">
        <v>279.02</v>
      </c>
      <c r="Q37" t="n">
        <v>467.08</v>
      </c>
      <c r="R37" t="n">
        <v>69.77</v>
      </c>
      <c r="S37" t="n">
        <v>39.61</v>
      </c>
      <c r="T37" t="n">
        <v>10064.27</v>
      </c>
      <c r="U37" t="n">
        <v>0.57</v>
      </c>
      <c r="V37" t="n">
        <v>0.73</v>
      </c>
      <c r="W37" t="n">
        <v>2.64</v>
      </c>
      <c r="X37" t="n">
        <v>0.6</v>
      </c>
      <c r="Y37" t="n">
        <v>1</v>
      </c>
      <c r="Z37" t="n">
        <v>10</v>
      </c>
      <c r="AA37" t="n">
        <v>441.2196398551751</v>
      </c>
      <c r="AB37" t="n">
        <v>603.6961764865745</v>
      </c>
      <c r="AC37" t="n">
        <v>546.0802606956004</v>
      </c>
      <c r="AD37" t="n">
        <v>441219.6398551751</v>
      </c>
      <c r="AE37" t="n">
        <v>603696.1764865745</v>
      </c>
      <c r="AF37" t="n">
        <v>5.81640120616399e-06</v>
      </c>
      <c r="AG37" t="n">
        <v>24</v>
      </c>
      <c r="AH37" t="n">
        <v>546080.2606956004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5.0045</v>
      </c>
      <c r="E38" t="n">
        <v>19.98</v>
      </c>
      <c r="F38" t="n">
        <v>15.9</v>
      </c>
      <c r="G38" t="n">
        <v>45.43</v>
      </c>
      <c r="H38" t="n">
        <v>0.59</v>
      </c>
      <c r="I38" t="n">
        <v>21</v>
      </c>
      <c r="J38" t="n">
        <v>303.76</v>
      </c>
      <c r="K38" t="n">
        <v>61.2</v>
      </c>
      <c r="L38" t="n">
        <v>10</v>
      </c>
      <c r="M38" t="n">
        <v>19</v>
      </c>
      <c r="N38" t="n">
        <v>87.56999999999999</v>
      </c>
      <c r="O38" t="n">
        <v>37698.48</v>
      </c>
      <c r="P38" t="n">
        <v>278.16</v>
      </c>
      <c r="Q38" t="n">
        <v>467.07</v>
      </c>
      <c r="R38" t="n">
        <v>68.42</v>
      </c>
      <c r="S38" t="n">
        <v>39.61</v>
      </c>
      <c r="T38" t="n">
        <v>9398.1</v>
      </c>
      <c r="U38" t="n">
        <v>0.58</v>
      </c>
      <c r="V38" t="n">
        <v>0.73</v>
      </c>
      <c r="W38" t="n">
        <v>2.64</v>
      </c>
      <c r="X38" t="n">
        <v>0.57</v>
      </c>
      <c r="Y38" t="n">
        <v>1</v>
      </c>
      <c r="Z38" t="n">
        <v>10</v>
      </c>
      <c r="AA38" t="n">
        <v>439.8232873619459</v>
      </c>
      <c r="AB38" t="n">
        <v>601.7856254026138</v>
      </c>
      <c r="AC38" t="n">
        <v>544.3520499256176</v>
      </c>
      <c r="AD38" t="n">
        <v>439823.2873619458</v>
      </c>
      <c r="AE38" t="n">
        <v>601785.6254026139</v>
      </c>
      <c r="AF38" t="n">
        <v>5.841848763972883e-06</v>
      </c>
      <c r="AG38" t="n">
        <v>24</v>
      </c>
      <c r="AH38" t="n">
        <v>544352.0499256176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5.0031</v>
      </c>
      <c r="E39" t="n">
        <v>19.99</v>
      </c>
      <c r="F39" t="n">
        <v>15.91</v>
      </c>
      <c r="G39" t="n">
        <v>45.45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278.15</v>
      </c>
      <c r="Q39" t="n">
        <v>467.07</v>
      </c>
      <c r="R39" t="n">
        <v>68.63</v>
      </c>
      <c r="S39" t="n">
        <v>39.61</v>
      </c>
      <c r="T39" t="n">
        <v>9501.99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439.9127126773626</v>
      </c>
      <c r="AB39" t="n">
        <v>601.9079810643336</v>
      </c>
      <c r="AC39" t="n">
        <v>544.4627281347101</v>
      </c>
      <c r="AD39" t="n">
        <v>439912.7126773626</v>
      </c>
      <c r="AE39" t="n">
        <v>601907.9810643336</v>
      </c>
      <c r="AF39" t="n">
        <v>5.840214517141119e-06</v>
      </c>
      <c r="AG39" t="n">
        <v>24</v>
      </c>
      <c r="AH39" t="n">
        <v>544462.7281347101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5.0237</v>
      </c>
      <c r="E40" t="n">
        <v>19.91</v>
      </c>
      <c r="F40" t="n">
        <v>15.88</v>
      </c>
      <c r="G40" t="n">
        <v>47.64</v>
      </c>
      <c r="H40" t="n">
        <v>0.61</v>
      </c>
      <c r="I40" t="n">
        <v>20</v>
      </c>
      <c r="J40" t="n">
        <v>304.83</v>
      </c>
      <c r="K40" t="n">
        <v>61.2</v>
      </c>
      <c r="L40" t="n">
        <v>10.5</v>
      </c>
      <c r="M40" t="n">
        <v>18</v>
      </c>
      <c r="N40" t="n">
        <v>88.13</v>
      </c>
      <c r="O40" t="n">
        <v>37830.13</v>
      </c>
      <c r="P40" t="n">
        <v>277.37</v>
      </c>
      <c r="Q40" t="n">
        <v>467.08</v>
      </c>
      <c r="R40" t="n">
        <v>67.68000000000001</v>
      </c>
      <c r="S40" t="n">
        <v>39.61</v>
      </c>
      <c r="T40" t="n">
        <v>9030.139999999999</v>
      </c>
      <c r="U40" t="n">
        <v>0.59</v>
      </c>
      <c r="V40" t="n">
        <v>0.73</v>
      </c>
      <c r="W40" t="n">
        <v>2.64</v>
      </c>
      <c r="X40" t="n">
        <v>0.55</v>
      </c>
      <c r="Y40" t="n">
        <v>1</v>
      </c>
      <c r="Z40" t="n">
        <v>10</v>
      </c>
      <c r="AA40" t="n">
        <v>438.6129025657447</v>
      </c>
      <c r="AB40" t="n">
        <v>600.1295235260429</v>
      </c>
      <c r="AC40" t="n">
        <v>542.8540040877932</v>
      </c>
      <c r="AD40" t="n">
        <v>438612.9025657447</v>
      </c>
      <c r="AE40" t="n">
        <v>600129.5235260429</v>
      </c>
      <c r="AF40" t="n">
        <v>5.864261291951358e-06</v>
      </c>
      <c r="AG40" t="n">
        <v>24</v>
      </c>
      <c r="AH40" t="n">
        <v>542854.0040877932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5.0218</v>
      </c>
      <c r="E41" t="n">
        <v>19.91</v>
      </c>
      <c r="F41" t="n">
        <v>15.89</v>
      </c>
      <c r="G41" t="n">
        <v>47.66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277.94</v>
      </c>
      <c r="Q41" t="n">
        <v>467.07</v>
      </c>
      <c r="R41" t="n">
        <v>67.87</v>
      </c>
      <c r="S41" t="n">
        <v>39.61</v>
      </c>
      <c r="T41" t="n">
        <v>9127.09</v>
      </c>
      <c r="U41" t="n">
        <v>0.58</v>
      </c>
      <c r="V41" t="n">
        <v>0.73</v>
      </c>
      <c r="W41" t="n">
        <v>2.64</v>
      </c>
      <c r="X41" t="n">
        <v>0.55</v>
      </c>
      <c r="Y41" t="n">
        <v>1</v>
      </c>
      <c r="Z41" t="n">
        <v>10</v>
      </c>
      <c r="AA41" t="n">
        <v>439.0004717584856</v>
      </c>
      <c r="AB41" t="n">
        <v>600.659812793897</v>
      </c>
      <c r="AC41" t="n">
        <v>543.3336832921888</v>
      </c>
      <c r="AD41" t="n">
        <v>439000.4717584855</v>
      </c>
      <c r="AE41" t="n">
        <v>600659.812793897</v>
      </c>
      <c r="AF41" t="n">
        <v>5.862043385536822e-06</v>
      </c>
      <c r="AG41" t="n">
        <v>24</v>
      </c>
      <c r="AH41" t="n">
        <v>543333.6832921888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5.0444</v>
      </c>
      <c r="E42" t="n">
        <v>19.82</v>
      </c>
      <c r="F42" t="n">
        <v>15.85</v>
      </c>
      <c r="G42" t="n">
        <v>50.06</v>
      </c>
      <c r="H42" t="n">
        <v>0.64</v>
      </c>
      <c r="I42" t="n">
        <v>19</v>
      </c>
      <c r="J42" t="n">
        <v>305.9</v>
      </c>
      <c r="K42" t="n">
        <v>61.2</v>
      </c>
      <c r="L42" t="n">
        <v>11</v>
      </c>
      <c r="M42" t="n">
        <v>17</v>
      </c>
      <c r="N42" t="n">
        <v>88.7</v>
      </c>
      <c r="O42" t="n">
        <v>37962.28</v>
      </c>
      <c r="P42" t="n">
        <v>276.66</v>
      </c>
      <c r="Q42" t="n">
        <v>467.07</v>
      </c>
      <c r="R42" t="n">
        <v>66.72</v>
      </c>
      <c r="S42" t="n">
        <v>39.61</v>
      </c>
      <c r="T42" t="n">
        <v>8556.26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427.2616055966702</v>
      </c>
      <c r="AB42" t="n">
        <v>584.5981782290766</v>
      </c>
      <c r="AC42" t="n">
        <v>528.8049485875889</v>
      </c>
      <c r="AD42" t="n">
        <v>427261.6055966702</v>
      </c>
      <c r="AE42" t="n">
        <v>584598.1782290766</v>
      </c>
      <c r="AF42" t="n">
        <v>5.888424798678152e-06</v>
      </c>
      <c r="AG42" t="n">
        <v>23</v>
      </c>
      <c r="AH42" t="n">
        <v>528804.948587589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5.041</v>
      </c>
      <c r="E43" t="n">
        <v>19.84</v>
      </c>
      <c r="F43" t="n">
        <v>15.86</v>
      </c>
      <c r="G43" t="n">
        <v>50.1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277.35</v>
      </c>
      <c r="Q43" t="n">
        <v>467.09</v>
      </c>
      <c r="R43" t="n">
        <v>67.44</v>
      </c>
      <c r="S43" t="n">
        <v>39.61</v>
      </c>
      <c r="T43" t="n">
        <v>8914.83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427.7626093087377</v>
      </c>
      <c r="AB43" t="n">
        <v>585.2836736106509</v>
      </c>
      <c r="AC43" t="n">
        <v>529.4250212520449</v>
      </c>
      <c r="AD43" t="n">
        <v>427762.6093087377</v>
      </c>
      <c r="AE43" t="n">
        <v>585283.6736106509</v>
      </c>
      <c r="AF43" t="n">
        <v>5.884455913515297e-06</v>
      </c>
      <c r="AG43" t="n">
        <v>23</v>
      </c>
      <c r="AH43" t="n">
        <v>529425.0212520448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5.0405</v>
      </c>
      <c r="E44" t="n">
        <v>19.84</v>
      </c>
      <c r="F44" t="n">
        <v>15.87</v>
      </c>
      <c r="G44" t="n">
        <v>50.1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277.05</v>
      </c>
      <c r="Q44" t="n">
        <v>467.07</v>
      </c>
      <c r="R44" t="n">
        <v>67.31</v>
      </c>
      <c r="S44" t="n">
        <v>39.61</v>
      </c>
      <c r="T44" t="n">
        <v>8850.67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427.6768909300997</v>
      </c>
      <c r="AB44" t="n">
        <v>585.1663899433706</v>
      </c>
      <c r="AC44" t="n">
        <v>529.318930973361</v>
      </c>
      <c r="AD44" t="n">
        <v>427676.8909300996</v>
      </c>
      <c r="AE44" t="n">
        <v>585166.3899433706</v>
      </c>
      <c r="AF44" t="n">
        <v>5.883872253932524e-06</v>
      </c>
      <c r="AG44" t="n">
        <v>23</v>
      </c>
      <c r="AH44" t="n">
        <v>529318.930973361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5.0647</v>
      </c>
      <c r="E45" t="n">
        <v>19.74</v>
      </c>
      <c r="F45" t="n">
        <v>15.83</v>
      </c>
      <c r="G45" t="n">
        <v>52.75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276.41</v>
      </c>
      <c r="Q45" t="n">
        <v>467.07</v>
      </c>
      <c r="R45" t="n">
        <v>65.90000000000001</v>
      </c>
      <c r="S45" t="n">
        <v>39.61</v>
      </c>
      <c r="T45" t="n">
        <v>8150.74</v>
      </c>
      <c r="U45" t="n">
        <v>0.6</v>
      </c>
      <c r="V45" t="n">
        <v>0.74</v>
      </c>
      <c r="W45" t="n">
        <v>2.64</v>
      </c>
      <c r="X45" t="n">
        <v>0.49</v>
      </c>
      <c r="Y45" t="n">
        <v>1</v>
      </c>
      <c r="Z45" t="n">
        <v>10</v>
      </c>
      <c r="AA45" t="n">
        <v>426.2860637904682</v>
      </c>
      <c r="AB45" t="n">
        <v>583.2633988919638</v>
      </c>
      <c r="AC45" t="n">
        <v>527.5975587170358</v>
      </c>
      <c r="AD45" t="n">
        <v>426286.0637904681</v>
      </c>
      <c r="AE45" t="n">
        <v>583263.3988919638</v>
      </c>
      <c r="AF45" t="n">
        <v>5.912121377738727e-06</v>
      </c>
      <c r="AG45" t="n">
        <v>23</v>
      </c>
      <c r="AH45" t="n">
        <v>527597.5587170358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5.0696</v>
      </c>
      <c r="E46" t="n">
        <v>19.73</v>
      </c>
      <c r="F46" t="n">
        <v>15.81</v>
      </c>
      <c r="G46" t="n">
        <v>52.69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275.75</v>
      </c>
      <c r="Q46" t="n">
        <v>467.1</v>
      </c>
      <c r="R46" t="n">
        <v>65.36</v>
      </c>
      <c r="S46" t="n">
        <v>39.61</v>
      </c>
      <c r="T46" t="n">
        <v>7879.99</v>
      </c>
      <c r="U46" t="n">
        <v>0.61</v>
      </c>
      <c r="V46" t="n">
        <v>0.74</v>
      </c>
      <c r="W46" t="n">
        <v>2.64</v>
      </c>
      <c r="X46" t="n">
        <v>0.47</v>
      </c>
      <c r="Y46" t="n">
        <v>1</v>
      </c>
      <c r="Z46" t="n">
        <v>10</v>
      </c>
      <c r="AA46" t="n">
        <v>425.7069686798001</v>
      </c>
      <c r="AB46" t="n">
        <v>582.4710554136744</v>
      </c>
      <c r="AC46" t="n">
        <v>526.8808353882533</v>
      </c>
      <c r="AD46" t="n">
        <v>425706.9686798</v>
      </c>
      <c r="AE46" t="n">
        <v>582471.0554136744</v>
      </c>
      <c r="AF46" t="n">
        <v>5.917841241649901e-06</v>
      </c>
      <c r="AG46" t="n">
        <v>23</v>
      </c>
      <c r="AH46" t="n">
        <v>526880.8353882533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5.0667</v>
      </c>
      <c r="E47" t="n">
        <v>19.74</v>
      </c>
      <c r="F47" t="n">
        <v>15.82</v>
      </c>
      <c r="G47" t="n">
        <v>52.73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275.58</v>
      </c>
      <c r="Q47" t="n">
        <v>467.07</v>
      </c>
      <c r="R47" t="n">
        <v>65.81</v>
      </c>
      <c r="S47" t="n">
        <v>39.61</v>
      </c>
      <c r="T47" t="n">
        <v>8103.85</v>
      </c>
      <c r="U47" t="n">
        <v>0.6</v>
      </c>
      <c r="V47" t="n">
        <v>0.74</v>
      </c>
      <c r="W47" t="n">
        <v>2.63</v>
      </c>
      <c r="X47" t="n">
        <v>0.48</v>
      </c>
      <c r="Y47" t="n">
        <v>1</v>
      </c>
      <c r="Z47" t="n">
        <v>10</v>
      </c>
      <c r="AA47" t="n">
        <v>425.7748380583729</v>
      </c>
      <c r="AB47" t="n">
        <v>582.5639172916235</v>
      </c>
      <c r="AC47" t="n">
        <v>526.9648346589034</v>
      </c>
      <c r="AD47" t="n">
        <v>425774.838058373</v>
      </c>
      <c r="AE47" t="n">
        <v>582563.9172916235</v>
      </c>
      <c r="AF47" t="n">
        <v>5.914456016069819e-06</v>
      </c>
      <c r="AG47" t="n">
        <v>23</v>
      </c>
      <c r="AH47" t="n">
        <v>526964.8346589034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5.0888</v>
      </c>
      <c r="E48" t="n">
        <v>19.65</v>
      </c>
      <c r="F48" t="n">
        <v>15.79</v>
      </c>
      <c r="G48" t="n">
        <v>55.71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274.96</v>
      </c>
      <c r="Q48" t="n">
        <v>467.12</v>
      </c>
      <c r="R48" t="n">
        <v>64.76000000000001</v>
      </c>
      <c r="S48" t="n">
        <v>39.61</v>
      </c>
      <c r="T48" t="n">
        <v>7586.14</v>
      </c>
      <c r="U48" t="n">
        <v>0.61</v>
      </c>
      <c r="V48" t="n">
        <v>0.74</v>
      </c>
      <c r="W48" t="n">
        <v>2.63</v>
      </c>
      <c r="X48" t="n">
        <v>0.45</v>
      </c>
      <c r="Y48" t="n">
        <v>1</v>
      </c>
      <c r="Z48" t="n">
        <v>10</v>
      </c>
      <c r="AA48" t="n">
        <v>424.5272525112023</v>
      </c>
      <c r="AB48" t="n">
        <v>580.8569157063949</v>
      </c>
      <c r="AC48" t="n">
        <v>525.4207469091773</v>
      </c>
      <c r="AD48" t="n">
        <v>424527.2525112024</v>
      </c>
      <c r="AE48" t="n">
        <v>580856.9157063949</v>
      </c>
      <c r="AF48" t="n">
        <v>5.940253769628376e-06</v>
      </c>
      <c r="AG48" t="n">
        <v>23</v>
      </c>
      <c r="AH48" t="n">
        <v>525420.7469091773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5.0883</v>
      </c>
      <c r="E49" t="n">
        <v>19.65</v>
      </c>
      <c r="F49" t="n">
        <v>15.79</v>
      </c>
      <c r="G49" t="n">
        <v>55.72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275.2</v>
      </c>
      <c r="Q49" t="n">
        <v>467.07</v>
      </c>
      <c r="R49" t="n">
        <v>64.77</v>
      </c>
      <c r="S49" t="n">
        <v>39.61</v>
      </c>
      <c r="T49" t="n">
        <v>7592.19</v>
      </c>
      <c r="U49" t="n">
        <v>0.61</v>
      </c>
      <c r="V49" t="n">
        <v>0.74</v>
      </c>
      <c r="W49" t="n">
        <v>2.64</v>
      </c>
      <c r="X49" t="n">
        <v>0.45</v>
      </c>
      <c r="Y49" t="n">
        <v>1</v>
      </c>
      <c r="Z49" t="n">
        <v>10</v>
      </c>
      <c r="AA49" t="n">
        <v>424.6601551294219</v>
      </c>
      <c r="AB49" t="n">
        <v>581.0387589318924</v>
      </c>
      <c r="AC49" t="n">
        <v>525.585235272452</v>
      </c>
      <c r="AD49" t="n">
        <v>424660.1551294219</v>
      </c>
      <c r="AE49" t="n">
        <v>581038.7589318925</v>
      </c>
      <c r="AF49" t="n">
        <v>5.939670110045603e-06</v>
      </c>
      <c r="AG49" t="n">
        <v>23</v>
      </c>
      <c r="AH49" t="n">
        <v>525585.235272452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5.0878</v>
      </c>
      <c r="E50" t="n">
        <v>19.65</v>
      </c>
      <c r="F50" t="n">
        <v>15.79</v>
      </c>
      <c r="G50" t="n">
        <v>55.73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274.98</v>
      </c>
      <c r="Q50" t="n">
        <v>467.07</v>
      </c>
      <c r="R50" t="n">
        <v>64.76000000000001</v>
      </c>
      <c r="S50" t="n">
        <v>39.61</v>
      </c>
      <c r="T50" t="n">
        <v>7586.55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424.5744081754701</v>
      </c>
      <c r="AB50" t="n">
        <v>580.9214361666074</v>
      </c>
      <c r="AC50" t="n">
        <v>525.479109627222</v>
      </c>
      <c r="AD50" t="n">
        <v>424574.4081754701</v>
      </c>
      <c r="AE50" t="n">
        <v>580921.4361666073</v>
      </c>
      <c r="AF50" t="n">
        <v>5.93908645046283e-06</v>
      </c>
      <c r="AG50" t="n">
        <v>23</v>
      </c>
      <c r="AH50" t="n">
        <v>525479.1096272219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5.1085</v>
      </c>
      <c r="E51" t="n">
        <v>19.58</v>
      </c>
      <c r="F51" t="n">
        <v>15.76</v>
      </c>
      <c r="G51" t="n">
        <v>59.11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274.52</v>
      </c>
      <c r="Q51" t="n">
        <v>467.19</v>
      </c>
      <c r="R51" t="n">
        <v>64.16</v>
      </c>
      <c r="S51" t="n">
        <v>39.61</v>
      </c>
      <c r="T51" t="n">
        <v>7292.44</v>
      </c>
      <c r="U51" t="n">
        <v>0.62</v>
      </c>
      <c r="V51" t="n">
        <v>0.74</v>
      </c>
      <c r="W51" t="n">
        <v>2.63</v>
      </c>
      <c r="X51" t="n">
        <v>0.43</v>
      </c>
      <c r="Y51" t="n">
        <v>1</v>
      </c>
      <c r="Z51" t="n">
        <v>10</v>
      </c>
      <c r="AA51" t="n">
        <v>423.4650864135612</v>
      </c>
      <c r="AB51" t="n">
        <v>579.4036131921413</v>
      </c>
      <c r="AC51" t="n">
        <v>524.106145547161</v>
      </c>
      <c r="AD51" t="n">
        <v>423465.0864135612</v>
      </c>
      <c r="AE51" t="n">
        <v>579403.6131921413</v>
      </c>
      <c r="AF51" t="n">
        <v>5.963249957189623e-06</v>
      </c>
      <c r="AG51" t="n">
        <v>23</v>
      </c>
      <c r="AH51" t="n">
        <v>524106.145547161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5.111</v>
      </c>
      <c r="E52" t="n">
        <v>19.57</v>
      </c>
      <c r="F52" t="n">
        <v>15.75</v>
      </c>
      <c r="G52" t="n">
        <v>59.08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274.4</v>
      </c>
      <c r="Q52" t="n">
        <v>467.08</v>
      </c>
      <c r="R52" t="n">
        <v>63.75</v>
      </c>
      <c r="S52" t="n">
        <v>39.61</v>
      </c>
      <c r="T52" t="n">
        <v>7087.81</v>
      </c>
      <c r="U52" t="n">
        <v>0.62</v>
      </c>
      <c r="V52" t="n">
        <v>0.74</v>
      </c>
      <c r="W52" t="n">
        <v>2.63</v>
      </c>
      <c r="X52" t="n">
        <v>0.42</v>
      </c>
      <c r="Y52" t="n">
        <v>1</v>
      </c>
      <c r="Z52" t="n">
        <v>10</v>
      </c>
      <c r="AA52" t="n">
        <v>423.2767500934852</v>
      </c>
      <c r="AB52" t="n">
        <v>579.1459231302013</v>
      </c>
      <c r="AC52" t="n">
        <v>523.8730490630622</v>
      </c>
      <c r="AD52" t="n">
        <v>423276.7500934852</v>
      </c>
      <c r="AE52" t="n">
        <v>579145.9231302013</v>
      </c>
      <c r="AF52" t="n">
        <v>5.966168255103487e-06</v>
      </c>
      <c r="AG52" t="n">
        <v>23</v>
      </c>
      <c r="AH52" t="n">
        <v>523873.0490630623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5.1041</v>
      </c>
      <c r="E53" t="n">
        <v>19.59</v>
      </c>
      <c r="F53" t="n">
        <v>15.78</v>
      </c>
      <c r="G53" t="n">
        <v>59.18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274.91</v>
      </c>
      <c r="Q53" t="n">
        <v>467.1</v>
      </c>
      <c r="R53" t="n">
        <v>64.45999999999999</v>
      </c>
      <c r="S53" t="n">
        <v>39.61</v>
      </c>
      <c r="T53" t="n">
        <v>7442.23</v>
      </c>
      <c r="U53" t="n">
        <v>0.61</v>
      </c>
      <c r="V53" t="n">
        <v>0.74</v>
      </c>
      <c r="W53" t="n">
        <v>2.64</v>
      </c>
      <c r="X53" t="n">
        <v>0.45</v>
      </c>
      <c r="Y53" t="n">
        <v>1</v>
      </c>
      <c r="Z53" t="n">
        <v>10</v>
      </c>
      <c r="AA53" t="n">
        <v>423.8909560139019</v>
      </c>
      <c r="AB53" t="n">
        <v>579.9863067673682</v>
      </c>
      <c r="AC53" t="n">
        <v>524.6332276653839</v>
      </c>
      <c r="AD53" t="n">
        <v>423890.9560139019</v>
      </c>
      <c r="AE53" t="n">
        <v>579986.3067673682</v>
      </c>
      <c r="AF53" t="n">
        <v>5.958113752861223e-06</v>
      </c>
      <c r="AG53" t="n">
        <v>23</v>
      </c>
      <c r="AH53" t="n">
        <v>524633.2276653838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5.1326</v>
      </c>
      <c r="E54" t="n">
        <v>19.48</v>
      </c>
      <c r="F54" t="n">
        <v>15.73</v>
      </c>
      <c r="G54" t="n">
        <v>62.9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273.3</v>
      </c>
      <c r="Q54" t="n">
        <v>467.09</v>
      </c>
      <c r="R54" t="n">
        <v>62.54</v>
      </c>
      <c r="S54" t="n">
        <v>39.61</v>
      </c>
      <c r="T54" t="n">
        <v>6485.84</v>
      </c>
      <c r="U54" t="n">
        <v>0.63</v>
      </c>
      <c r="V54" t="n">
        <v>0.74</v>
      </c>
      <c r="W54" t="n">
        <v>2.64</v>
      </c>
      <c r="X54" t="n">
        <v>0.39</v>
      </c>
      <c r="Y54" t="n">
        <v>1</v>
      </c>
      <c r="Z54" t="n">
        <v>10</v>
      </c>
      <c r="AA54" t="n">
        <v>421.8811282466812</v>
      </c>
      <c r="AB54" t="n">
        <v>577.2363717489136</v>
      </c>
      <c r="AC54" t="n">
        <v>522.1457425855325</v>
      </c>
      <c r="AD54" t="n">
        <v>421881.1282466812</v>
      </c>
      <c r="AE54" t="n">
        <v>577236.3717489135</v>
      </c>
      <c r="AF54" t="n">
        <v>5.991382349079273e-06</v>
      </c>
      <c r="AG54" t="n">
        <v>23</v>
      </c>
      <c r="AH54" t="n">
        <v>522145.7425855325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5.1319</v>
      </c>
      <c r="E55" t="n">
        <v>19.49</v>
      </c>
      <c r="F55" t="n">
        <v>15.73</v>
      </c>
      <c r="G55" t="n">
        <v>62.91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273.24</v>
      </c>
      <c r="Q55" t="n">
        <v>467.09</v>
      </c>
      <c r="R55" t="n">
        <v>62.81</v>
      </c>
      <c r="S55" t="n">
        <v>39.61</v>
      </c>
      <c r="T55" t="n">
        <v>6619.55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421.8786166533981</v>
      </c>
      <c r="AB55" t="n">
        <v>577.23293527618</v>
      </c>
      <c r="AC55" t="n">
        <v>522.1426340849337</v>
      </c>
      <c r="AD55" t="n">
        <v>421878.6166533981</v>
      </c>
      <c r="AE55" t="n">
        <v>577232.93527618</v>
      </c>
      <c r="AF55" t="n">
        <v>5.990565225663391e-06</v>
      </c>
      <c r="AG55" t="n">
        <v>23</v>
      </c>
      <c r="AH55" t="n">
        <v>522142.6340849337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5.1351</v>
      </c>
      <c r="E56" t="n">
        <v>19.47</v>
      </c>
      <c r="F56" t="n">
        <v>15.72</v>
      </c>
      <c r="G56" t="n">
        <v>62.87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273.08</v>
      </c>
      <c r="Q56" t="n">
        <v>467.07</v>
      </c>
      <c r="R56" t="n">
        <v>62.48</v>
      </c>
      <c r="S56" t="n">
        <v>39.61</v>
      </c>
      <c r="T56" t="n">
        <v>6457.73</v>
      </c>
      <c r="U56" t="n">
        <v>0.63</v>
      </c>
      <c r="V56" t="n">
        <v>0.74</v>
      </c>
      <c r="W56" t="n">
        <v>2.63</v>
      </c>
      <c r="X56" t="n">
        <v>0.38</v>
      </c>
      <c r="Y56" t="n">
        <v>1</v>
      </c>
      <c r="Z56" t="n">
        <v>10</v>
      </c>
      <c r="AA56" t="n">
        <v>421.6473466530044</v>
      </c>
      <c r="AB56" t="n">
        <v>576.916501458729</v>
      </c>
      <c r="AC56" t="n">
        <v>521.8564002669024</v>
      </c>
      <c r="AD56" t="n">
        <v>421647.3466530044</v>
      </c>
      <c r="AE56" t="n">
        <v>576916.501458729</v>
      </c>
      <c r="AF56" t="n">
        <v>5.994300646993137e-06</v>
      </c>
      <c r="AG56" t="n">
        <v>23</v>
      </c>
      <c r="AH56" t="n">
        <v>521856.4002669024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5.1344</v>
      </c>
      <c r="E57" t="n">
        <v>19.48</v>
      </c>
      <c r="F57" t="n">
        <v>15.72</v>
      </c>
      <c r="G57" t="n">
        <v>62.88</v>
      </c>
      <c r="H57" t="n">
        <v>0.84</v>
      </c>
      <c r="I57" t="n">
        <v>15</v>
      </c>
      <c r="J57" t="n">
        <v>314.07</v>
      </c>
      <c r="K57" t="n">
        <v>61.2</v>
      </c>
      <c r="L57" t="n">
        <v>14.75</v>
      </c>
      <c r="M57" t="n">
        <v>13</v>
      </c>
      <c r="N57" t="n">
        <v>93.12</v>
      </c>
      <c r="O57" t="n">
        <v>38969.71</v>
      </c>
      <c r="P57" t="n">
        <v>272.95</v>
      </c>
      <c r="Q57" t="n">
        <v>467.07</v>
      </c>
      <c r="R57" t="n">
        <v>62.54</v>
      </c>
      <c r="S57" t="n">
        <v>39.61</v>
      </c>
      <c r="T57" t="n">
        <v>6484.69</v>
      </c>
      <c r="U57" t="n">
        <v>0.63</v>
      </c>
      <c r="V57" t="n">
        <v>0.74</v>
      </c>
      <c r="W57" t="n">
        <v>2.63</v>
      </c>
      <c r="X57" t="n">
        <v>0.39</v>
      </c>
      <c r="Y57" t="n">
        <v>1</v>
      </c>
      <c r="Z57" t="n">
        <v>10</v>
      </c>
      <c r="AA57" t="n">
        <v>421.611829694777</v>
      </c>
      <c r="AB57" t="n">
        <v>576.8679055895844</v>
      </c>
      <c r="AC57" t="n">
        <v>521.8124423193043</v>
      </c>
      <c r="AD57" t="n">
        <v>421611.829694777</v>
      </c>
      <c r="AE57" t="n">
        <v>576867.9055895845</v>
      </c>
      <c r="AF57" t="n">
        <v>5.993483523577255e-06</v>
      </c>
      <c r="AG57" t="n">
        <v>23</v>
      </c>
      <c r="AH57" t="n">
        <v>521812.4423193043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5.1302</v>
      </c>
      <c r="E58" t="n">
        <v>19.49</v>
      </c>
      <c r="F58" t="n">
        <v>15.73</v>
      </c>
      <c r="G58" t="n">
        <v>62.94</v>
      </c>
      <c r="H58" t="n">
        <v>0.85</v>
      </c>
      <c r="I58" t="n">
        <v>15</v>
      </c>
      <c r="J58" t="n">
        <v>314.62</v>
      </c>
      <c r="K58" t="n">
        <v>61.2</v>
      </c>
      <c r="L58" t="n">
        <v>15</v>
      </c>
      <c r="M58" t="n">
        <v>13</v>
      </c>
      <c r="N58" t="n">
        <v>93.43000000000001</v>
      </c>
      <c r="O58" t="n">
        <v>39037.92</v>
      </c>
      <c r="P58" t="n">
        <v>273.25</v>
      </c>
      <c r="Q58" t="n">
        <v>467.07</v>
      </c>
      <c r="R58" t="n">
        <v>63.05</v>
      </c>
      <c r="S58" t="n">
        <v>39.61</v>
      </c>
      <c r="T58" t="n">
        <v>6739.54</v>
      </c>
      <c r="U58" t="n">
        <v>0.63</v>
      </c>
      <c r="V58" t="n">
        <v>0.74</v>
      </c>
      <c r="W58" t="n">
        <v>2.63</v>
      </c>
      <c r="X58" t="n">
        <v>0.4</v>
      </c>
      <c r="Y58" t="n">
        <v>1</v>
      </c>
      <c r="Z58" t="n">
        <v>10</v>
      </c>
      <c r="AA58" t="n">
        <v>421.9459261855253</v>
      </c>
      <c r="AB58" t="n">
        <v>577.3250311475233</v>
      </c>
      <c r="AC58" t="n">
        <v>522.2259404555732</v>
      </c>
      <c r="AD58" t="n">
        <v>421945.9261855253</v>
      </c>
      <c r="AE58" t="n">
        <v>577325.0311475233</v>
      </c>
      <c r="AF58" t="n">
        <v>5.988580783081963e-06</v>
      </c>
      <c r="AG58" t="n">
        <v>23</v>
      </c>
      <c r="AH58" t="n">
        <v>522225.9404555733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5.154</v>
      </c>
      <c r="E59" t="n">
        <v>19.4</v>
      </c>
      <c r="F59" t="n">
        <v>15.7</v>
      </c>
      <c r="G59" t="n">
        <v>67.28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272.66</v>
      </c>
      <c r="Q59" t="n">
        <v>467.07</v>
      </c>
      <c r="R59" t="n">
        <v>61.92</v>
      </c>
      <c r="S59" t="n">
        <v>39.61</v>
      </c>
      <c r="T59" t="n">
        <v>6180.4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420.6822912926468</v>
      </c>
      <c r="AB59" t="n">
        <v>575.59607013945</v>
      </c>
      <c r="AC59" t="n">
        <v>520.6619890594985</v>
      </c>
      <c r="AD59" t="n">
        <v>420682.2912926468</v>
      </c>
      <c r="AE59" t="n">
        <v>575596.07013945</v>
      </c>
      <c r="AF59" t="n">
        <v>6.016362979221948e-06</v>
      </c>
      <c r="AG59" t="n">
        <v>23</v>
      </c>
      <c r="AH59" t="n">
        <v>520661.9890594985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5.1523</v>
      </c>
      <c r="E60" t="n">
        <v>19.41</v>
      </c>
      <c r="F60" t="n">
        <v>15.71</v>
      </c>
      <c r="G60" t="n">
        <v>67.31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272.69</v>
      </c>
      <c r="Q60" t="n">
        <v>467.07</v>
      </c>
      <c r="R60" t="n">
        <v>62.12</v>
      </c>
      <c r="S60" t="n">
        <v>39.61</v>
      </c>
      <c r="T60" t="n">
        <v>6279.53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420.7963745314926</v>
      </c>
      <c r="AB60" t="n">
        <v>575.7521638598361</v>
      </c>
      <c r="AC60" t="n">
        <v>520.8031854142898</v>
      </c>
      <c r="AD60" t="n">
        <v>420796.3745314926</v>
      </c>
      <c r="AE60" t="n">
        <v>575752.1638598361</v>
      </c>
      <c r="AF60" t="n">
        <v>6.014378536640521e-06</v>
      </c>
      <c r="AG60" t="n">
        <v>23</v>
      </c>
      <c r="AH60" t="n">
        <v>520803.1854142898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5.1554</v>
      </c>
      <c r="E61" t="n">
        <v>19.4</v>
      </c>
      <c r="F61" t="n">
        <v>15.69</v>
      </c>
      <c r="G61" t="n">
        <v>67.26000000000001</v>
      </c>
      <c r="H61" t="n">
        <v>0.89</v>
      </c>
      <c r="I61" t="n">
        <v>14</v>
      </c>
      <c r="J61" t="n">
        <v>316.29</v>
      </c>
      <c r="K61" t="n">
        <v>61.2</v>
      </c>
      <c r="L61" t="n">
        <v>15.75</v>
      </c>
      <c r="M61" t="n">
        <v>12</v>
      </c>
      <c r="N61" t="n">
        <v>94.34</v>
      </c>
      <c r="O61" t="n">
        <v>39243.37</v>
      </c>
      <c r="P61" t="n">
        <v>272.08</v>
      </c>
      <c r="Q61" t="n">
        <v>467.11</v>
      </c>
      <c r="R61" t="n">
        <v>61.81</v>
      </c>
      <c r="S61" t="n">
        <v>39.61</v>
      </c>
      <c r="T61" t="n">
        <v>6127.62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420.3211675367066</v>
      </c>
      <c r="AB61" t="n">
        <v>575.101964684917</v>
      </c>
      <c r="AC61" t="n">
        <v>520.2150403360646</v>
      </c>
      <c r="AD61" t="n">
        <v>420321.1675367067</v>
      </c>
      <c r="AE61" t="n">
        <v>575101.964684917</v>
      </c>
      <c r="AF61" t="n">
        <v>6.017997226053712e-06</v>
      </c>
      <c r="AG61" t="n">
        <v>23</v>
      </c>
      <c r="AH61" t="n">
        <v>520215.0403360646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5.1549</v>
      </c>
      <c r="E62" t="n">
        <v>19.4</v>
      </c>
      <c r="F62" t="n">
        <v>15.7</v>
      </c>
      <c r="G62" t="n">
        <v>67.27</v>
      </c>
      <c r="H62" t="n">
        <v>0.9</v>
      </c>
      <c r="I62" t="n">
        <v>14</v>
      </c>
      <c r="J62" t="n">
        <v>316.85</v>
      </c>
      <c r="K62" t="n">
        <v>61.2</v>
      </c>
      <c r="L62" t="n">
        <v>16</v>
      </c>
      <c r="M62" t="n">
        <v>12</v>
      </c>
      <c r="N62" t="n">
        <v>94.65000000000001</v>
      </c>
      <c r="O62" t="n">
        <v>39312.13</v>
      </c>
      <c r="P62" t="n">
        <v>271.78</v>
      </c>
      <c r="Q62" t="n">
        <v>467.11</v>
      </c>
      <c r="R62" t="n">
        <v>61.84</v>
      </c>
      <c r="S62" t="n">
        <v>39.61</v>
      </c>
      <c r="T62" t="n">
        <v>6138.5</v>
      </c>
      <c r="U62" t="n">
        <v>0.64</v>
      </c>
      <c r="V62" t="n">
        <v>0.74</v>
      </c>
      <c r="W62" t="n">
        <v>2.63</v>
      </c>
      <c r="X62" t="n">
        <v>0.36</v>
      </c>
      <c r="Y62" t="n">
        <v>1</v>
      </c>
      <c r="Z62" t="n">
        <v>10</v>
      </c>
      <c r="AA62" t="n">
        <v>420.2366296778907</v>
      </c>
      <c r="AB62" t="n">
        <v>574.9862962569377</v>
      </c>
      <c r="AC62" t="n">
        <v>520.1104111405102</v>
      </c>
      <c r="AD62" t="n">
        <v>420236.6296778907</v>
      </c>
      <c r="AE62" t="n">
        <v>574986.2962569378</v>
      </c>
      <c r="AF62" t="n">
        <v>6.017413566470938e-06</v>
      </c>
      <c r="AG62" t="n">
        <v>23</v>
      </c>
      <c r="AH62" t="n">
        <v>520110.4111405102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5.1717</v>
      </c>
      <c r="E63" t="n">
        <v>19.34</v>
      </c>
      <c r="F63" t="n">
        <v>15.69</v>
      </c>
      <c r="G63" t="n">
        <v>72.40000000000001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271.52</v>
      </c>
      <c r="Q63" t="n">
        <v>467.07</v>
      </c>
      <c r="R63" t="n">
        <v>61.53</v>
      </c>
      <c r="S63" t="n">
        <v>39.61</v>
      </c>
      <c r="T63" t="n">
        <v>5993.04</v>
      </c>
      <c r="U63" t="n">
        <v>0.64</v>
      </c>
      <c r="V63" t="n">
        <v>0.74</v>
      </c>
      <c r="W63" t="n">
        <v>2.63</v>
      </c>
      <c r="X63" t="n">
        <v>0.35</v>
      </c>
      <c r="Y63" t="n">
        <v>1</v>
      </c>
      <c r="Z63" t="n">
        <v>10</v>
      </c>
      <c r="AA63" t="n">
        <v>419.4688215960954</v>
      </c>
      <c r="AB63" t="n">
        <v>573.9357473661238</v>
      </c>
      <c r="AC63" t="n">
        <v>519.1601251613807</v>
      </c>
      <c r="AD63" t="n">
        <v>419468.8215960955</v>
      </c>
      <c r="AE63" t="n">
        <v>573935.7473661238</v>
      </c>
      <c r="AF63" t="n">
        <v>6.037024528452105e-06</v>
      </c>
      <c r="AG63" t="n">
        <v>23</v>
      </c>
      <c r="AH63" t="n">
        <v>519160.1251613807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5.1713</v>
      </c>
      <c r="E64" t="n">
        <v>19.34</v>
      </c>
      <c r="F64" t="n">
        <v>15.69</v>
      </c>
      <c r="G64" t="n">
        <v>72.41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271.84</v>
      </c>
      <c r="Q64" t="n">
        <v>467.07</v>
      </c>
      <c r="R64" t="n">
        <v>61.41</v>
      </c>
      <c r="S64" t="n">
        <v>39.61</v>
      </c>
      <c r="T64" t="n">
        <v>5930.71</v>
      </c>
      <c r="U64" t="n">
        <v>0.64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419.6329123117215</v>
      </c>
      <c r="AB64" t="n">
        <v>574.1602635224148</v>
      </c>
      <c r="AC64" t="n">
        <v>519.3632138108258</v>
      </c>
      <c r="AD64" t="n">
        <v>419632.9123117215</v>
      </c>
      <c r="AE64" t="n">
        <v>574160.2635224147</v>
      </c>
      <c r="AF64" t="n">
        <v>6.036557600785887e-06</v>
      </c>
      <c r="AG64" t="n">
        <v>23</v>
      </c>
      <c r="AH64" t="n">
        <v>519363.2138108257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5.1763</v>
      </c>
      <c r="E65" t="n">
        <v>19.32</v>
      </c>
      <c r="F65" t="n">
        <v>15.67</v>
      </c>
      <c r="G65" t="n">
        <v>72.31999999999999</v>
      </c>
      <c r="H65" t="n">
        <v>0.9399999999999999</v>
      </c>
      <c r="I65" t="n">
        <v>13</v>
      </c>
      <c r="J65" t="n">
        <v>318.53</v>
      </c>
      <c r="K65" t="n">
        <v>61.2</v>
      </c>
      <c r="L65" t="n">
        <v>16.75</v>
      </c>
      <c r="M65" t="n">
        <v>11</v>
      </c>
      <c r="N65" t="n">
        <v>95.58</v>
      </c>
      <c r="O65" t="n">
        <v>39519.26</v>
      </c>
      <c r="P65" t="n">
        <v>271.85</v>
      </c>
      <c r="Q65" t="n">
        <v>467.07</v>
      </c>
      <c r="R65" t="n">
        <v>60.88</v>
      </c>
      <c r="S65" t="n">
        <v>39.61</v>
      </c>
      <c r="T65" t="n">
        <v>5667.46</v>
      </c>
      <c r="U65" t="n">
        <v>0.65</v>
      </c>
      <c r="V65" t="n">
        <v>0.74</v>
      </c>
      <c r="W65" t="n">
        <v>2.63</v>
      </c>
      <c r="X65" t="n">
        <v>0.34</v>
      </c>
      <c r="Y65" t="n">
        <v>1</v>
      </c>
      <c r="Z65" t="n">
        <v>10</v>
      </c>
      <c r="AA65" t="n">
        <v>419.3815066879532</v>
      </c>
      <c r="AB65" t="n">
        <v>573.8162792567415</v>
      </c>
      <c r="AC65" t="n">
        <v>519.0520589206834</v>
      </c>
      <c r="AD65" t="n">
        <v>419381.5066879531</v>
      </c>
      <c r="AE65" t="n">
        <v>573816.2792567415</v>
      </c>
      <c r="AF65" t="n">
        <v>6.042394196613615e-06</v>
      </c>
      <c r="AG65" t="n">
        <v>23</v>
      </c>
      <c r="AH65" t="n">
        <v>519052.0589206835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5.1716</v>
      </c>
      <c r="E66" t="n">
        <v>19.34</v>
      </c>
      <c r="F66" t="n">
        <v>15.69</v>
      </c>
      <c r="G66" t="n">
        <v>72.40000000000001</v>
      </c>
      <c r="H66" t="n">
        <v>0.95</v>
      </c>
      <c r="I66" t="n">
        <v>13</v>
      </c>
      <c r="J66" t="n">
        <v>319.09</v>
      </c>
      <c r="K66" t="n">
        <v>61.2</v>
      </c>
      <c r="L66" t="n">
        <v>17</v>
      </c>
      <c r="M66" t="n">
        <v>11</v>
      </c>
      <c r="N66" t="n">
        <v>95.89</v>
      </c>
      <c r="O66" t="n">
        <v>39588.58</v>
      </c>
      <c r="P66" t="n">
        <v>272.21</v>
      </c>
      <c r="Q66" t="n">
        <v>467.08</v>
      </c>
      <c r="R66" t="n">
        <v>61.39</v>
      </c>
      <c r="S66" t="n">
        <v>39.61</v>
      </c>
      <c r="T66" t="n">
        <v>5921.28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419.7951260305331</v>
      </c>
      <c r="AB66" t="n">
        <v>574.3822114888569</v>
      </c>
      <c r="AC66" t="n">
        <v>519.5639793748567</v>
      </c>
      <c r="AD66" t="n">
        <v>419795.1260305331</v>
      </c>
      <c r="AE66" t="n">
        <v>574382.2114888569</v>
      </c>
      <c r="AF66" t="n">
        <v>6.03690779653555e-06</v>
      </c>
      <c r="AG66" t="n">
        <v>23</v>
      </c>
      <c r="AH66" t="n">
        <v>519563.9793748567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5.1706</v>
      </c>
      <c r="E67" t="n">
        <v>19.34</v>
      </c>
      <c r="F67" t="n">
        <v>15.69</v>
      </c>
      <c r="G67" t="n">
        <v>72.42</v>
      </c>
      <c r="H67" t="n">
        <v>0.96</v>
      </c>
      <c r="I67" t="n">
        <v>13</v>
      </c>
      <c r="J67" t="n">
        <v>319.65</v>
      </c>
      <c r="K67" t="n">
        <v>61.2</v>
      </c>
      <c r="L67" t="n">
        <v>17.25</v>
      </c>
      <c r="M67" t="n">
        <v>11</v>
      </c>
      <c r="N67" t="n">
        <v>96.2</v>
      </c>
      <c r="O67" t="n">
        <v>39658.05</v>
      </c>
      <c r="P67" t="n">
        <v>271.83</v>
      </c>
      <c r="Q67" t="n">
        <v>467.07</v>
      </c>
      <c r="R67" t="n">
        <v>61.45</v>
      </c>
      <c r="S67" t="n">
        <v>39.61</v>
      </c>
      <c r="T67" t="n">
        <v>5953.05</v>
      </c>
      <c r="U67" t="n">
        <v>0.64</v>
      </c>
      <c r="V67" t="n">
        <v>0.74</v>
      </c>
      <c r="W67" t="n">
        <v>2.64</v>
      </c>
      <c r="X67" t="n">
        <v>0.36</v>
      </c>
      <c r="Y67" t="n">
        <v>1</v>
      </c>
      <c r="Z67" t="n">
        <v>10</v>
      </c>
      <c r="AA67" t="n">
        <v>419.653503619476</v>
      </c>
      <c r="AB67" t="n">
        <v>574.1884374581089</v>
      </c>
      <c r="AC67" t="n">
        <v>519.3886988656395</v>
      </c>
      <c r="AD67" t="n">
        <v>419653.503619476</v>
      </c>
      <c r="AE67" t="n">
        <v>574188.4374581089</v>
      </c>
      <c r="AF67" t="n">
        <v>6.035740477370005e-06</v>
      </c>
      <c r="AG67" t="n">
        <v>23</v>
      </c>
      <c r="AH67" t="n">
        <v>519388.6988656395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5.171</v>
      </c>
      <c r="E68" t="n">
        <v>19.34</v>
      </c>
      <c r="F68" t="n">
        <v>15.69</v>
      </c>
      <c r="G68" t="n">
        <v>72.41</v>
      </c>
      <c r="H68" t="n">
        <v>0.97</v>
      </c>
      <c r="I68" t="n">
        <v>13</v>
      </c>
      <c r="J68" t="n">
        <v>320.22</v>
      </c>
      <c r="K68" t="n">
        <v>61.2</v>
      </c>
      <c r="L68" t="n">
        <v>17.5</v>
      </c>
      <c r="M68" t="n">
        <v>11</v>
      </c>
      <c r="N68" t="n">
        <v>96.52</v>
      </c>
      <c r="O68" t="n">
        <v>39727.66</v>
      </c>
      <c r="P68" t="n">
        <v>271.42</v>
      </c>
      <c r="Q68" t="n">
        <v>467.07</v>
      </c>
      <c r="R68" t="n">
        <v>61.56</v>
      </c>
      <c r="S68" t="n">
        <v>39.61</v>
      </c>
      <c r="T68" t="n">
        <v>6005.26</v>
      </c>
      <c r="U68" t="n">
        <v>0.64</v>
      </c>
      <c r="V68" t="n">
        <v>0.74</v>
      </c>
      <c r="W68" t="n">
        <v>2.63</v>
      </c>
      <c r="X68" t="n">
        <v>0.36</v>
      </c>
      <c r="Y68" t="n">
        <v>1</v>
      </c>
      <c r="Z68" t="n">
        <v>10</v>
      </c>
      <c r="AA68" t="n">
        <v>419.4472931121845</v>
      </c>
      <c r="AB68" t="n">
        <v>573.9062911446671</v>
      </c>
      <c r="AC68" t="n">
        <v>519.1334802003578</v>
      </c>
      <c r="AD68" t="n">
        <v>419447.2931121845</v>
      </c>
      <c r="AE68" t="n">
        <v>573906.2911446671</v>
      </c>
      <c r="AF68" t="n">
        <v>6.036207405036224e-06</v>
      </c>
      <c r="AG68" t="n">
        <v>23</v>
      </c>
      <c r="AH68" t="n">
        <v>519133.4802003578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5.1994</v>
      </c>
      <c r="E69" t="n">
        <v>19.23</v>
      </c>
      <c r="F69" t="n">
        <v>15.64</v>
      </c>
      <c r="G69" t="n">
        <v>78.19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270.29</v>
      </c>
      <c r="Q69" t="n">
        <v>467.15</v>
      </c>
      <c r="R69" t="n">
        <v>59.81</v>
      </c>
      <c r="S69" t="n">
        <v>39.61</v>
      </c>
      <c r="T69" t="n">
        <v>5135.67</v>
      </c>
      <c r="U69" t="n">
        <v>0.66</v>
      </c>
      <c r="V69" t="n">
        <v>0.75</v>
      </c>
      <c r="W69" t="n">
        <v>2.63</v>
      </c>
      <c r="X69" t="n">
        <v>0.3</v>
      </c>
      <c r="Y69" t="n">
        <v>1</v>
      </c>
      <c r="Z69" t="n">
        <v>10</v>
      </c>
      <c r="AA69" t="n">
        <v>417.7145162767872</v>
      </c>
      <c r="AB69" t="n">
        <v>571.5354294337577</v>
      </c>
      <c r="AC69" t="n">
        <v>516.9888902036123</v>
      </c>
      <c r="AD69" t="n">
        <v>417714.5162767872</v>
      </c>
      <c r="AE69" t="n">
        <v>571535.4294337577</v>
      </c>
      <c r="AF69" t="n">
        <v>6.069359269337717e-06</v>
      </c>
      <c r="AG69" t="n">
        <v>23</v>
      </c>
      <c r="AH69" t="n">
        <v>516988.8902036123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5.1952</v>
      </c>
      <c r="E70" t="n">
        <v>19.25</v>
      </c>
      <c r="F70" t="n">
        <v>15.65</v>
      </c>
      <c r="G70" t="n">
        <v>78.26000000000001</v>
      </c>
      <c r="H70" t="n">
        <v>1</v>
      </c>
      <c r="I70" t="n">
        <v>12</v>
      </c>
      <c r="J70" t="n">
        <v>321.35</v>
      </c>
      <c r="K70" t="n">
        <v>61.2</v>
      </c>
      <c r="L70" t="n">
        <v>18</v>
      </c>
      <c r="M70" t="n">
        <v>10</v>
      </c>
      <c r="N70" t="n">
        <v>97.15000000000001</v>
      </c>
      <c r="O70" t="n">
        <v>39867.32</v>
      </c>
      <c r="P70" t="n">
        <v>270.87</v>
      </c>
      <c r="Q70" t="n">
        <v>467.08</v>
      </c>
      <c r="R70" t="n">
        <v>60.12</v>
      </c>
      <c r="S70" t="n">
        <v>39.61</v>
      </c>
      <c r="T70" t="n">
        <v>5292.82</v>
      </c>
      <c r="U70" t="n">
        <v>0.66</v>
      </c>
      <c r="V70" t="n">
        <v>0.75</v>
      </c>
      <c r="W70" t="n">
        <v>2.63</v>
      </c>
      <c r="X70" t="n">
        <v>0.32</v>
      </c>
      <c r="Y70" t="n">
        <v>1</v>
      </c>
      <c r="Z70" t="n">
        <v>10</v>
      </c>
      <c r="AA70" t="n">
        <v>418.1716371982216</v>
      </c>
      <c r="AB70" t="n">
        <v>572.160882445216</v>
      </c>
      <c r="AC70" t="n">
        <v>517.5546508574859</v>
      </c>
      <c r="AD70" t="n">
        <v>418171.6371982216</v>
      </c>
      <c r="AE70" t="n">
        <v>572160.8824452159</v>
      </c>
      <c r="AF70" t="n">
        <v>6.064456528842426e-06</v>
      </c>
      <c r="AG70" t="n">
        <v>23</v>
      </c>
      <c r="AH70" t="n">
        <v>517554.6508574858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5.1974</v>
      </c>
      <c r="E71" t="n">
        <v>19.24</v>
      </c>
      <c r="F71" t="n">
        <v>15.64</v>
      </c>
      <c r="G71" t="n">
        <v>78.22</v>
      </c>
      <c r="H71" t="n">
        <v>1.01</v>
      </c>
      <c r="I71" t="n">
        <v>12</v>
      </c>
      <c r="J71" t="n">
        <v>321.92</v>
      </c>
      <c r="K71" t="n">
        <v>61.2</v>
      </c>
      <c r="L71" t="n">
        <v>18.25</v>
      </c>
      <c r="M71" t="n">
        <v>10</v>
      </c>
      <c r="N71" t="n">
        <v>97.47</v>
      </c>
      <c r="O71" t="n">
        <v>39937.36</v>
      </c>
      <c r="P71" t="n">
        <v>270.59</v>
      </c>
      <c r="Q71" t="n">
        <v>467.1</v>
      </c>
      <c r="R71" t="n">
        <v>60.22</v>
      </c>
      <c r="S71" t="n">
        <v>39.61</v>
      </c>
      <c r="T71" t="n">
        <v>5340.15</v>
      </c>
      <c r="U71" t="n">
        <v>0.66</v>
      </c>
      <c r="V71" t="n">
        <v>0.75</v>
      </c>
      <c r="W71" t="n">
        <v>2.62</v>
      </c>
      <c r="X71" t="n">
        <v>0.31</v>
      </c>
      <c r="Y71" t="n">
        <v>1</v>
      </c>
      <c r="Z71" t="n">
        <v>10</v>
      </c>
      <c r="AA71" t="n">
        <v>417.9252101334018</v>
      </c>
      <c r="AB71" t="n">
        <v>571.8237100635348</v>
      </c>
      <c r="AC71" t="n">
        <v>517.249657734688</v>
      </c>
      <c r="AD71" t="n">
        <v>417925.2101334018</v>
      </c>
      <c r="AE71" t="n">
        <v>571823.7100635348</v>
      </c>
      <c r="AF71" t="n">
        <v>6.067024631006626e-06</v>
      </c>
      <c r="AG71" t="n">
        <v>23</v>
      </c>
      <c r="AH71" t="n">
        <v>517249.6577346879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5.1989</v>
      </c>
      <c r="E72" t="n">
        <v>19.23</v>
      </c>
      <c r="F72" t="n">
        <v>15.64</v>
      </c>
      <c r="G72" t="n">
        <v>78.19</v>
      </c>
      <c r="H72" t="n">
        <v>1.02</v>
      </c>
      <c r="I72" t="n">
        <v>12</v>
      </c>
      <c r="J72" t="n">
        <v>322.49</v>
      </c>
      <c r="K72" t="n">
        <v>61.2</v>
      </c>
      <c r="L72" t="n">
        <v>18.5</v>
      </c>
      <c r="M72" t="n">
        <v>10</v>
      </c>
      <c r="N72" t="n">
        <v>97.79000000000001</v>
      </c>
      <c r="O72" t="n">
        <v>40007.56</v>
      </c>
      <c r="P72" t="n">
        <v>270.6</v>
      </c>
      <c r="Q72" t="n">
        <v>467.07</v>
      </c>
      <c r="R72" t="n">
        <v>59.96</v>
      </c>
      <c r="S72" t="n">
        <v>39.61</v>
      </c>
      <c r="T72" t="n">
        <v>5213.3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417.8765019664153</v>
      </c>
      <c r="AB72" t="n">
        <v>571.7570654006112</v>
      </c>
      <c r="AC72" t="n">
        <v>517.1893735448574</v>
      </c>
      <c r="AD72" t="n">
        <v>417876.5019664153</v>
      </c>
      <c r="AE72" t="n">
        <v>571757.0654006111</v>
      </c>
      <c r="AF72" t="n">
        <v>6.068775609754945e-06</v>
      </c>
      <c r="AG72" t="n">
        <v>23</v>
      </c>
      <c r="AH72" t="n">
        <v>517189.3735448574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5.1962</v>
      </c>
      <c r="E73" t="n">
        <v>19.24</v>
      </c>
      <c r="F73" t="n">
        <v>15.65</v>
      </c>
      <c r="G73" t="n">
        <v>78.23999999999999</v>
      </c>
      <c r="H73" t="n">
        <v>1.03</v>
      </c>
      <c r="I73" t="n">
        <v>12</v>
      </c>
      <c r="J73" t="n">
        <v>323.06</v>
      </c>
      <c r="K73" t="n">
        <v>61.2</v>
      </c>
      <c r="L73" t="n">
        <v>18.75</v>
      </c>
      <c r="M73" t="n">
        <v>10</v>
      </c>
      <c r="N73" t="n">
        <v>98.11</v>
      </c>
      <c r="O73" t="n">
        <v>40077.9</v>
      </c>
      <c r="P73" t="n">
        <v>270.45</v>
      </c>
      <c r="Q73" t="n">
        <v>467.09</v>
      </c>
      <c r="R73" t="n">
        <v>60.36</v>
      </c>
      <c r="S73" t="n">
        <v>39.61</v>
      </c>
      <c r="T73" t="n">
        <v>5409.07</v>
      </c>
      <c r="U73" t="n">
        <v>0.66</v>
      </c>
      <c r="V73" t="n">
        <v>0.75</v>
      </c>
      <c r="W73" t="n">
        <v>2.63</v>
      </c>
      <c r="X73" t="n">
        <v>0.32</v>
      </c>
      <c r="Y73" t="n">
        <v>1</v>
      </c>
      <c r="Z73" t="n">
        <v>10</v>
      </c>
      <c r="AA73" t="n">
        <v>417.9405024701239</v>
      </c>
      <c r="AB73" t="n">
        <v>571.8446337132882</v>
      </c>
      <c r="AC73" t="n">
        <v>517.2685844606755</v>
      </c>
      <c r="AD73" t="n">
        <v>417940.5024701239</v>
      </c>
      <c r="AE73" t="n">
        <v>571844.6337132882</v>
      </c>
      <c r="AF73" t="n">
        <v>6.065623848007972e-06</v>
      </c>
      <c r="AG73" t="n">
        <v>23</v>
      </c>
      <c r="AH73" t="n">
        <v>517268.5844606754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5.1989</v>
      </c>
      <c r="E74" t="n">
        <v>19.23</v>
      </c>
      <c r="F74" t="n">
        <v>15.64</v>
      </c>
      <c r="G74" t="n">
        <v>78.19</v>
      </c>
      <c r="H74" t="n">
        <v>1.05</v>
      </c>
      <c r="I74" t="n">
        <v>12</v>
      </c>
      <c r="J74" t="n">
        <v>323.63</v>
      </c>
      <c r="K74" t="n">
        <v>61.2</v>
      </c>
      <c r="L74" t="n">
        <v>19</v>
      </c>
      <c r="M74" t="n">
        <v>10</v>
      </c>
      <c r="N74" t="n">
        <v>98.43000000000001</v>
      </c>
      <c r="O74" t="n">
        <v>40148.52</v>
      </c>
      <c r="P74" t="n">
        <v>270.01</v>
      </c>
      <c r="Q74" t="n">
        <v>467.07</v>
      </c>
      <c r="R74" t="n">
        <v>59.79</v>
      </c>
      <c r="S74" t="n">
        <v>39.61</v>
      </c>
      <c r="T74" t="n">
        <v>5125.68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417.6020203513296</v>
      </c>
      <c r="AB74" t="n">
        <v>571.3815075455767</v>
      </c>
      <c r="AC74" t="n">
        <v>516.8496584044086</v>
      </c>
      <c r="AD74" t="n">
        <v>417602.0203513296</v>
      </c>
      <c r="AE74" t="n">
        <v>571381.5075455767</v>
      </c>
      <c r="AF74" t="n">
        <v>6.068775609754945e-06</v>
      </c>
      <c r="AG74" t="n">
        <v>23</v>
      </c>
      <c r="AH74" t="n">
        <v>516849.6584044086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5.1959</v>
      </c>
      <c r="E75" t="n">
        <v>19.25</v>
      </c>
      <c r="F75" t="n">
        <v>15.65</v>
      </c>
      <c r="G75" t="n">
        <v>78.25</v>
      </c>
      <c r="H75" t="n">
        <v>1.06</v>
      </c>
      <c r="I75" t="n">
        <v>12</v>
      </c>
      <c r="J75" t="n">
        <v>324.2</v>
      </c>
      <c r="K75" t="n">
        <v>61.2</v>
      </c>
      <c r="L75" t="n">
        <v>19.25</v>
      </c>
      <c r="M75" t="n">
        <v>10</v>
      </c>
      <c r="N75" t="n">
        <v>98.75</v>
      </c>
      <c r="O75" t="n">
        <v>40219.17</v>
      </c>
      <c r="P75" t="n">
        <v>270</v>
      </c>
      <c r="Q75" t="n">
        <v>467.18</v>
      </c>
      <c r="R75" t="n">
        <v>60.32</v>
      </c>
      <c r="S75" t="n">
        <v>39.61</v>
      </c>
      <c r="T75" t="n">
        <v>5389.51</v>
      </c>
      <c r="U75" t="n">
        <v>0.66</v>
      </c>
      <c r="V75" t="n">
        <v>0.75</v>
      </c>
      <c r="W75" t="n">
        <v>2.63</v>
      </c>
      <c r="X75" t="n">
        <v>0.32</v>
      </c>
      <c r="Y75" t="n">
        <v>1</v>
      </c>
      <c r="Z75" t="n">
        <v>10</v>
      </c>
      <c r="AA75" t="n">
        <v>417.7417103356876</v>
      </c>
      <c r="AB75" t="n">
        <v>571.5726375448625</v>
      </c>
      <c r="AC75" t="n">
        <v>517.0225472248152</v>
      </c>
      <c r="AD75" t="n">
        <v>417741.7103356876</v>
      </c>
      <c r="AE75" t="n">
        <v>571572.6375448625</v>
      </c>
      <c r="AF75" t="n">
        <v>6.065273652258308e-06</v>
      </c>
      <c r="AG75" t="n">
        <v>23</v>
      </c>
      <c r="AH75" t="n">
        <v>517022.5472248152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5.2218</v>
      </c>
      <c r="E76" t="n">
        <v>19.15</v>
      </c>
      <c r="F76" t="n">
        <v>15.61</v>
      </c>
      <c r="G76" t="n">
        <v>85.14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9</v>
      </c>
      <c r="N76" t="n">
        <v>99.08</v>
      </c>
      <c r="O76" t="n">
        <v>40289.97</v>
      </c>
      <c r="P76" t="n">
        <v>269.28</v>
      </c>
      <c r="Q76" t="n">
        <v>467.08</v>
      </c>
      <c r="R76" t="n">
        <v>58.94</v>
      </c>
      <c r="S76" t="n">
        <v>39.61</v>
      </c>
      <c r="T76" t="n">
        <v>4703.97</v>
      </c>
      <c r="U76" t="n">
        <v>0.67</v>
      </c>
      <c r="V76" t="n">
        <v>0.75</v>
      </c>
      <c r="W76" t="n">
        <v>2.62</v>
      </c>
      <c r="X76" t="n">
        <v>0.27</v>
      </c>
      <c r="Y76" t="n">
        <v>1</v>
      </c>
      <c r="Z76" t="n">
        <v>10</v>
      </c>
      <c r="AA76" t="n">
        <v>416.3415657797253</v>
      </c>
      <c r="AB76" t="n">
        <v>569.6568979933766</v>
      </c>
      <c r="AC76" t="n">
        <v>515.2896431673657</v>
      </c>
      <c r="AD76" t="n">
        <v>416341.5657797253</v>
      </c>
      <c r="AE76" t="n">
        <v>569656.8979933766</v>
      </c>
      <c r="AF76" t="n">
        <v>6.095507218645939e-06</v>
      </c>
      <c r="AG76" t="n">
        <v>23</v>
      </c>
      <c r="AH76" t="n">
        <v>515289.6431673657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5.2234</v>
      </c>
      <c r="E77" t="n">
        <v>19.14</v>
      </c>
      <c r="F77" t="n">
        <v>15.6</v>
      </c>
      <c r="G77" t="n">
        <v>85.09999999999999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9</v>
      </c>
      <c r="N77" t="n">
        <v>99.40000000000001</v>
      </c>
      <c r="O77" t="n">
        <v>40360.92</v>
      </c>
      <c r="P77" t="n">
        <v>269.25</v>
      </c>
      <c r="Q77" t="n">
        <v>467.08</v>
      </c>
      <c r="R77" t="n">
        <v>58.82</v>
      </c>
      <c r="S77" t="n">
        <v>39.61</v>
      </c>
      <c r="T77" t="n">
        <v>4645.69</v>
      </c>
      <c r="U77" t="n">
        <v>0.67</v>
      </c>
      <c r="V77" t="n">
        <v>0.75</v>
      </c>
      <c r="W77" t="n">
        <v>2.62</v>
      </c>
      <c r="X77" t="n">
        <v>0.27</v>
      </c>
      <c r="Y77" t="n">
        <v>1</v>
      </c>
      <c r="Z77" t="n">
        <v>10</v>
      </c>
      <c r="AA77" t="n">
        <v>416.2339585039196</v>
      </c>
      <c r="AB77" t="n">
        <v>569.5096649713212</v>
      </c>
      <c r="AC77" t="n">
        <v>515.1564618582925</v>
      </c>
      <c r="AD77" t="n">
        <v>416233.9585039195</v>
      </c>
      <c r="AE77" t="n">
        <v>569509.6649713211</v>
      </c>
      <c r="AF77" t="n">
        <v>6.097374929310811e-06</v>
      </c>
      <c r="AG77" t="n">
        <v>23</v>
      </c>
      <c r="AH77" t="n">
        <v>515156.4618582925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5.218</v>
      </c>
      <c r="E78" t="n">
        <v>19.16</v>
      </c>
      <c r="F78" t="n">
        <v>15.62</v>
      </c>
      <c r="G78" t="n">
        <v>85.20999999999999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9</v>
      </c>
      <c r="N78" t="n">
        <v>99.73</v>
      </c>
      <c r="O78" t="n">
        <v>40432.03</v>
      </c>
      <c r="P78" t="n">
        <v>269.68</v>
      </c>
      <c r="Q78" t="n">
        <v>467.07</v>
      </c>
      <c r="R78" t="n">
        <v>59.27</v>
      </c>
      <c r="S78" t="n">
        <v>39.61</v>
      </c>
      <c r="T78" t="n">
        <v>4870.47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416.6980946334692</v>
      </c>
      <c r="AB78" t="n">
        <v>570.144716500012</v>
      </c>
      <c r="AC78" t="n">
        <v>515.7309049603854</v>
      </c>
      <c r="AD78" t="n">
        <v>416698.0946334692</v>
      </c>
      <c r="AE78" t="n">
        <v>570144.716500012</v>
      </c>
      <c r="AF78" t="n">
        <v>6.091071405816865e-06</v>
      </c>
      <c r="AG78" t="n">
        <v>23</v>
      </c>
      <c r="AH78" t="n">
        <v>515730.9049603854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5.2204</v>
      </c>
      <c r="E79" t="n">
        <v>19.16</v>
      </c>
      <c r="F79" t="n">
        <v>15.61</v>
      </c>
      <c r="G79" t="n">
        <v>85.17</v>
      </c>
      <c r="H79" t="n">
        <v>1.11</v>
      </c>
      <c r="I79" t="n">
        <v>11</v>
      </c>
      <c r="J79" t="n">
        <v>326.51</v>
      </c>
      <c r="K79" t="n">
        <v>61.2</v>
      </c>
      <c r="L79" t="n">
        <v>20.25</v>
      </c>
      <c r="M79" t="n">
        <v>9</v>
      </c>
      <c r="N79" t="n">
        <v>100.06</v>
      </c>
      <c r="O79" t="n">
        <v>40503.29</v>
      </c>
      <c r="P79" t="n">
        <v>269.34</v>
      </c>
      <c r="Q79" t="n">
        <v>467.07</v>
      </c>
      <c r="R79" t="n">
        <v>59.17</v>
      </c>
      <c r="S79" t="n">
        <v>39.61</v>
      </c>
      <c r="T79" t="n">
        <v>4822.49</v>
      </c>
      <c r="U79" t="n">
        <v>0.67</v>
      </c>
      <c r="V79" t="n">
        <v>0.75</v>
      </c>
      <c r="W79" t="n">
        <v>2.62</v>
      </c>
      <c r="X79" t="n">
        <v>0.28</v>
      </c>
      <c r="Y79" t="n">
        <v>1</v>
      </c>
      <c r="Z79" t="n">
        <v>10</v>
      </c>
      <c r="AA79" t="n">
        <v>416.4185374307033</v>
      </c>
      <c r="AB79" t="n">
        <v>569.7622140019942</v>
      </c>
      <c r="AC79" t="n">
        <v>515.3849079639328</v>
      </c>
      <c r="AD79" t="n">
        <v>416418.5374307033</v>
      </c>
      <c r="AE79" t="n">
        <v>569762.2140019941</v>
      </c>
      <c r="AF79" t="n">
        <v>6.093872971814175e-06</v>
      </c>
      <c r="AG79" t="n">
        <v>23</v>
      </c>
      <c r="AH79" t="n">
        <v>515384.9079639328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5.2167</v>
      </c>
      <c r="E80" t="n">
        <v>19.17</v>
      </c>
      <c r="F80" t="n">
        <v>15.63</v>
      </c>
      <c r="G80" t="n">
        <v>85.23999999999999</v>
      </c>
      <c r="H80" t="n">
        <v>1.12</v>
      </c>
      <c r="I80" t="n">
        <v>11</v>
      </c>
      <c r="J80" t="n">
        <v>327.08</v>
      </c>
      <c r="K80" t="n">
        <v>61.2</v>
      </c>
      <c r="L80" t="n">
        <v>20.5</v>
      </c>
      <c r="M80" t="n">
        <v>9</v>
      </c>
      <c r="N80" t="n">
        <v>100.39</v>
      </c>
      <c r="O80" t="n">
        <v>40574.7</v>
      </c>
      <c r="P80" t="n">
        <v>269.79</v>
      </c>
      <c r="Q80" t="n">
        <v>467.09</v>
      </c>
      <c r="R80" t="n">
        <v>59.45</v>
      </c>
      <c r="S80" t="n">
        <v>39.61</v>
      </c>
      <c r="T80" t="n">
        <v>4963.33</v>
      </c>
      <c r="U80" t="n">
        <v>0.67</v>
      </c>
      <c r="V80" t="n">
        <v>0.75</v>
      </c>
      <c r="W80" t="n">
        <v>2.63</v>
      </c>
      <c r="X80" t="n">
        <v>0.29</v>
      </c>
      <c r="Y80" t="n">
        <v>1</v>
      </c>
      <c r="Z80" t="n">
        <v>10</v>
      </c>
      <c r="AA80" t="n">
        <v>416.8324752210141</v>
      </c>
      <c r="AB80" t="n">
        <v>570.3285819483439</v>
      </c>
      <c r="AC80" t="n">
        <v>515.8972225483853</v>
      </c>
      <c r="AD80" t="n">
        <v>416832.4752210141</v>
      </c>
      <c r="AE80" t="n">
        <v>570328.5819483439</v>
      </c>
      <c r="AF80" t="n">
        <v>6.089553890901657e-06</v>
      </c>
      <c r="AG80" t="n">
        <v>23</v>
      </c>
      <c r="AH80" t="n">
        <v>515897.2225483854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5.2197</v>
      </c>
      <c r="E81" t="n">
        <v>19.16</v>
      </c>
      <c r="F81" t="n">
        <v>15.62</v>
      </c>
      <c r="G81" t="n">
        <v>85.18000000000001</v>
      </c>
      <c r="H81" t="n">
        <v>1.13</v>
      </c>
      <c r="I81" t="n">
        <v>11</v>
      </c>
      <c r="J81" t="n">
        <v>327.66</v>
      </c>
      <c r="K81" t="n">
        <v>61.2</v>
      </c>
      <c r="L81" t="n">
        <v>20.75</v>
      </c>
      <c r="M81" t="n">
        <v>9</v>
      </c>
      <c r="N81" t="n">
        <v>100.72</v>
      </c>
      <c r="O81" t="n">
        <v>40646.27</v>
      </c>
      <c r="P81" t="n">
        <v>269.57</v>
      </c>
      <c r="Q81" t="n">
        <v>467.07</v>
      </c>
      <c r="R81" t="n">
        <v>59.01</v>
      </c>
      <c r="S81" t="n">
        <v>39.61</v>
      </c>
      <c r="T81" t="n">
        <v>4740.4</v>
      </c>
      <c r="U81" t="n">
        <v>0.67</v>
      </c>
      <c r="V81" t="n">
        <v>0.75</v>
      </c>
      <c r="W81" t="n">
        <v>2.63</v>
      </c>
      <c r="X81" t="n">
        <v>0.28</v>
      </c>
      <c r="Y81" t="n">
        <v>1</v>
      </c>
      <c r="Z81" t="n">
        <v>10</v>
      </c>
      <c r="AA81" t="n">
        <v>416.587289548985</v>
      </c>
      <c r="AB81" t="n">
        <v>569.9931080950452</v>
      </c>
      <c r="AC81" t="n">
        <v>515.593765848805</v>
      </c>
      <c r="AD81" t="n">
        <v>416587.289548985</v>
      </c>
      <c r="AE81" t="n">
        <v>569993.1080950452</v>
      </c>
      <c r="AF81" t="n">
        <v>6.093055848398293e-06</v>
      </c>
      <c r="AG81" t="n">
        <v>23</v>
      </c>
      <c r="AH81" t="n">
        <v>515593.765848805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5.2213</v>
      </c>
      <c r="E82" t="n">
        <v>19.15</v>
      </c>
      <c r="F82" t="n">
        <v>15.61</v>
      </c>
      <c r="G82" t="n">
        <v>85.15000000000001</v>
      </c>
      <c r="H82" t="n">
        <v>1.14</v>
      </c>
      <c r="I82" t="n">
        <v>11</v>
      </c>
      <c r="J82" t="n">
        <v>328.25</v>
      </c>
      <c r="K82" t="n">
        <v>61.2</v>
      </c>
      <c r="L82" t="n">
        <v>21</v>
      </c>
      <c r="M82" t="n">
        <v>9</v>
      </c>
      <c r="N82" t="n">
        <v>101.05</v>
      </c>
      <c r="O82" t="n">
        <v>40718</v>
      </c>
      <c r="P82" t="n">
        <v>268.97</v>
      </c>
      <c r="Q82" t="n">
        <v>467.07</v>
      </c>
      <c r="R82" t="n">
        <v>58.84</v>
      </c>
      <c r="S82" t="n">
        <v>39.61</v>
      </c>
      <c r="T82" t="n">
        <v>4657.36</v>
      </c>
      <c r="U82" t="n">
        <v>0.67</v>
      </c>
      <c r="V82" t="n">
        <v>0.75</v>
      </c>
      <c r="W82" t="n">
        <v>2.63</v>
      </c>
      <c r="X82" t="n">
        <v>0.28</v>
      </c>
      <c r="Y82" t="n">
        <v>1</v>
      </c>
      <c r="Z82" t="n">
        <v>10</v>
      </c>
      <c r="AA82" t="n">
        <v>416.2155241828684</v>
      </c>
      <c r="AB82" t="n">
        <v>569.4844423199941</v>
      </c>
      <c r="AC82" t="n">
        <v>515.1336464214079</v>
      </c>
      <c r="AD82" t="n">
        <v>416215.5241828684</v>
      </c>
      <c r="AE82" t="n">
        <v>569484.4423199941</v>
      </c>
      <c r="AF82" t="n">
        <v>6.094923559063166e-06</v>
      </c>
      <c r="AG82" t="n">
        <v>23</v>
      </c>
      <c r="AH82" t="n">
        <v>515133.6464214079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5.2182</v>
      </c>
      <c r="E83" t="n">
        <v>19.16</v>
      </c>
      <c r="F83" t="n">
        <v>15.62</v>
      </c>
      <c r="G83" t="n">
        <v>85.20999999999999</v>
      </c>
      <c r="H83" t="n">
        <v>1.15</v>
      </c>
      <c r="I83" t="n">
        <v>11</v>
      </c>
      <c r="J83" t="n">
        <v>328.83</v>
      </c>
      <c r="K83" t="n">
        <v>61.2</v>
      </c>
      <c r="L83" t="n">
        <v>21.25</v>
      </c>
      <c r="M83" t="n">
        <v>9</v>
      </c>
      <c r="N83" t="n">
        <v>101.38</v>
      </c>
      <c r="O83" t="n">
        <v>40789.89</v>
      </c>
      <c r="P83" t="n">
        <v>268.53</v>
      </c>
      <c r="Q83" t="n">
        <v>467.07</v>
      </c>
      <c r="R83" t="n">
        <v>59.36</v>
      </c>
      <c r="S83" t="n">
        <v>39.61</v>
      </c>
      <c r="T83" t="n">
        <v>4916.64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416.1580254941247</v>
      </c>
      <c r="AB83" t="n">
        <v>569.4057700773918</v>
      </c>
      <c r="AC83" t="n">
        <v>515.0624825472224</v>
      </c>
      <c r="AD83" t="n">
        <v>416158.0254941247</v>
      </c>
      <c r="AE83" t="n">
        <v>569405.7700773919</v>
      </c>
      <c r="AF83" t="n">
        <v>6.091304869649974e-06</v>
      </c>
      <c r="AG83" t="n">
        <v>23</v>
      </c>
      <c r="AH83" t="n">
        <v>515062.4825472224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5.2415</v>
      </c>
      <c r="E84" t="n">
        <v>19.08</v>
      </c>
      <c r="F84" t="n">
        <v>15.59</v>
      </c>
      <c r="G84" t="n">
        <v>93.54000000000001</v>
      </c>
      <c r="H84" t="n">
        <v>1.16</v>
      </c>
      <c r="I84" t="n">
        <v>10</v>
      </c>
      <c r="J84" t="n">
        <v>329.41</v>
      </c>
      <c r="K84" t="n">
        <v>61.2</v>
      </c>
      <c r="L84" t="n">
        <v>21.5</v>
      </c>
      <c r="M84" t="n">
        <v>8</v>
      </c>
      <c r="N84" t="n">
        <v>101.71</v>
      </c>
      <c r="O84" t="n">
        <v>40861.93</v>
      </c>
      <c r="P84" t="n">
        <v>268.22</v>
      </c>
      <c r="Q84" t="n">
        <v>467.08</v>
      </c>
      <c r="R84" t="n">
        <v>58.38</v>
      </c>
      <c r="S84" t="n">
        <v>39.61</v>
      </c>
      <c r="T84" t="n">
        <v>4431.8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415.088443791829</v>
      </c>
      <c r="AB84" t="n">
        <v>567.9423212056965</v>
      </c>
      <c r="AC84" t="n">
        <v>513.7387031818782</v>
      </c>
      <c r="AD84" t="n">
        <v>415088.443791829</v>
      </c>
      <c r="AE84" t="n">
        <v>567942.3212056966</v>
      </c>
      <c r="AF84" t="n">
        <v>6.118503406207187e-06</v>
      </c>
      <c r="AG84" t="n">
        <v>23</v>
      </c>
      <c r="AH84" t="n">
        <v>513738.7031818782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5.2424</v>
      </c>
      <c r="E85" t="n">
        <v>19.08</v>
      </c>
      <c r="F85" t="n">
        <v>15.59</v>
      </c>
      <c r="G85" t="n">
        <v>93.52</v>
      </c>
      <c r="H85" t="n">
        <v>1.17</v>
      </c>
      <c r="I85" t="n">
        <v>10</v>
      </c>
      <c r="J85" t="n">
        <v>330</v>
      </c>
      <c r="K85" t="n">
        <v>61.2</v>
      </c>
      <c r="L85" t="n">
        <v>21.75</v>
      </c>
      <c r="M85" t="n">
        <v>8</v>
      </c>
      <c r="N85" t="n">
        <v>102.05</v>
      </c>
      <c r="O85" t="n">
        <v>40934.14</v>
      </c>
      <c r="P85" t="n">
        <v>268.3</v>
      </c>
      <c r="Q85" t="n">
        <v>467.09</v>
      </c>
      <c r="R85" t="n">
        <v>58.29</v>
      </c>
      <c r="S85" t="n">
        <v>39.61</v>
      </c>
      <c r="T85" t="n">
        <v>4384.69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415.0940892455805</v>
      </c>
      <c r="AB85" t="n">
        <v>567.9500455645791</v>
      </c>
      <c r="AC85" t="n">
        <v>513.7456903387903</v>
      </c>
      <c r="AD85" t="n">
        <v>415094.0892455805</v>
      </c>
      <c r="AE85" t="n">
        <v>567950.0455645791</v>
      </c>
      <c r="AF85" t="n">
        <v>6.119553993456177e-06</v>
      </c>
      <c r="AG85" t="n">
        <v>23</v>
      </c>
      <c r="AH85" t="n">
        <v>513745.6903387902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5.2408</v>
      </c>
      <c r="E86" t="n">
        <v>19.08</v>
      </c>
      <c r="F86" t="n">
        <v>15.59</v>
      </c>
      <c r="G86" t="n">
        <v>93.56</v>
      </c>
      <c r="H86" t="n">
        <v>1.19</v>
      </c>
      <c r="I86" t="n">
        <v>10</v>
      </c>
      <c r="J86" t="n">
        <v>330.59</v>
      </c>
      <c r="K86" t="n">
        <v>61.2</v>
      </c>
      <c r="L86" t="n">
        <v>22</v>
      </c>
      <c r="M86" t="n">
        <v>8</v>
      </c>
      <c r="N86" t="n">
        <v>102.39</v>
      </c>
      <c r="O86" t="n">
        <v>41006.51</v>
      </c>
      <c r="P86" t="n">
        <v>268.79</v>
      </c>
      <c r="Q86" t="n">
        <v>467.11</v>
      </c>
      <c r="R86" t="n">
        <v>58.31</v>
      </c>
      <c r="S86" t="n">
        <v>39.61</v>
      </c>
      <c r="T86" t="n">
        <v>4393.49</v>
      </c>
      <c r="U86" t="n">
        <v>0.68</v>
      </c>
      <c r="V86" t="n">
        <v>0.75</v>
      </c>
      <c r="W86" t="n">
        <v>2.63</v>
      </c>
      <c r="X86" t="n">
        <v>0.26</v>
      </c>
      <c r="Y86" t="n">
        <v>1</v>
      </c>
      <c r="Z86" t="n">
        <v>10</v>
      </c>
      <c r="AA86" t="n">
        <v>415.3758243967101</v>
      </c>
      <c r="AB86" t="n">
        <v>568.3355280276323</v>
      </c>
      <c r="AC86" t="n">
        <v>514.0943828965977</v>
      </c>
      <c r="AD86" t="n">
        <v>415375.8243967101</v>
      </c>
      <c r="AE86" t="n">
        <v>568335.5280276324</v>
      </c>
      <c r="AF86" t="n">
        <v>6.117686282791305e-06</v>
      </c>
      <c r="AG86" t="n">
        <v>23</v>
      </c>
      <c r="AH86" t="n">
        <v>514094.3828965977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5.2397</v>
      </c>
      <c r="E87" t="n">
        <v>19.08</v>
      </c>
      <c r="F87" t="n">
        <v>15.6</v>
      </c>
      <c r="G87" t="n">
        <v>93.58</v>
      </c>
      <c r="H87" t="n">
        <v>1.2</v>
      </c>
      <c r="I87" t="n">
        <v>10</v>
      </c>
      <c r="J87" t="n">
        <v>331.17</v>
      </c>
      <c r="K87" t="n">
        <v>61.2</v>
      </c>
      <c r="L87" t="n">
        <v>22.25</v>
      </c>
      <c r="M87" t="n">
        <v>8</v>
      </c>
      <c r="N87" t="n">
        <v>102.72</v>
      </c>
      <c r="O87" t="n">
        <v>41079.04</v>
      </c>
      <c r="P87" t="n">
        <v>268.74</v>
      </c>
      <c r="Q87" t="n">
        <v>467.07</v>
      </c>
      <c r="R87" t="n">
        <v>58.62</v>
      </c>
      <c r="S87" t="n">
        <v>39.61</v>
      </c>
      <c r="T87" t="n">
        <v>4548.91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415.4284689565741</v>
      </c>
      <c r="AB87" t="n">
        <v>568.4075586369524</v>
      </c>
      <c r="AC87" t="n">
        <v>514.1595390056599</v>
      </c>
      <c r="AD87" t="n">
        <v>415428.4689565742</v>
      </c>
      <c r="AE87" t="n">
        <v>568407.5586369524</v>
      </c>
      <c r="AF87" t="n">
        <v>6.116402231709204e-06</v>
      </c>
      <c r="AG87" t="n">
        <v>23</v>
      </c>
      <c r="AH87" t="n">
        <v>514159.5390056599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5.2403</v>
      </c>
      <c r="E88" t="n">
        <v>19.08</v>
      </c>
      <c r="F88" t="n">
        <v>15.59</v>
      </c>
      <c r="G88" t="n">
        <v>93.56999999999999</v>
      </c>
      <c r="H88" t="n">
        <v>1.21</v>
      </c>
      <c r="I88" t="n">
        <v>10</v>
      </c>
      <c r="J88" t="n">
        <v>331.76</v>
      </c>
      <c r="K88" t="n">
        <v>61.2</v>
      </c>
      <c r="L88" t="n">
        <v>22.5</v>
      </c>
      <c r="M88" t="n">
        <v>8</v>
      </c>
      <c r="N88" t="n">
        <v>103.06</v>
      </c>
      <c r="O88" t="n">
        <v>41151.74</v>
      </c>
      <c r="P88" t="n">
        <v>268.81</v>
      </c>
      <c r="Q88" t="n">
        <v>467.07</v>
      </c>
      <c r="R88" t="n">
        <v>58.59</v>
      </c>
      <c r="S88" t="n">
        <v>39.61</v>
      </c>
      <c r="T88" t="n">
        <v>4534.44</v>
      </c>
      <c r="U88" t="n">
        <v>0.68</v>
      </c>
      <c r="V88" t="n">
        <v>0.75</v>
      </c>
      <c r="W88" t="n">
        <v>2.62</v>
      </c>
      <c r="X88" t="n">
        <v>0.26</v>
      </c>
      <c r="Y88" t="n">
        <v>1</v>
      </c>
      <c r="Z88" t="n">
        <v>10</v>
      </c>
      <c r="AA88" t="n">
        <v>415.4024583800305</v>
      </c>
      <c r="AB88" t="n">
        <v>568.3719698186196</v>
      </c>
      <c r="AC88" t="n">
        <v>514.1273467341996</v>
      </c>
      <c r="AD88" t="n">
        <v>415402.4583800305</v>
      </c>
      <c r="AE88" t="n">
        <v>568371.9698186197</v>
      </c>
      <c r="AF88" t="n">
        <v>6.117102623208532e-06</v>
      </c>
      <c r="AG88" t="n">
        <v>23</v>
      </c>
      <c r="AH88" t="n">
        <v>514127.3467341996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5.2411</v>
      </c>
      <c r="E89" t="n">
        <v>19.08</v>
      </c>
      <c r="F89" t="n">
        <v>15.59</v>
      </c>
      <c r="G89" t="n">
        <v>93.55</v>
      </c>
      <c r="H89" t="n">
        <v>1.22</v>
      </c>
      <c r="I89" t="n">
        <v>10</v>
      </c>
      <c r="J89" t="n">
        <v>332.35</v>
      </c>
      <c r="K89" t="n">
        <v>61.2</v>
      </c>
      <c r="L89" t="n">
        <v>22.75</v>
      </c>
      <c r="M89" t="n">
        <v>8</v>
      </c>
      <c r="N89" t="n">
        <v>103.41</v>
      </c>
      <c r="O89" t="n">
        <v>41224.6</v>
      </c>
      <c r="P89" t="n">
        <v>268.39</v>
      </c>
      <c r="Q89" t="n">
        <v>467.07</v>
      </c>
      <c r="R89" t="n">
        <v>58.36</v>
      </c>
      <c r="S89" t="n">
        <v>39.61</v>
      </c>
      <c r="T89" t="n">
        <v>4420.25</v>
      </c>
      <c r="U89" t="n">
        <v>0.68</v>
      </c>
      <c r="V89" t="n">
        <v>0.75</v>
      </c>
      <c r="W89" t="n">
        <v>2.62</v>
      </c>
      <c r="X89" t="n">
        <v>0.26</v>
      </c>
      <c r="Y89" t="n">
        <v>1</v>
      </c>
      <c r="Z89" t="n">
        <v>10</v>
      </c>
      <c r="AA89" t="n">
        <v>415.1807932850265</v>
      </c>
      <c r="AB89" t="n">
        <v>568.0686778564615</v>
      </c>
      <c r="AC89" t="n">
        <v>513.8530005312368</v>
      </c>
      <c r="AD89" t="n">
        <v>415180.7932850266</v>
      </c>
      <c r="AE89" t="n">
        <v>568068.6778564615</v>
      </c>
      <c r="AF89" t="n">
        <v>6.118036478540969e-06</v>
      </c>
      <c r="AG89" t="n">
        <v>23</v>
      </c>
      <c r="AH89" t="n">
        <v>513853.0005312369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5.2422</v>
      </c>
      <c r="E90" t="n">
        <v>19.08</v>
      </c>
      <c r="F90" t="n">
        <v>15.59</v>
      </c>
      <c r="G90" t="n">
        <v>93.53</v>
      </c>
      <c r="H90" t="n">
        <v>1.23</v>
      </c>
      <c r="I90" t="n">
        <v>10</v>
      </c>
      <c r="J90" t="n">
        <v>332.95</v>
      </c>
      <c r="K90" t="n">
        <v>61.2</v>
      </c>
      <c r="L90" t="n">
        <v>23</v>
      </c>
      <c r="M90" t="n">
        <v>8</v>
      </c>
      <c r="N90" t="n">
        <v>103.75</v>
      </c>
      <c r="O90" t="n">
        <v>41297.62</v>
      </c>
      <c r="P90" t="n">
        <v>268.03</v>
      </c>
      <c r="Q90" t="n">
        <v>467.07</v>
      </c>
      <c r="R90" t="n">
        <v>58.3</v>
      </c>
      <c r="S90" t="n">
        <v>39.61</v>
      </c>
      <c r="T90" t="n">
        <v>4390.53</v>
      </c>
      <c r="U90" t="n">
        <v>0.68</v>
      </c>
      <c r="V90" t="n">
        <v>0.75</v>
      </c>
      <c r="W90" t="n">
        <v>2.62</v>
      </c>
      <c r="X90" t="n">
        <v>0.25</v>
      </c>
      <c r="Y90" t="n">
        <v>1</v>
      </c>
      <c r="Z90" t="n">
        <v>10</v>
      </c>
      <c r="AA90" t="n">
        <v>414.9764644819385</v>
      </c>
      <c r="AB90" t="n">
        <v>567.7891061737258</v>
      </c>
      <c r="AC90" t="n">
        <v>513.6001107775201</v>
      </c>
      <c r="AD90" t="n">
        <v>414976.4644819385</v>
      </c>
      <c r="AE90" t="n">
        <v>567789.1061737258</v>
      </c>
      <c r="AF90" t="n">
        <v>6.119320529623068e-06</v>
      </c>
      <c r="AG90" t="n">
        <v>23</v>
      </c>
      <c r="AH90" t="n">
        <v>513600.1107775201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5.2426</v>
      </c>
      <c r="E91" t="n">
        <v>19.07</v>
      </c>
      <c r="F91" t="n">
        <v>15.59</v>
      </c>
      <c r="G91" t="n">
        <v>93.52</v>
      </c>
      <c r="H91" t="n">
        <v>1.24</v>
      </c>
      <c r="I91" t="n">
        <v>10</v>
      </c>
      <c r="J91" t="n">
        <v>333.54</v>
      </c>
      <c r="K91" t="n">
        <v>61.2</v>
      </c>
      <c r="L91" t="n">
        <v>23.25</v>
      </c>
      <c r="M91" t="n">
        <v>8</v>
      </c>
      <c r="N91" t="n">
        <v>104.09</v>
      </c>
      <c r="O91" t="n">
        <v>41370.82</v>
      </c>
      <c r="P91" t="n">
        <v>267.7</v>
      </c>
      <c r="Q91" t="n">
        <v>467.07</v>
      </c>
      <c r="R91" t="n">
        <v>58.21</v>
      </c>
      <c r="S91" t="n">
        <v>39.61</v>
      </c>
      <c r="T91" t="n">
        <v>4345.65</v>
      </c>
      <c r="U91" t="n">
        <v>0.68</v>
      </c>
      <c r="V91" t="n">
        <v>0.75</v>
      </c>
      <c r="W91" t="n">
        <v>2.62</v>
      </c>
      <c r="X91" t="n">
        <v>0.25</v>
      </c>
      <c r="Y91" t="n">
        <v>1</v>
      </c>
      <c r="Z91" t="n">
        <v>10</v>
      </c>
      <c r="AA91" t="n">
        <v>414.8103347262083</v>
      </c>
      <c r="AB91" t="n">
        <v>567.5618001128082</v>
      </c>
      <c r="AC91" t="n">
        <v>513.3944984880305</v>
      </c>
      <c r="AD91" t="n">
        <v>414810.3347262084</v>
      </c>
      <c r="AE91" t="n">
        <v>567561.8001128082</v>
      </c>
      <c r="AF91" t="n">
        <v>6.119787457289287e-06</v>
      </c>
      <c r="AG91" t="n">
        <v>23</v>
      </c>
      <c r="AH91" t="n">
        <v>513394.4984880305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5.2425</v>
      </c>
      <c r="E92" t="n">
        <v>19.07</v>
      </c>
      <c r="F92" t="n">
        <v>15.59</v>
      </c>
      <c r="G92" t="n">
        <v>93.52</v>
      </c>
      <c r="H92" t="n">
        <v>1.25</v>
      </c>
      <c r="I92" t="n">
        <v>10</v>
      </c>
      <c r="J92" t="n">
        <v>334.14</v>
      </c>
      <c r="K92" t="n">
        <v>61.2</v>
      </c>
      <c r="L92" t="n">
        <v>23.5</v>
      </c>
      <c r="M92" t="n">
        <v>8</v>
      </c>
      <c r="N92" t="n">
        <v>104.44</v>
      </c>
      <c r="O92" t="n">
        <v>41444.3</v>
      </c>
      <c r="P92" t="n">
        <v>267.05</v>
      </c>
      <c r="Q92" t="n">
        <v>467.1</v>
      </c>
      <c r="R92" t="n">
        <v>58.16</v>
      </c>
      <c r="S92" t="n">
        <v>39.61</v>
      </c>
      <c r="T92" t="n">
        <v>4318.97</v>
      </c>
      <c r="U92" t="n">
        <v>0.68</v>
      </c>
      <c r="V92" t="n">
        <v>0.75</v>
      </c>
      <c r="W92" t="n">
        <v>2.63</v>
      </c>
      <c r="X92" t="n">
        <v>0.25</v>
      </c>
      <c r="Y92" t="n">
        <v>1</v>
      </c>
      <c r="Z92" t="n">
        <v>10</v>
      </c>
      <c r="AA92" t="n">
        <v>414.5139229964603</v>
      </c>
      <c r="AB92" t="n">
        <v>567.1562365074044</v>
      </c>
      <c r="AC92" t="n">
        <v>513.0276413039143</v>
      </c>
      <c r="AD92" t="n">
        <v>414513.9229964603</v>
      </c>
      <c r="AE92" t="n">
        <v>567156.2365074044</v>
      </c>
      <c r="AF92" t="n">
        <v>6.119670725372731e-06</v>
      </c>
      <c r="AG92" t="n">
        <v>23</v>
      </c>
      <c r="AH92" t="n">
        <v>513027.6413039142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5.2419</v>
      </c>
      <c r="E93" t="n">
        <v>19.08</v>
      </c>
      <c r="F93" t="n">
        <v>15.59</v>
      </c>
      <c r="G93" t="n">
        <v>93.54000000000001</v>
      </c>
      <c r="H93" t="n">
        <v>1.26</v>
      </c>
      <c r="I93" t="n">
        <v>10</v>
      </c>
      <c r="J93" t="n">
        <v>334.73</v>
      </c>
      <c r="K93" t="n">
        <v>61.2</v>
      </c>
      <c r="L93" t="n">
        <v>23.75</v>
      </c>
      <c r="M93" t="n">
        <v>8</v>
      </c>
      <c r="N93" t="n">
        <v>104.78</v>
      </c>
      <c r="O93" t="n">
        <v>41517.84</v>
      </c>
      <c r="P93" t="n">
        <v>266.53</v>
      </c>
      <c r="Q93" t="n">
        <v>467.07</v>
      </c>
      <c r="R93" t="n">
        <v>58.32</v>
      </c>
      <c r="S93" t="n">
        <v>39.61</v>
      </c>
      <c r="T93" t="n">
        <v>4399.59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414.2947700720308</v>
      </c>
      <c r="AB93" t="n">
        <v>566.8563818078553</v>
      </c>
      <c r="AC93" t="n">
        <v>512.7564043160415</v>
      </c>
      <c r="AD93" t="n">
        <v>414294.7700720308</v>
      </c>
      <c r="AE93" t="n">
        <v>566856.3818078553</v>
      </c>
      <c r="AF93" t="n">
        <v>6.118970333873405e-06</v>
      </c>
      <c r="AG93" t="n">
        <v>23</v>
      </c>
      <c r="AH93" t="n">
        <v>512756.4043160415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5.2663</v>
      </c>
      <c r="E94" t="n">
        <v>18.99</v>
      </c>
      <c r="F94" t="n">
        <v>15.55</v>
      </c>
      <c r="G94" t="n">
        <v>103.7</v>
      </c>
      <c r="H94" t="n">
        <v>1.28</v>
      </c>
      <c r="I94" t="n">
        <v>9</v>
      </c>
      <c r="J94" t="n">
        <v>335.33</v>
      </c>
      <c r="K94" t="n">
        <v>61.2</v>
      </c>
      <c r="L94" t="n">
        <v>24</v>
      </c>
      <c r="M94" t="n">
        <v>7</v>
      </c>
      <c r="N94" t="n">
        <v>105.13</v>
      </c>
      <c r="O94" t="n">
        <v>41591.55</v>
      </c>
      <c r="P94" t="n">
        <v>266.21</v>
      </c>
      <c r="Q94" t="n">
        <v>467.07</v>
      </c>
      <c r="R94" t="n">
        <v>57.22</v>
      </c>
      <c r="S94" t="n">
        <v>39.61</v>
      </c>
      <c r="T94" t="n">
        <v>3856.48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403.0669444980792</v>
      </c>
      <c r="AB94" t="n">
        <v>551.4939755208694</v>
      </c>
      <c r="AC94" t="n">
        <v>498.860164523813</v>
      </c>
      <c r="AD94" t="n">
        <v>403066.9444980792</v>
      </c>
      <c r="AE94" t="n">
        <v>551493.9755208694</v>
      </c>
      <c r="AF94" t="n">
        <v>6.147452921512718e-06</v>
      </c>
      <c r="AG94" t="n">
        <v>22</v>
      </c>
      <c r="AH94" t="n">
        <v>498860.1645238129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5.2656</v>
      </c>
      <c r="E95" t="n">
        <v>18.99</v>
      </c>
      <c r="F95" t="n">
        <v>15.56</v>
      </c>
      <c r="G95" t="n">
        <v>103.71</v>
      </c>
      <c r="H95" t="n">
        <v>1.29</v>
      </c>
      <c r="I95" t="n">
        <v>9</v>
      </c>
      <c r="J95" t="n">
        <v>335.93</v>
      </c>
      <c r="K95" t="n">
        <v>61.2</v>
      </c>
      <c r="L95" t="n">
        <v>24.25</v>
      </c>
      <c r="M95" t="n">
        <v>7</v>
      </c>
      <c r="N95" t="n">
        <v>105.48</v>
      </c>
      <c r="O95" t="n">
        <v>41665.42</v>
      </c>
      <c r="P95" t="n">
        <v>266.36</v>
      </c>
      <c r="Q95" t="n">
        <v>467.07</v>
      </c>
      <c r="R95" t="n">
        <v>57.3</v>
      </c>
      <c r="S95" t="n">
        <v>39.61</v>
      </c>
      <c r="T95" t="n">
        <v>3898.25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403.1970458592543</v>
      </c>
      <c r="AB95" t="n">
        <v>551.6719859428962</v>
      </c>
      <c r="AC95" t="n">
        <v>499.0211858810007</v>
      </c>
      <c r="AD95" t="n">
        <v>403197.0458592543</v>
      </c>
      <c r="AE95" t="n">
        <v>551671.9859428962</v>
      </c>
      <c r="AF95" t="n">
        <v>6.146635798096836e-06</v>
      </c>
      <c r="AG95" t="n">
        <v>22</v>
      </c>
      <c r="AH95" t="n">
        <v>499021.1858810007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5.2653</v>
      </c>
      <c r="E96" t="n">
        <v>18.99</v>
      </c>
      <c r="F96" t="n">
        <v>15.56</v>
      </c>
      <c r="G96" t="n">
        <v>103.72</v>
      </c>
      <c r="H96" t="n">
        <v>1.3</v>
      </c>
      <c r="I96" t="n">
        <v>9</v>
      </c>
      <c r="J96" t="n">
        <v>336.53</v>
      </c>
      <c r="K96" t="n">
        <v>61.2</v>
      </c>
      <c r="L96" t="n">
        <v>24.5</v>
      </c>
      <c r="M96" t="n">
        <v>7</v>
      </c>
      <c r="N96" t="n">
        <v>105.83</v>
      </c>
      <c r="O96" t="n">
        <v>41739.48</v>
      </c>
      <c r="P96" t="n">
        <v>266.72</v>
      </c>
      <c r="Q96" t="n">
        <v>467.07</v>
      </c>
      <c r="R96" t="n">
        <v>57.37</v>
      </c>
      <c r="S96" t="n">
        <v>39.61</v>
      </c>
      <c r="T96" t="n">
        <v>3930.03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403.3726874258206</v>
      </c>
      <c r="AB96" t="n">
        <v>551.9123064830312</v>
      </c>
      <c r="AC96" t="n">
        <v>499.2385705660773</v>
      </c>
      <c r="AD96" t="n">
        <v>403372.6874258206</v>
      </c>
      <c r="AE96" t="n">
        <v>551912.3064830313</v>
      </c>
      <c r="AF96" t="n">
        <v>6.146285602347172e-06</v>
      </c>
      <c r="AG96" t="n">
        <v>22</v>
      </c>
      <c r="AH96" t="n">
        <v>499238.5705660773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5.2642</v>
      </c>
      <c r="E97" t="n">
        <v>19</v>
      </c>
      <c r="F97" t="n">
        <v>15.56</v>
      </c>
      <c r="G97" t="n">
        <v>103.75</v>
      </c>
      <c r="H97" t="n">
        <v>1.31</v>
      </c>
      <c r="I97" t="n">
        <v>9</v>
      </c>
      <c r="J97" t="n">
        <v>337.13</v>
      </c>
      <c r="K97" t="n">
        <v>61.2</v>
      </c>
      <c r="L97" t="n">
        <v>24.75</v>
      </c>
      <c r="M97" t="n">
        <v>7</v>
      </c>
      <c r="N97" t="n">
        <v>106.18</v>
      </c>
      <c r="O97" t="n">
        <v>41813.7</v>
      </c>
      <c r="P97" t="n">
        <v>267.32</v>
      </c>
      <c r="Q97" t="n">
        <v>467.07</v>
      </c>
      <c r="R97" t="n">
        <v>57.4</v>
      </c>
      <c r="S97" t="n">
        <v>39.61</v>
      </c>
      <c r="T97" t="n">
        <v>3945.12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403.6860721970266</v>
      </c>
      <c r="AB97" t="n">
        <v>552.3410933525555</v>
      </c>
      <c r="AC97" t="n">
        <v>499.6264346185802</v>
      </c>
      <c r="AD97" t="n">
        <v>403686.0721970266</v>
      </c>
      <c r="AE97" t="n">
        <v>552341.0933525555</v>
      </c>
      <c r="AF97" t="n">
        <v>6.145001551265071e-06</v>
      </c>
      <c r="AG97" t="n">
        <v>22</v>
      </c>
      <c r="AH97" t="n">
        <v>499626.4346185802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5.2674</v>
      </c>
      <c r="E98" t="n">
        <v>18.98</v>
      </c>
      <c r="F98" t="n">
        <v>15.55</v>
      </c>
      <c r="G98" t="n">
        <v>103.67</v>
      </c>
      <c r="H98" t="n">
        <v>1.32</v>
      </c>
      <c r="I98" t="n">
        <v>9</v>
      </c>
      <c r="J98" t="n">
        <v>337.73</v>
      </c>
      <c r="K98" t="n">
        <v>61.2</v>
      </c>
      <c r="L98" t="n">
        <v>25</v>
      </c>
      <c r="M98" t="n">
        <v>7</v>
      </c>
      <c r="N98" t="n">
        <v>106.53</v>
      </c>
      <c r="O98" t="n">
        <v>41888.1</v>
      </c>
      <c r="P98" t="n">
        <v>267.34</v>
      </c>
      <c r="Q98" t="n">
        <v>467.07</v>
      </c>
      <c r="R98" t="n">
        <v>57.02</v>
      </c>
      <c r="S98" t="n">
        <v>39.61</v>
      </c>
      <c r="T98" t="n">
        <v>3755.71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403.548183378849</v>
      </c>
      <c r="AB98" t="n">
        <v>552.1524277882997</v>
      </c>
      <c r="AC98" t="n">
        <v>499.4557750309832</v>
      </c>
      <c r="AD98" t="n">
        <v>403548.183378849</v>
      </c>
      <c r="AE98" t="n">
        <v>552152.4277882997</v>
      </c>
      <c r="AF98" t="n">
        <v>6.148736972594817e-06</v>
      </c>
      <c r="AG98" t="n">
        <v>22</v>
      </c>
      <c r="AH98" t="n">
        <v>499455.7750309832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5.2637</v>
      </c>
      <c r="E99" t="n">
        <v>19</v>
      </c>
      <c r="F99" t="n">
        <v>15.56</v>
      </c>
      <c r="G99" t="n">
        <v>103.76</v>
      </c>
      <c r="H99" t="n">
        <v>1.33</v>
      </c>
      <c r="I99" t="n">
        <v>9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267.55</v>
      </c>
      <c r="Q99" t="n">
        <v>467.07</v>
      </c>
      <c r="R99" t="n">
        <v>57.39</v>
      </c>
      <c r="S99" t="n">
        <v>39.61</v>
      </c>
      <c r="T99" t="n">
        <v>3941.71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403.8089301158552</v>
      </c>
      <c r="AB99" t="n">
        <v>552.5091929772057</v>
      </c>
      <c r="AC99" t="n">
        <v>499.7784910509831</v>
      </c>
      <c r="AD99" t="n">
        <v>403808.9301158552</v>
      </c>
      <c r="AE99" t="n">
        <v>552509.1929772056</v>
      </c>
      <c r="AF99" t="n">
        <v>6.144417891682298e-06</v>
      </c>
      <c r="AG99" t="n">
        <v>22</v>
      </c>
      <c r="AH99" t="n">
        <v>499778.4910509831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5.2615</v>
      </c>
      <c r="E100" t="n">
        <v>19.01</v>
      </c>
      <c r="F100" t="n">
        <v>15.57</v>
      </c>
      <c r="G100" t="n">
        <v>103.81</v>
      </c>
      <c r="H100" t="n">
        <v>1.34</v>
      </c>
      <c r="I100" t="n">
        <v>9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267.85</v>
      </c>
      <c r="Q100" t="n">
        <v>467.07</v>
      </c>
      <c r="R100" t="n">
        <v>57.72</v>
      </c>
      <c r="S100" t="n">
        <v>39.61</v>
      </c>
      <c r="T100" t="n">
        <v>4107.92</v>
      </c>
      <c r="U100" t="n">
        <v>0.6899999999999999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414.1515784213072</v>
      </c>
      <c r="AB100" t="n">
        <v>566.6604606741655</v>
      </c>
      <c r="AC100" t="n">
        <v>512.579181620374</v>
      </c>
      <c r="AD100" t="n">
        <v>414151.5784213073</v>
      </c>
      <c r="AE100" t="n">
        <v>566660.4606741655</v>
      </c>
      <c r="AF100" t="n">
        <v>6.141849789518098e-06</v>
      </c>
      <c r="AG100" t="n">
        <v>23</v>
      </c>
      <c r="AH100" t="n">
        <v>512579.181620374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5.263</v>
      </c>
      <c r="E101" t="n">
        <v>19</v>
      </c>
      <c r="F101" t="n">
        <v>15.57</v>
      </c>
      <c r="G101" t="n">
        <v>103.78</v>
      </c>
      <c r="H101" t="n">
        <v>1.35</v>
      </c>
      <c r="I101" t="n">
        <v>9</v>
      </c>
      <c r="J101" t="n">
        <v>339.55</v>
      </c>
      <c r="K101" t="n">
        <v>61.2</v>
      </c>
      <c r="L101" t="n">
        <v>25.75</v>
      </c>
      <c r="M101" t="n">
        <v>7</v>
      </c>
      <c r="N101" t="n">
        <v>107.6</v>
      </c>
      <c r="O101" t="n">
        <v>42112.37</v>
      </c>
      <c r="P101" t="n">
        <v>267.32</v>
      </c>
      <c r="Q101" t="n">
        <v>467.08</v>
      </c>
      <c r="R101" t="n">
        <v>57.53</v>
      </c>
      <c r="S101" t="n">
        <v>39.61</v>
      </c>
      <c r="T101" t="n">
        <v>4008.55</v>
      </c>
      <c r="U101" t="n">
        <v>0.6899999999999999</v>
      </c>
      <c r="V101" t="n">
        <v>0.75</v>
      </c>
      <c r="W101" t="n">
        <v>2.62</v>
      </c>
      <c r="X101" t="n">
        <v>0.23</v>
      </c>
      <c r="Y101" t="n">
        <v>1</v>
      </c>
      <c r="Z101" t="n">
        <v>10</v>
      </c>
      <c r="AA101" t="n">
        <v>403.7645627933362</v>
      </c>
      <c r="AB101" t="n">
        <v>552.4484876491872</v>
      </c>
      <c r="AC101" t="n">
        <v>499.7235793542703</v>
      </c>
      <c r="AD101" t="n">
        <v>403764.5627933362</v>
      </c>
      <c r="AE101" t="n">
        <v>552448.4876491872</v>
      </c>
      <c r="AF101" t="n">
        <v>6.143600768266417e-06</v>
      </c>
      <c r="AG101" t="n">
        <v>22</v>
      </c>
      <c r="AH101" t="n">
        <v>499723.5793542702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5.2642</v>
      </c>
      <c r="E102" t="n">
        <v>19</v>
      </c>
      <c r="F102" t="n">
        <v>15.56</v>
      </c>
      <c r="G102" t="n">
        <v>103.75</v>
      </c>
      <c r="H102" t="n">
        <v>1.36</v>
      </c>
      <c r="I102" t="n">
        <v>9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267.15</v>
      </c>
      <c r="Q102" t="n">
        <v>467.07</v>
      </c>
      <c r="R102" t="n">
        <v>57.37</v>
      </c>
      <c r="S102" t="n">
        <v>39.61</v>
      </c>
      <c r="T102" t="n">
        <v>3931.17</v>
      </c>
      <c r="U102" t="n">
        <v>0.6899999999999999</v>
      </c>
      <c r="V102" t="n">
        <v>0.75</v>
      </c>
      <c r="W102" t="n">
        <v>2.62</v>
      </c>
      <c r="X102" t="n">
        <v>0.23</v>
      </c>
      <c r="Y102" t="n">
        <v>1</v>
      </c>
      <c r="Z102" t="n">
        <v>10</v>
      </c>
      <c r="AA102" t="n">
        <v>403.6079653236485</v>
      </c>
      <c r="AB102" t="n">
        <v>552.2342240825676</v>
      </c>
      <c r="AC102" t="n">
        <v>499.5297648017279</v>
      </c>
      <c r="AD102" t="n">
        <v>403607.9653236485</v>
      </c>
      <c r="AE102" t="n">
        <v>552234.2240825676</v>
      </c>
      <c r="AF102" t="n">
        <v>6.145001551265071e-06</v>
      </c>
      <c r="AG102" t="n">
        <v>22</v>
      </c>
      <c r="AH102" t="n">
        <v>499529.764801728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5.2627</v>
      </c>
      <c r="E103" t="n">
        <v>19</v>
      </c>
      <c r="F103" t="n">
        <v>15.57</v>
      </c>
      <c r="G103" t="n">
        <v>103.78</v>
      </c>
      <c r="H103" t="n">
        <v>1.37</v>
      </c>
      <c r="I103" t="n">
        <v>9</v>
      </c>
      <c r="J103" t="n">
        <v>340.77</v>
      </c>
      <c r="K103" t="n">
        <v>61.2</v>
      </c>
      <c r="L103" t="n">
        <v>26.25</v>
      </c>
      <c r="M103" t="n">
        <v>7</v>
      </c>
      <c r="N103" t="n">
        <v>108.32</v>
      </c>
      <c r="O103" t="n">
        <v>42262.79</v>
      </c>
      <c r="P103" t="n">
        <v>266.8</v>
      </c>
      <c r="Q103" t="n">
        <v>467.12</v>
      </c>
      <c r="R103" t="n">
        <v>57.59</v>
      </c>
      <c r="S103" t="n">
        <v>39.61</v>
      </c>
      <c r="T103" t="n">
        <v>4040.17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403.5358903122483</v>
      </c>
      <c r="AB103" t="n">
        <v>552.1356078722447</v>
      </c>
      <c r="AC103" t="n">
        <v>499.4405603841096</v>
      </c>
      <c r="AD103" t="n">
        <v>403535.8903122483</v>
      </c>
      <c r="AE103" t="n">
        <v>552135.6078722447</v>
      </c>
      <c r="AF103" t="n">
        <v>6.143250572516753e-06</v>
      </c>
      <c r="AG103" t="n">
        <v>22</v>
      </c>
      <c r="AH103" t="n">
        <v>499440.5603841096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5.2605</v>
      </c>
      <c r="E104" t="n">
        <v>19.01</v>
      </c>
      <c r="F104" t="n">
        <v>15.58</v>
      </c>
      <c r="G104" t="n">
        <v>103.84</v>
      </c>
      <c r="H104" t="n">
        <v>1.38</v>
      </c>
      <c r="I104" t="n">
        <v>9</v>
      </c>
      <c r="J104" t="n">
        <v>341.38</v>
      </c>
      <c r="K104" t="n">
        <v>61.2</v>
      </c>
      <c r="L104" t="n">
        <v>26.5</v>
      </c>
      <c r="M104" t="n">
        <v>7</v>
      </c>
      <c r="N104" t="n">
        <v>108.68</v>
      </c>
      <c r="O104" t="n">
        <v>42338.27</v>
      </c>
      <c r="P104" t="n">
        <v>266.84</v>
      </c>
      <c r="Q104" t="n">
        <v>467.07</v>
      </c>
      <c r="R104" t="n">
        <v>57.92</v>
      </c>
      <c r="S104" t="n">
        <v>39.61</v>
      </c>
      <c r="T104" t="n">
        <v>4208.16</v>
      </c>
      <c r="U104" t="n">
        <v>0.68</v>
      </c>
      <c r="V104" t="n">
        <v>0.75</v>
      </c>
      <c r="W104" t="n">
        <v>2.62</v>
      </c>
      <c r="X104" t="n">
        <v>0.24</v>
      </c>
      <c r="Y104" t="n">
        <v>1</v>
      </c>
      <c r="Z104" t="n">
        <v>10</v>
      </c>
      <c r="AA104" t="n">
        <v>413.758930519566</v>
      </c>
      <c r="AB104" t="n">
        <v>566.1232224926003</v>
      </c>
      <c r="AC104" t="n">
        <v>512.0932166968389</v>
      </c>
      <c r="AD104" t="n">
        <v>413758.9305195661</v>
      </c>
      <c r="AE104" t="n">
        <v>566123.2224926003</v>
      </c>
      <c r="AF104" t="n">
        <v>6.140682470352553e-06</v>
      </c>
      <c r="AG104" t="n">
        <v>23</v>
      </c>
      <c r="AH104" t="n">
        <v>512093.2166968389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5.2622</v>
      </c>
      <c r="E105" t="n">
        <v>19</v>
      </c>
      <c r="F105" t="n">
        <v>15.57</v>
      </c>
      <c r="G105" t="n">
        <v>103.79</v>
      </c>
      <c r="H105" t="n">
        <v>1.39</v>
      </c>
      <c r="I105" t="n">
        <v>9</v>
      </c>
      <c r="J105" t="n">
        <v>342</v>
      </c>
      <c r="K105" t="n">
        <v>61.2</v>
      </c>
      <c r="L105" t="n">
        <v>26.75</v>
      </c>
      <c r="M105" t="n">
        <v>7</v>
      </c>
      <c r="N105" t="n">
        <v>109.05</v>
      </c>
      <c r="O105" t="n">
        <v>42413.94</v>
      </c>
      <c r="P105" t="n">
        <v>266.49</v>
      </c>
      <c r="Q105" t="n">
        <v>467.07</v>
      </c>
      <c r="R105" t="n">
        <v>57.63</v>
      </c>
      <c r="S105" t="n">
        <v>39.61</v>
      </c>
      <c r="T105" t="n">
        <v>4061.97</v>
      </c>
      <c r="U105" t="n">
        <v>0.6899999999999999</v>
      </c>
      <c r="V105" t="n">
        <v>0.75</v>
      </c>
      <c r="W105" t="n">
        <v>2.62</v>
      </c>
      <c r="X105" t="n">
        <v>0.24</v>
      </c>
      <c r="Y105" t="n">
        <v>1</v>
      </c>
      <c r="Z105" t="n">
        <v>10</v>
      </c>
      <c r="AA105" t="n">
        <v>403.4105704993042</v>
      </c>
      <c r="AB105" t="n">
        <v>551.9641397754548</v>
      </c>
      <c r="AC105" t="n">
        <v>499.2854569618203</v>
      </c>
      <c r="AD105" t="n">
        <v>403410.5704993042</v>
      </c>
      <c r="AE105" t="n">
        <v>551964.1397754548</v>
      </c>
      <c r="AF105" t="n">
        <v>6.14266691293398e-06</v>
      </c>
      <c r="AG105" t="n">
        <v>22</v>
      </c>
      <c r="AH105" t="n">
        <v>499285.4569618203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5.264</v>
      </c>
      <c r="E106" t="n">
        <v>19</v>
      </c>
      <c r="F106" t="n">
        <v>15.56</v>
      </c>
      <c r="G106" t="n">
        <v>103.75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266.11</v>
      </c>
      <c r="Q106" t="n">
        <v>467.07</v>
      </c>
      <c r="R106" t="n">
        <v>57.53</v>
      </c>
      <c r="S106" t="n">
        <v>39.61</v>
      </c>
      <c r="T106" t="n">
        <v>4008.83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403.1369830759884</v>
      </c>
      <c r="AB106" t="n">
        <v>551.5898053930488</v>
      </c>
      <c r="AC106" t="n">
        <v>498.9468485274896</v>
      </c>
      <c r="AD106" t="n">
        <v>403136.9830759884</v>
      </c>
      <c r="AE106" t="n">
        <v>551589.8053930488</v>
      </c>
      <c r="AF106" t="n">
        <v>6.144768087431963e-06</v>
      </c>
      <c r="AG106" t="n">
        <v>22</v>
      </c>
      <c r="AH106" t="n">
        <v>498946.8485274896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5.2904</v>
      </c>
      <c r="E107" t="n">
        <v>18.9</v>
      </c>
      <c r="F107" t="n">
        <v>15.52</v>
      </c>
      <c r="G107" t="n">
        <v>116.41</v>
      </c>
      <c r="H107" t="n">
        <v>1.42</v>
      </c>
      <c r="I107" t="n">
        <v>8</v>
      </c>
      <c r="J107" t="n">
        <v>343.23</v>
      </c>
      <c r="K107" t="n">
        <v>61.2</v>
      </c>
      <c r="L107" t="n">
        <v>27.25</v>
      </c>
      <c r="M107" t="n">
        <v>6</v>
      </c>
      <c r="N107" t="n">
        <v>109.78</v>
      </c>
      <c r="O107" t="n">
        <v>42565.83</v>
      </c>
      <c r="P107" t="n">
        <v>265</v>
      </c>
      <c r="Q107" t="n">
        <v>467.09</v>
      </c>
      <c r="R107" t="n">
        <v>56.08</v>
      </c>
      <c r="S107" t="n">
        <v>39.61</v>
      </c>
      <c r="T107" t="n">
        <v>3290.57</v>
      </c>
      <c r="U107" t="n">
        <v>0.71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401.5817534468982</v>
      </c>
      <c r="AB107" t="n">
        <v>549.4618716026387</v>
      </c>
      <c r="AC107" t="n">
        <v>497.0220017514624</v>
      </c>
      <c r="AD107" t="n">
        <v>401581.7534468982</v>
      </c>
      <c r="AE107" t="n">
        <v>549461.8716026386</v>
      </c>
      <c r="AF107" t="n">
        <v>6.175585313402366e-06</v>
      </c>
      <c r="AG107" t="n">
        <v>22</v>
      </c>
      <c r="AH107" t="n">
        <v>497022.0017514624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5.2882</v>
      </c>
      <c r="E108" t="n">
        <v>18.91</v>
      </c>
      <c r="F108" t="n">
        <v>15.53</v>
      </c>
      <c r="G108" t="n">
        <v>116.47</v>
      </c>
      <c r="H108" t="n">
        <v>1.43</v>
      </c>
      <c r="I108" t="n">
        <v>8</v>
      </c>
      <c r="J108" t="n">
        <v>343.85</v>
      </c>
      <c r="K108" t="n">
        <v>61.2</v>
      </c>
      <c r="L108" t="n">
        <v>27.5</v>
      </c>
      <c r="M108" t="n">
        <v>6</v>
      </c>
      <c r="N108" t="n">
        <v>110.15</v>
      </c>
      <c r="O108" t="n">
        <v>42642.18</v>
      </c>
      <c r="P108" t="n">
        <v>265.21</v>
      </c>
      <c r="Q108" t="n">
        <v>467.07</v>
      </c>
      <c r="R108" t="n">
        <v>56.29</v>
      </c>
      <c r="S108" t="n">
        <v>39.61</v>
      </c>
      <c r="T108" t="n">
        <v>3396.62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401.7892302629811</v>
      </c>
      <c r="AB108" t="n">
        <v>549.7457505356343</v>
      </c>
      <c r="AC108" t="n">
        <v>497.2787876775195</v>
      </c>
      <c r="AD108" t="n">
        <v>401789.230262981</v>
      </c>
      <c r="AE108" t="n">
        <v>549745.7505356343</v>
      </c>
      <c r="AF108" t="n">
        <v>6.173017211238165e-06</v>
      </c>
      <c r="AG108" t="n">
        <v>22</v>
      </c>
      <c r="AH108" t="n">
        <v>497278.7876775195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5.2883</v>
      </c>
      <c r="E109" t="n">
        <v>18.91</v>
      </c>
      <c r="F109" t="n">
        <v>15.53</v>
      </c>
      <c r="G109" t="n">
        <v>116.47</v>
      </c>
      <c r="H109" t="n">
        <v>1.44</v>
      </c>
      <c r="I109" t="n">
        <v>8</v>
      </c>
      <c r="J109" t="n">
        <v>344.47</v>
      </c>
      <c r="K109" t="n">
        <v>61.2</v>
      </c>
      <c r="L109" t="n">
        <v>27.75</v>
      </c>
      <c r="M109" t="n">
        <v>6</v>
      </c>
      <c r="N109" t="n">
        <v>110.52</v>
      </c>
      <c r="O109" t="n">
        <v>42718.61</v>
      </c>
      <c r="P109" t="n">
        <v>265.63</v>
      </c>
      <c r="Q109" t="n">
        <v>467.07</v>
      </c>
      <c r="R109" t="n">
        <v>56.45</v>
      </c>
      <c r="S109" t="n">
        <v>39.61</v>
      </c>
      <c r="T109" t="n">
        <v>3476.13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401.9779378484336</v>
      </c>
      <c r="AB109" t="n">
        <v>550.0039485792418</v>
      </c>
      <c r="AC109" t="n">
        <v>497.5123436622282</v>
      </c>
      <c r="AD109" t="n">
        <v>401977.9378484336</v>
      </c>
      <c r="AE109" t="n">
        <v>550003.9485792418</v>
      </c>
      <c r="AF109" t="n">
        <v>6.173133943154719e-06</v>
      </c>
      <c r="AG109" t="n">
        <v>22</v>
      </c>
      <c r="AH109" t="n">
        <v>497512.3436622282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5.2897</v>
      </c>
      <c r="E110" t="n">
        <v>18.9</v>
      </c>
      <c r="F110" t="n">
        <v>15.52</v>
      </c>
      <c r="G110" t="n">
        <v>116.43</v>
      </c>
      <c r="H110" t="n">
        <v>1.45</v>
      </c>
      <c r="I110" t="n">
        <v>8</v>
      </c>
      <c r="J110" t="n">
        <v>345.09</v>
      </c>
      <c r="K110" t="n">
        <v>61.2</v>
      </c>
      <c r="L110" t="n">
        <v>28</v>
      </c>
      <c r="M110" t="n">
        <v>6</v>
      </c>
      <c r="N110" t="n">
        <v>110.89</v>
      </c>
      <c r="O110" t="n">
        <v>42795.22</v>
      </c>
      <c r="P110" t="n">
        <v>265.63</v>
      </c>
      <c r="Q110" t="n">
        <v>467.07</v>
      </c>
      <c r="R110" t="n">
        <v>56.14</v>
      </c>
      <c r="S110" t="n">
        <v>39.61</v>
      </c>
      <c r="T110" t="n">
        <v>3321.47</v>
      </c>
      <c r="U110" t="n">
        <v>0.71</v>
      </c>
      <c r="V110" t="n">
        <v>0.75</v>
      </c>
      <c r="W110" t="n">
        <v>2.62</v>
      </c>
      <c r="X110" t="n">
        <v>0.19</v>
      </c>
      <c r="Y110" t="n">
        <v>1</v>
      </c>
      <c r="Z110" t="n">
        <v>10</v>
      </c>
      <c r="AA110" t="n">
        <v>401.8934597358671</v>
      </c>
      <c r="AB110" t="n">
        <v>549.888361898717</v>
      </c>
      <c r="AC110" t="n">
        <v>497.4077884122658</v>
      </c>
      <c r="AD110" t="n">
        <v>401893.4597358671</v>
      </c>
      <c r="AE110" t="n">
        <v>549888.361898717</v>
      </c>
      <c r="AF110" t="n">
        <v>6.174768189986484e-06</v>
      </c>
      <c r="AG110" t="n">
        <v>22</v>
      </c>
      <c r="AH110" t="n">
        <v>497407.7884122658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5.2881</v>
      </c>
      <c r="E111" t="n">
        <v>18.91</v>
      </c>
      <c r="F111" t="n">
        <v>15.53</v>
      </c>
      <c r="G111" t="n">
        <v>116.48</v>
      </c>
      <c r="H111" t="n">
        <v>1.46</v>
      </c>
      <c r="I111" t="n">
        <v>8</v>
      </c>
      <c r="J111" t="n">
        <v>345.71</v>
      </c>
      <c r="K111" t="n">
        <v>61.2</v>
      </c>
      <c r="L111" t="n">
        <v>28.25</v>
      </c>
      <c r="M111" t="n">
        <v>6</v>
      </c>
      <c r="N111" t="n">
        <v>111.26</v>
      </c>
      <c r="O111" t="n">
        <v>42872.03</v>
      </c>
      <c r="P111" t="n">
        <v>265.93</v>
      </c>
      <c r="Q111" t="n">
        <v>467.07</v>
      </c>
      <c r="R111" t="n">
        <v>56.33</v>
      </c>
      <c r="S111" t="n">
        <v>39.61</v>
      </c>
      <c r="T111" t="n">
        <v>3415.4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402.1219237981089</v>
      </c>
      <c r="AB111" t="n">
        <v>550.2009565077992</v>
      </c>
      <c r="AC111" t="n">
        <v>497.6905494305865</v>
      </c>
      <c r="AD111" t="n">
        <v>402121.9237981089</v>
      </c>
      <c r="AE111" t="n">
        <v>550200.9565077992</v>
      </c>
      <c r="AF111" t="n">
        <v>6.172900479321611e-06</v>
      </c>
      <c r="AG111" t="n">
        <v>22</v>
      </c>
      <c r="AH111" t="n">
        <v>497690.5494305865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5.2874</v>
      </c>
      <c r="E112" t="n">
        <v>18.91</v>
      </c>
      <c r="F112" t="n">
        <v>15.53</v>
      </c>
      <c r="G112" t="n">
        <v>116.5</v>
      </c>
      <c r="H112" t="n">
        <v>1.47</v>
      </c>
      <c r="I112" t="n">
        <v>8</v>
      </c>
      <c r="J112" t="n">
        <v>346.34</v>
      </c>
      <c r="K112" t="n">
        <v>61.2</v>
      </c>
      <c r="L112" t="n">
        <v>28.5</v>
      </c>
      <c r="M112" t="n">
        <v>6</v>
      </c>
      <c r="N112" t="n">
        <v>111.64</v>
      </c>
      <c r="O112" t="n">
        <v>42949.03</v>
      </c>
      <c r="P112" t="n">
        <v>266.1</v>
      </c>
      <c r="Q112" t="n">
        <v>467.09</v>
      </c>
      <c r="R112" t="n">
        <v>56.45</v>
      </c>
      <c r="S112" t="n">
        <v>39.61</v>
      </c>
      <c r="T112" t="n">
        <v>3477.18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402.2234165317952</v>
      </c>
      <c r="AB112" t="n">
        <v>550.3398233435722</v>
      </c>
      <c r="AC112" t="n">
        <v>497.8161630104542</v>
      </c>
      <c r="AD112" t="n">
        <v>402223.4165317952</v>
      </c>
      <c r="AE112" t="n">
        <v>550339.8233435722</v>
      </c>
      <c r="AF112" t="n">
        <v>6.172083355905729e-06</v>
      </c>
      <c r="AG112" t="n">
        <v>22</v>
      </c>
      <c r="AH112" t="n">
        <v>497816.1630104542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5.2907</v>
      </c>
      <c r="E113" t="n">
        <v>18.9</v>
      </c>
      <c r="F113" t="n">
        <v>15.52</v>
      </c>
      <c r="G113" t="n">
        <v>116.41</v>
      </c>
      <c r="H113" t="n">
        <v>1.48</v>
      </c>
      <c r="I113" t="n">
        <v>8</v>
      </c>
      <c r="J113" t="n">
        <v>346.96</v>
      </c>
      <c r="K113" t="n">
        <v>61.2</v>
      </c>
      <c r="L113" t="n">
        <v>28.75</v>
      </c>
      <c r="M113" t="n">
        <v>6</v>
      </c>
      <c r="N113" t="n">
        <v>112.01</v>
      </c>
      <c r="O113" t="n">
        <v>43026.23</v>
      </c>
      <c r="P113" t="n">
        <v>265.9</v>
      </c>
      <c r="Q113" t="n">
        <v>467.07</v>
      </c>
      <c r="R113" t="n">
        <v>55.99</v>
      </c>
      <c r="S113" t="n">
        <v>39.61</v>
      </c>
      <c r="T113" t="n">
        <v>3246</v>
      </c>
      <c r="U113" t="n">
        <v>0.71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401.983056836767</v>
      </c>
      <c r="AB113" t="n">
        <v>550.0109526049134</v>
      </c>
      <c r="AC113" t="n">
        <v>497.5186792335199</v>
      </c>
      <c r="AD113" t="n">
        <v>401983.056836767</v>
      </c>
      <c r="AE113" t="n">
        <v>550010.9526049134</v>
      </c>
      <c r="AF113" t="n">
        <v>6.17593550915203e-06</v>
      </c>
      <c r="AG113" t="n">
        <v>22</v>
      </c>
      <c r="AH113" t="n">
        <v>497518.6792335199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5.2888</v>
      </c>
      <c r="E114" t="n">
        <v>18.91</v>
      </c>
      <c r="F114" t="n">
        <v>15.53</v>
      </c>
      <c r="G114" t="n">
        <v>116.46</v>
      </c>
      <c r="H114" t="n">
        <v>1.49</v>
      </c>
      <c r="I114" t="n">
        <v>8</v>
      </c>
      <c r="J114" t="n">
        <v>347.59</v>
      </c>
      <c r="K114" t="n">
        <v>61.2</v>
      </c>
      <c r="L114" t="n">
        <v>29</v>
      </c>
      <c r="M114" t="n">
        <v>6</v>
      </c>
      <c r="N114" t="n">
        <v>112.39</v>
      </c>
      <c r="O114" t="n">
        <v>43103.63</v>
      </c>
      <c r="P114" t="n">
        <v>266.31</v>
      </c>
      <c r="Q114" t="n">
        <v>467.12</v>
      </c>
      <c r="R114" t="n">
        <v>56.21</v>
      </c>
      <c r="S114" t="n">
        <v>39.61</v>
      </c>
      <c r="T114" t="n">
        <v>3356.69</v>
      </c>
      <c r="U114" t="n">
        <v>0.7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402.2719812513113</v>
      </c>
      <c r="AB114" t="n">
        <v>550.4062717353382</v>
      </c>
      <c r="AC114" t="n">
        <v>497.876269660971</v>
      </c>
      <c r="AD114" t="n">
        <v>402271.9812513113</v>
      </c>
      <c r="AE114" t="n">
        <v>550406.2717353383</v>
      </c>
      <c r="AF114" t="n">
        <v>6.173717602737493e-06</v>
      </c>
      <c r="AG114" t="n">
        <v>22</v>
      </c>
      <c r="AH114" t="n">
        <v>497876.269660971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5.2881</v>
      </c>
      <c r="E115" t="n">
        <v>18.91</v>
      </c>
      <c r="F115" t="n">
        <v>15.53</v>
      </c>
      <c r="G115" t="n">
        <v>116.47</v>
      </c>
      <c r="H115" t="n">
        <v>1.5</v>
      </c>
      <c r="I115" t="n">
        <v>8</v>
      </c>
      <c r="J115" t="n">
        <v>348.22</v>
      </c>
      <c r="K115" t="n">
        <v>61.2</v>
      </c>
      <c r="L115" t="n">
        <v>29.25</v>
      </c>
      <c r="M115" t="n">
        <v>6</v>
      </c>
      <c r="N115" t="n">
        <v>112.77</v>
      </c>
      <c r="O115" t="n">
        <v>43181.22</v>
      </c>
      <c r="P115" t="n">
        <v>266.41</v>
      </c>
      <c r="Q115" t="n">
        <v>467.07</v>
      </c>
      <c r="R115" t="n">
        <v>56.32</v>
      </c>
      <c r="S115" t="n">
        <v>39.61</v>
      </c>
      <c r="T115" t="n">
        <v>3410.85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402.3414641171178</v>
      </c>
      <c r="AB115" t="n">
        <v>550.5013412577025</v>
      </c>
      <c r="AC115" t="n">
        <v>497.9622658815518</v>
      </c>
      <c r="AD115" t="n">
        <v>402341.4641171178</v>
      </c>
      <c r="AE115" t="n">
        <v>550501.3412577026</v>
      </c>
      <c r="AF115" t="n">
        <v>6.172900479321611e-06</v>
      </c>
      <c r="AG115" t="n">
        <v>22</v>
      </c>
      <c r="AH115" t="n">
        <v>497962.2658815518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5.2872</v>
      </c>
      <c r="E116" t="n">
        <v>18.91</v>
      </c>
      <c r="F116" t="n">
        <v>15.53</v>
      </c>
      <c r="G116" t="n">
        <v>116.5</v>
      </c>
      <c r="H116" t="n">
        <v>1.51</v>
      </c>
      <c r="I116" t="n">
        <v>8</v>
      </c>
      <c r="J116" t="n">
        <v>348.85</v>
      </c>
      <c r="K116" t="n">
        <v>61.2</v>
      </c>
      <c r="L116" t="n">
        <v>29.5</v>
      </c>
      <c r="M116" t="n">
        <v>6</v>
      </c>
      <c r="N116" t="n">
        <v>113.15</v>
      </c>
      <c r="O116" t="n">
        <v>43259.02</v>
      </c>
      <c r="P116" t="n">
        <v>266.11</v>
      </c>
      <c r="Q116" t="n">
        <v>467.08</v>
      </c>
      <c r="R116" t="n">
        <v>56.49</v>
      </c>
      <c r="S116" t="n">
        <v>39.61</v>
      </c>
      <c r="T116" t="n">
        <v>3495.22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402.2347747560235</v>
      </c>
      <c r="AB116" t="n">
        <v>550.3553641670508</v>
      </c>
      <c r="AC116" t="n">
        <v>497.8302206395517</v>
      </c>
      <c r="AD116" t="n">
        <v>402234.7747560235</v>
      </c>
      <c r="AE116" t="n">
        <v>550355.3641670508</v>
      </c>
      <c r="AF116" t="n">
        <v>6.17184989207262e-06</v>
      </c>
      <c r="AG116" t="n">
        <v>22</v>
      </c>
      <c r="AH116" t="n">
        <v>497830.2206395517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5.2885</v>
      </c>
      <c r="E117" t="n">
        <v>18.91</v>
      </c>
      <c r="F117" t="n">
        <v>15.53</v>
      </c>
      <c r="G117" t="n">
        <v>116.46</v>
      </c>
      <c r="H117" t="n">
        <v>1.52</v>
      </c>
      <c r="I117" t="n">
        <v>8</v>
      </c>
      <c r="J117" t="n">
        <v>349.48</v>
      </c>
      <c r="K117" t="n">
        <v>61.2</v>
      </c>
      <c r="L117" t="n">
        <v>29.75</v>
      </c>
      <c r="M117" t="n">
        <v>6</v>
      </c>
      <c r="N117" t="n">
        <v>113.53</v>
      </c>
      <c r="O117" t="n">
        <v>43337.02</v>
      </c>
      <c r="P117" t="n">
        <v>265.76</v>
      </c>
      <c r="Q117" t="n">
        <v>467.07</v>
      </c>
      <c r="R117" t="n">
        <v>56.29</v>
      </c>
      <c r="S117" t="n">
        <v>39.61</v>
      </c>
      <c r="T117" t="n">
        <v>3396.49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402.03061944962</v>
      </c>
      <c r="AB117" t="n">
        <v>550.0760298701332</v>
      </c>
      <c r="AC117" t="n">
        <v>497.5775456158838</v>
      </c>
      <c r="AD117" t="n">
        <v>402030.61944962</v>
      </c>
      <c r="AE117" t="n">
        <v>550076.0298701331</v>
      </c>
      <c r="AF117" t="n">
        <v>6.173367406987829e-06</v>
      </c>
      <c r="AG117" t="n">
        <v>22</v>
      </c>
      <c r="AH117" t="n">
        <v>497577.5456158838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5.2863</v>
      </c>
      <c r="E118" t="n">
        <v>18.92</v>
      </c>
      <c r="F118" t="n">
        <v>15.54</v>
      </c>
      <c r="G118" t="n">
        <v>116.53</v>
      </c>
      <c r="H118" t="n">
        <v>1.53</v>
      </c>
      <c r="I118" t="n">
        <v>8</v>
      </c>
      <c r="J118" t="n">
        <v>350.12</v>
      </c>
      <c r="K118" t="n">
        <v>61.2</v>
      </c>
      <c r="L118" t="n">
        <v>30</v>
      </c>
      <c r="M118" t="n">
        <v>6</v>
      </c>
      <c r="N118" t="n">
        <v>113.92</v>
      </c>
      <c r="O118" t="n">
        <v>43415.22</v>
      </c>
      <c r="P118" t="n">
        <v>265.47</v>
      </c>
      <c r="Q118" t="n">
        <v>467.08</v>
      </c>
      <c r="R118" t="n">
        <v>56.59</v>
      </c>
      <c r="S118" t="n">
        <v>39.61</v>
      </c>
      <c r="T118" t="n">
        <v>3546.47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402.0095919404026</v>
      </c>
      <c r="AB118" t="n">
        <v>550.0472591043538</v>
      </c>
      <c r="AC118" t="n">
        <v>497.5515206916103</v>
      </c>
      <c r="AD118" t="n">
        <v>402009.5919404026</v>
      </c>
      <c r="AE118" t="n">
        <v>550047.2591043537</v>
      </c>
      <c r="AF118" t="n">
        <v>6.170799304823628e-06</v>
      </c>
      <c r="AG118" t="n">
        <v>22</v>
      </c>
      <c r="AH118" t="n">
        <v>497551.5206916103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5.2859</v>
      </c>
      <c r="E119" t="n">
        <v>18.92</v>
      </c>
      <c r="F119" t="n">
        <v>15.54</v>
      </c>
      <c r="G119" t="n">
        <v>116.54</v>
      </c>
      <c r="H119" t="n">
        <v>1.54</v>
      </c>
      <c r="I119" t="n">
        <v>8</v>
      </c>
      <c r="J119" t="n">
        <v>350.75</v>
      </c>
      <c r="K119" t="n">
        <v>61.2</v>
      </c>
      <c r="L119" t="n">
        <v>30.25</v>
      </c>
      <c r="M119" t="n">
        <v>6</v>
      </c>
      <c r="N119" t="n">
        <v>114.3</v>
      </c>
      <c r="O119" t="n">
        <v>43493.63</v>
      </c>
      <c r="P119" t="n">
        <v>265.27</v>
      </c>
      <c r="Q119" t="n">
        <v>467.08</v>
      </c>
      <c r="R119" t="n">
        <v>56.68</v>
      </c>
      <c r="S119" t="n">
        <v>39.61</v>
      </c>
      <c r="T119" t="n">
        <v>3590.85</v>
      </c>
      <c r="U119" t="n">
        <v>0.7</v>
      </c>
      <c r="V119" t="n">
        <v>0.75</v>
      </c>
      <c r="W119" t="n">
        <v>2.62</v>
      </c>
      <c r="X119" t="n">
        <v>0.2</v>
      </c>
      <c r="Y119" t="n">
        <v>1</v>
      </c>
      <c r="Z119" t="n">
        <v>10</v>
      </c>
      <c r="AA119" t="n">
        <v>401.9316332694113</v>
      </c>
      <c r="AB119" t="n">
        <v>549.9405926114094</v>
      </c>
      <c r="AC119" t="n">
        <v>497.4550342990453</v>
      </c>
      <c r="AD119" t="n">
        <v>401931.6332694113</v>
      </c>
      <c r="AE119" t="n">
        <v>549940.5926114095</v>
      </c>
      <c r="AF119" t="n">
        <v>6.17033237715741e-06</v>
      </c>
      <c r="AG119" t="n">
        <v>22</v>
      </c>
      <c r="AH119" t="n">
        <v>497455.0342990453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5.2873</v>
      </c>
      <c r="E120" t="n">
        <v>18.91</v>
      </c>
      <c r="F120" t="n">
        <v>15.53</v>
      </c>
      <c r="G120" t="n">
        <v>116.5</v>
      </c>
      <c r="H120" t="n">
        <v>1.55</v>
      </c>
      <c r="I120" t="n">
        <v>8</v>
      </c>
      <c r="J120" t="n">
        <v>351.39</v>
      </c>
      <c r="K120" t="n">
        <v>61.2</v>
      </c>
      <c r="L120" t="n">
        <v>30.5</v>
      </c>
      <c r="M120" t="n">
        <v>6</v>
      </c>
      <c r="N120" t="n">
        <v>114.69</v>
      </c>
      <c r="O120" t="n">
        <v>43572.25</v>
      </c>
      <c r="P120" t="n">
        <v>265.14</v>
      </c>
      <c r="Q120" t="n">
        <v>467.14</v>
      </c>
      <c r="R120" t="n">
        <v>56.47</v>
      </c>
      <c r="S120" t="n">
        <v>39.61</v>
      </c>
      <c r="T120" t="n">
        <v>3485.59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401.7876612386224</v>
      </c>
      <c r="AB120" t="n">
        <v>549.7436037272864</v>
      </c>
      <c r="AC120" t="n">
        <v>497.2768457575473</v>
      </c>
      <c r="AD120" t="n">
        <v>401787.6612386224</v>
      </c>
      <c r="AE120" t="n">
        <v>549743.6037272864</v>
      </c>
      <c r="AF120" t="n">
        <v>6.171966623989174e-06</v>
      </c>
      <c r="AG120" t="n">
        <v>22</v>
      </c>
      <c r="AH120" t="n">
        <v>497276.8457575473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5.2883</v>
      </c>
      <c r="E121" t="n">
        <v>18.91</v>
      </c>
      <c r="F121" t="n">
        <v>15.53</v>
      </c>
      <c r="G121" t="n">
        <v>116.47</v>
      </c>
      <c r="H121" t="n">
        <v>1.56</v>
      </c>
      <c r="I121" t="n">
        <v>8</v>
      </c>
      <c r="J121" t="n">
        <v>352.03</v>
      </c>
      <c r="K121" t="n">
        <v>61.2</v>
      </c>
      <c r="L121" t="n">
        <v>30.75</v>
      </c>
      <c r="M121" t="n">
        <v>6</v>
      </c>
      <c r="N121" t="n">
        <v>115.08</v>
      </c>
      <c r="O121" t="n">
        <v>43651.07</v>
      </c>
      <c r="P121" t="n">
        <v>265.29</v>
      </c>
      <c r="Q121" t="n">
        <v>467.07</v>
      </c>
      <c r="R121" t="n">
        <v>56.43</v>
      </c>
      <c r="S121" t="n">
        <v>39.61</v>
      </c>
      <c r="T121" t="n">
        <v>3464.65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401.8224360036681</v>
      </c>
      <c r="AB121" t="n">
        <v>549.7911840949763</v>
      </c>
      <c r="AC121" t="n">
        <v>497.3198851217242</v>
      </c>
      <c r="AD121" t="n">
        <v>401822.4360036681</v>
      </c>
      <c r="AE121" t="n">
        <v>549791.1840949763</v>
      </c>
      <c r="AF121" t="n">
        <v>6.173133943154719e-06</v>
      </c>
      <c r="AG121" t="n">
        <v>22</v>
      </c>
      <c r="AH121" t="n">
        <v>497319.8851217242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5.2871</v>
      </c>
      <c r="E122" t="n">
        <v>18.91</v>
      </c>
      <c r="F122" t="n">
        <v>15.53</v>
      </c>
      <c r="G122" t="n">
        <v>116.5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264.81</v>
      </c>
      <c r="Q122" t="n">
        <v>467.07</v>
      </c>
      <c r="R122" t="n">
        <v>56.45</v>
      </c>
      <c r="S122" t="n">
        <v>39.61</v>
      </c>
      <c r="T122" t="n">
        <v>3476</v>
      </c>
      <c r="U122" t="n">
        <v>0.7</v>
      </c>
      <c r="V122" t="n">
        <v>0.75</v>
      </c>
      <c r="W122" t="n">
        <v>2.62</v>
      </c>
      <c r="X122" t="n">
        <v>0.2</v>
      </c>
      <c r="Y122" t="n">
        <v>1</v>
      </c>
      <c r="Z122" t="n">
        <v>10</v>
      </c>
      <c r="AA122" t="n">
        <v>401.6434660553286</v>
      </c>
      <c r="AB122" t="n">
        <v>549.5463095160615</v>
      </c>
      <c r="AC122" t="n">
        <v>497.0983810289374</v>
      </c>
      <c r="AD122" t="n">
        <v>401643.4660553287</v>
      </c>
      <c r="AE122" t="n">
        <v>549546.3095160614</v>
      </c>
      <c r="AF122" t="n">
        <v>6.171733160156065e-06</v>
      </c>
      <c r="AG122" t="n">
        <v>22</v>
      </c>
      <c r="AH122" t="n">
        <v>497098.3810289374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5.2832</v>
      </c>
      <c r="E123" t="n">
        <v>18.93</v>
      </c>
      <c r="F123" t="n">
        <v>15.55</v>
      </c>
      <c r="G123" t="n">
        <v>116.61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264.31</v>
      </c>
      <c r="Q123" t="n">
        <v>467.07</v>
      </c>
      <c r="R123" t="n">
        <v>57.08</v>
      </c>
      <c r="S123" t="n">
        <v>39.61</v>
      </c>
      <c r="T123" t="n">
        <v>3789.61</v>
      </c>
      <c r="U123" t="n">
        <v>0.6899999999999999</v>
      </c>
      <c r="V123" t="n">
        <v>0.75</v>
      </c>
      <c r="W123" t="n">
        <v>2.62</v>
      </c>
      <c r="X123" t="n">
        <v>0.21</v>
      </c>
      <c r="Y123" t="n">
        <v>1</v>
      </c>
      <c r="Z123" t="n">
        <v>10</v>
      </c>
      <c r="AA123" t="n">
        <v>401.6207707409284</v>
      </c>
      <c r="AB123" t="n">
        <v>549.5152567856522</v>
      </c>
      <c r="AC123" t="n">
        <v>497.0702919275357</v>
      </c>
      <c r="AD123" t="n">
        <v>401620.7707409284</v>
      </c>
      <c r="AE123" t="n">
        <v>549515.2567856523</v>
      </c>
      <c r="AF123" t="n">
        <v>6.167180615410437e-06</v>
      </c>
      <c r="AG123" t="n">
        <v>22</v>
      </c>
      <c r="AH123" t="n">
        <v>497070.2919275357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5.3093</v>
      </c>
      <c r="E124" t="n">
        <v>18.84</v>
      </c>
      <c r="F124" t="n">
        <v>15.51</v>
      </c>
      <c r="G124" t="n">
        <v>132.93</v>
      </c>
      <c r="H124" t="n">
        <v>1.59</v>
      </c>
      <c r="I124" t="n">
        <v>7</v>
      </c>
      <c r="J124" t="n">
        <v>353.96</v>
      </c>
      <c r="K124" t="n">
        <v>61.2</v>
      </c>
      <c r="L124" t="n">
        <v>31.5</v>
      </c>
      <c r="M124" t="n">
        <v>5</v>
      </c>
      <c r="N124" t="n">
        <v>116.26</v>
      </c>
      <c r="O124" t="n">
        <v>43888.94</v>
      </c>
      <c r="P124" t="n">
        <v>263.25</v>
      </c>
      <c r="Q124" t="n">
        <v>467.07</v>
      </c>
      <c r="R124" t="n">
        <v>55.75</v>
      </c>
      <c r="S124" t="n">
        <v>39.61</v>
      </c>
      <c r="T124" t="n">
        <v>3128.42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400.111493223308</v>
      </c>
      <c r="AB124" t="n">
        <v>547.4501967014194</v>
      </c>
      <c r="AC124" t="n">
        <v>495.202318279412</v>
      </c>
      <c r="AD124" t="n">
        <v>400111.493223308</v>
      </c>
      <c r="AE124" t="n">
        <v>547450.1967014194</v>
      </c>
      <c r="AF124" t="n">
        <v>6.197647645631178e-06</v>
      </c>
      <c r="AG124" t="n">
        <v>22</v>
      </c>
      <c r="AH124" t="n">
        <v>495202.318279412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5.3069</v>
      </c>
      <c r="E125" t="n">
        <v>18.84</v>
      </c>
      <c r="F125" t="n">
        <v>15.52</v>
      </c>
      <c r="G125" t="n">
        <v>133</v>
      </c>
      <c r="H125" t="n">
        <v>1.6</v>
      </c>
      <c r="I125" t="n">
        <v>7</v>
      </c>
      <c r="J125" t="n">
        <v>354.6</v>
      </c>
      <c r="K125" t="n">
        <v>61.2</v>
      </c>
      <c r="L125" t="n">
        <v>31.75</v>
      </c>
      <c r="M125" t="n">
        <v>5</v>
      </c>
      <c r="N125" t="n">
        <v>116.65</v>
      </c>
      <c r="O125" t="n">
        <v>43968.62</v>
      </c>
      <c r="P125" t="n">
        <v>264.06</v>
      </c>
      <c r="Q125" t="n">
        <v>467.07</v>
      </c>
      <c r="R125" t="n">
        <v>55.93</v>
      </c>
      <c r="S125" t="n">
        <v>39.61</v>
      </c>
      <c r="T125" t="n">
        <v>3220.39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400.597761593442</v>
      </c>
      <c r="AB125" t="n">
        <v>548.1155305380832</v>
      </c>
      <c r="AC125" t="n">
        <v>495.8041535885066</v>
      </c>
      <c r="AD125" t="n">
        <v>400597.7615934421</v>
      </c>
      <c r="AE125" t="n">
        <v>548115.5305380833</v>
      </c>
      <c r="AF125" t="n">
        <v>6.194846079633867e-06</v>
      </c>
      <c r="AG125" t="n">
        <v>22</v>
      </c>
      <c r="AH125" t="n">
        <v>495804.1535885066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5.3072</v>
      </c>
      <c r="E126" t="n">
        <v>18.84</v>
      </c>
      <c r="F126" t="n">
        <v>15.52</v>
      </c>
      <c r="G126" t="n">
        <v>133</v>
      </c>
      <c r="H126" t="n">
        <v>1.61</v>
      </c>
      <c r="I126" t="n">
        <v>7</v>
      </c>
      <c r="J126" t="n">
        <v>355.25</v>
      </c>
      <c r="K126" t="n">
        <v>61.2</v>
      </c>
      <c r="L126" t="n">
        <v>32</v>
      </c>
      <c r="M126" t="n">
        <v>5</v>
      </c>
      <c r="N126" t="n">
        <v>117.05</v>
      </c>
      <c r="O126" t="n">
        <v>44048.52</v>
      </c>
      <c r="P126" t="n">
        <v>264.48</v>
      </c>
      <c r="Q126" t="n">
        <v>467.11</v>
      </c>
      <c r="R126" t="n">
        <v>55.92</v>
      </c>
      <c r="S126" t="n">
        <v>39.61</v>
      </c>
      <c r="T126" t="n">
        <v>3213.98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400.7791227408237</v>
      </c>
      <c r="AB126" t="n">
        <v>548.3636768610199</v>
      </c>
      <c r="AC126" t="n">
        <v>496.0286171746577</v>
      </c>
      <c r="AD126" t="n">
        <v>400779.1227408237</v>
      </c>
      <c r="AE126" t="n">
        <v>548363.6768610199</v>
      </c>
      <c r="AF126" t="n">
        <v>6.195196275383531e-06</v>
      </c>
      <c r="AG126" t="n">
        <v>22</v>
      </c>
      <c r="AH126" t="n">
        <v>496028.6171746577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5.3062</v>
      </c>
      <c r="E127" t="n">
        <v>18.85</v>
      </c>
      <c r="F127" t="n">
        <v>15.52</v>
      </c>
      <c r="G127" t="n">
        <v>133.02</v>
      </c>
      <c r="H127" t="n">
        <v>1.62</v>
      </c>
      <c r="I127" t="n">
        <v>7</v>
      </c>
      <c r="J127" t="n">
        <v>355.9</v>
      </c>
      <c r="K127" t="n">
        <v>61.2</v>
      </c>
      <c r="L127" t="n">
        <v>32.25</v>
      </c>
      <c r="M127" t="n">
        <v>5</v>
      </c>
      <c r="N127" t="n">
        <v>117.45</v>
      </c>
      <c r="O127" t="n">
        <v>44128.64</v>
      </c>
      <c r="P127" t="n">
        <v>264.96</v>
      </c>
      <c r="Q127" t="n">
        <v>467.07</v>
      </c>
      <c r="R127" t="n">
        <v>56.02</v>
      </c>
      <c r="S127" t="n">
        <v>39.61</v>
      </c>
      <c r="T127" t="n">
        <v>3265.31</v>
      </c>
      <c r="U127" t="n">
        <v>0.71</v>
      </c>
      <c r="V127" t="n">
        <v>0.75</v>
      </c>
      <c r="W127" t="n">
        <v>2.62</v>
      </c>
      <c r="X127" t="n">
        <v>0.19</v>
      </c>
      <c r="Y127" t="n">
        <v>1</v>
      </c>
      <c r="Z127" t="n">
        <v>10</v>
      </c>
      <c r="AA127" t="n">
        <v>401.0314389879044</v>
      </c>
      <c r="AB127" t="n">
        <v>548.7089070816829</v>
      </c>
      <c r="AC127" t="n">
        <v>496.3408991075943</v>
      </c>
      <c r="AD127" t="n">
        <v>401031.4389879045</v>
      </c>
      <c r="AE127" t="n">
        <v>548708.9070816829</v>
      </c>
      <c r="AF127" t="n">
        <v>6.194028956217986e-06</v>
      </c>
      <c r="AG127" t="n">
        <v>22</v>
      </c>
      <c r="AH127" t="n">
        <v>496340.8991075943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5.3079</v>
      </c>
      <c r="E128" t="n">
        <v>18.84</v>
      </c>
      <c r="F128" t="n">
        <v>15.51</v>
      </c>
      <c r="G128" t="n">
        <v>132.97</v>
      </c>
      <c r="H128" t="n">
        <v>1.63</v>
      </c>
      <c r="I128" t="n">
        <v>7</v>
      </c>
      <c r="J128" t="n">
        <v>356.55</v>
      </c>
      <c r="K128" t="n">
        <v>61.2</v>
      </c>
      <c r="L128" t="n">
        <v>32.5</v>
      </c>
      <c r="M128" t="n">
        <v>5</v>
      </c>
      <c r="N128" t="n">
        <v>117.85</v>
      </c>
      <c r="O128" t="n">
        <v>44208.97</v>
      </c>
      <c r="P128" t="n">
        <v>265.34</v>
      </c>
      <c r="Q128" t="n">
        <v>467.07</v>
      </c>
      <c r="R128" t="n">
        <v>55.84</v>
      </c>
      <c r="S128" t="n">
        <v>39.61</v>
      </c>
      <c r="T128" t="n">
        <v>3175.76</v>
      </c>
      <c r="U128" t="n">
        <v>0.71</v>
      </c>
      <c r="V128" t="n">
        <v>0.75</v>
      </c>
      <c r="W128" t="n">
        <v>2.62</v>
      </c>
      <c r="X128" t="n">
        <v>0.18</v>
      </c>
      <c r="Y128" t="n">
        <v>1</v>
      </c>
      <c r="Z128" t="n">
        <v>10</v>
      </c>
      <c r="AA128" t="n">
        <v>401.1105861222603</v>
      </c>
      <c r="AB128" t="n">
        <v>548.8171996826338</v>
      </c>
      <c r="AC128" t="n">
        <v>496.4388564147001</v>
      </c>
      <c r="AD128" t="n">
        <v>401110.5861222603</v>
      </c>
      <c r="AE128" t="n">
        <v>548817.1996826339</v>
      </c>
      <c r="AF128" t="n">
        <v>6.196013398799414e-06</v>
      </c>
      <c r="AG128" t="n">
        <v>22</v>
      </c>
      <c r="AH128" t="n">
        <v>496438.8564147001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5.3104</v>
      </c>
      <c r="E129" t="n">
        <v>18.83</v>
      </c>
      <c r="F129" t="n">
        <v>15.5</v>
      </c>
      <c r="G129" t="n">
        <v>132.9</v>
      </c>
      <c r="H129" t="n">
        <v>1.63</v>
      </c>
      <c r="I129" t="n">
        <v>7</v>
      </c>
      <c r="J129" t="n">
        <v>357.2</v>
      </c>
      <c r="K129" t="n">
        <v>61.2</v>
      </c>
      <c r="L129" t="n">
        <v>32.75</v>
      </c>
      <c r="M129" t="n">
        <v>5</v>
      </c>
      <c r="N129" t="n">
        <v>118.26</v>
      </c>
      <c r="O129" t="n">
        <v>44289.53</v>
      </c>
      <c r="P129" t="n">
        <v>265.31</v>
      </c>
      <c r="Q129" t="n">
        <v>467.07</v>
      </c>
      <c r="R129" t="n">
        <v>55.59</v>
      </c>
      <c r="S129" t="n">
        <v>39.61</v>
      </c>
      <c r="T129" t="n">
        <v>3051.42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400.9760855428041</v>
      </c>
      <c r="AB129" t="n">
        <v>548.633170056075</v>
      </c>
      <c r="AC129" t="n">
        <v>496.2723903174128</v>
      </c>
      <c r="AD129" t="n">
        <v>400976.0855428041</v>
      </c>
      <c r="AE129" t="n">
        <v>548633.170056075</v>
      </c>
      <c r="AF129" t="n">
        <v>6.198931696713277e-06</v>
      </c>
      <c r="AG129" t="n">
        <v>22</v>
      </c>
      <c r="AH129" t="n">
        <v>496272.3903174128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5.3075</v>
      </c>
      <c r="E130" t="n">
        <v>18.84</v>
      </c>
      <c r="F130" t="n">
        <v>15.51</v>
      </c>
      <c r="G130" t="n">
        <v>132.98</v>
      </c>
      <c r="H130" t="n">
        <v>1.64</v>
      </c>
      <c r="I130" t="n">
        <v>7</v>
      </c>
      <c r="J130" t="n">
        <v>357.86</v>
      </c>
      <c r="K130" t="n">
        <v>61.2</v>
      </c>
      <c r="L130" t="n">
        <v>33</v>
      </c>
      <c r="M130" t="n">
        <v>5</v>
      </c>
      <c r="N130" t="n">
        <v>118.66</v>
      </c>
      <c r="O130" t="n">
        <v>44370.32</v>
      </c>
      <c r="P130" t="n">
        <v>265.87</v>
      </c>
      <c r="Q130" t="n">
        <v>467.07</v>
      </c>
      <c r="R130" t="n">
        <v>55.94</v>
      </c>
      <c r="S130" t="n">
        <v>39.61</v>
      </c>
      <c r="T130" t="n">
        <v>3223.99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401.3655407869098</v>
      </c>
      <c r="AB130" t="n">
        <v>549.1660399026131</v>
      </c>
      <c r="AC130" t="n">
        <v>496.7544038136848</v>
      </c>
      <c r="AD130" t="n">
        <v>401365.5407869098</v>
      </c>
      <c r="AE130" t="n">
        <v>549166.039902613</v>
      </c>
      <c r="AF130" t="n">
        <v>6.195546471133196e-06</v>
      </c>
      <c r="AG130" t="n">
        <v>22</v>
      </c>
      <c r="AH130" t="n">
        <v>496754.4038136848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5.3074</v>
      </c>
      <c r="E131" t="n">
        <v>18.84</v>
      </c>
      <c r="F131" t="n">
        <v>15.52</v>
      </c>
      <c r="G131" t="n">
        <v>132.99</v>
      </c>
      <c r="H131" t="n">
        <v>1.65</v>
      </c>
      <c r="I131" t="n">
        <v>7</v>
      </c>
      <c r="J131" t="n">
        <v>358.52</v>
      </c>
      <c r="K131" t="n">
        <v>61.2</v>
      </c>
      <c r="L131" t="n">
        <v>33.25</v>
      </c>
      <c r="M131" t="n">
        <v>5</v>
      </c>
      <c r="N131" t="n">
        <v>119.07</v>
      </c>
      <c r="O131" t="n">
        <v>44451.33</v>
      </c>
      <c r="P131" t="n">
        <v>266.47</v>
      </c>
      <c r="Q131" t="n">
        <v>467.08</v>
      </c>
      <c r="R131" t="n">
        <v>55.88</v>
      </c>
      <c r="S131" t="n">
        <v>39.61</v>
      </c>
      <c r="T131" t="n">
        <v>3197.89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401.679287069795</v>
      </c>
      <c r="AB131" t="n">
        <v>549.5953214083657</v>
      </c>
      <c r="AC131" t="n">
        <v>497.1427152950288</v>
      </c>
      <c r="AD131" t="n">
        <v>401679.287069795</v>
      </c>
      <c r="AE131" t="n">
        <v>549595.3214083657</v>
      </c>
      <c r="AF131" t="n">
        <v>6.195429739216642e-06</v>
      </c>
      <c r="AG131" t="n">
        <v>22</v>
      </c>
      <c r="AH131" t="n">
        <v>497142.7152950288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5.3107</v>
      </c>
      <c r="E132" t="n">
        <v>18.83</v>
      </c>
      <c r="F132" t="n">
        <v>15.5</v>
      </c>
      <c r="G132" t="n">
        <v>132.89</v>
      </c>
      <c r="H132" t="n">
        <v>1.66</v>
      </c>
      <c r="I132" t="n">
        <v>7</v>
      </c>
      <c r="J132" t="n">
        <v>359.17</v>
      </c>
      <c r="K132" t="n">
        <v>61.2</v>
      </c>
      <c r="L132" t="n">
        <v>33.5</v>
      </c>
      <c r="M132" t="n">
        <v>5</v>
      </c>
      <c r="N132" t="n">
        <v>119.48</v>
      </c>
      <c r="O132" t="n">
        <v>44532.57</v>
      </c>
      <c r="P132" t="n">
        <v>266.14</v>
      </c>
      <c r="Q132" t="n">
        <v>467.07</v>
      </c>
      <c r="R132" t="n">
        <v>55.53</v>
      </c>
      <c r="S132" t="n">
        <v>39.61</v>
      </c>
      <c r="T132" t="n">
        <v>3020.91</v>
      </c>
      <c r="U132" t="n">
        <v>0.71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401.344031796125</v>
      </c>
      <c r="AB132" t="n">
        <v>549.1366103525118</v>
      </c>
      <c r="AC132" t="n">
        <v>496.7277829785405</v>
      </c>
      <c r="AD132" t="n">
        <v>401344.031796125</v>
      </c>
      <c r="AE132" t="n">
        <v>549136.6103525118</v>
      </c>
      <c r="AF132" t="n">
        <v>6.199281892462941e-06</v>
      </c>
      <c r="AG132" t="n">
        <v>22</v>
      </c>
      <c r="AH132" t="n">
        <v>496727.7829785405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5.309</v>
      </c>
      <c r="E133" t="n">
        <v>18.84</v>
      </c>
      <c r="F133" t="n">
        <v>15.51</v>
      </c>
      <c r="G133" t="n">
        <v>132.94</v>
      </c>
      <c r="H133" t="n">
        <v>1.67</v>
      </c>
      <c r="I133" t="n">
        <v>7</v>
      </c>
      <c r="J133" t="n">
        <v>359.84</v>
      </c>
      <c r="K133" t="n">
        <v>61.2</v>
      </c>
      <c r="L133" t="n">
        <v>33.75</v>
      </c>
      <c r="M133" t="n">
        <v>5</v>
      </c>
      <c r="N133" t="n">
        <v>119.89</v>
      </c>
      <c r="O133" t="n">
        <v>44614.04</v>
      </c>
      <c r="P133" t="n">
        <v>266.43</v>
      </c>
      <c r="Q133" t="n">
        <v>467.07</v>
      </c>
      <c r="R133" t="n">
        <v>55.67</v>
      </c>
      <c r="S133" t="n">
        <v>39.61</v>
      </c>
      <c r="T133" t="n">
        <v>3092.27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401.5702364791451</v>
      </c>
      <c r="AB133" t="n">
        <v>549.4461135792662</v>
      </c>
      <c r="AC133" t="n">
        <v>497.0077476517239</v>
      </c>
      <c r="AD133" t="n">
        <v>401570.2364791451</v>
      </c>
      <c r="AE133" t="n">
        <v>549446.1135792662</v>
      </c>
      <c r="AF133" t="n">
        <v>6.197297449881514e-06</v>
      </c>
      <c r="AG133" t="n">
        <v>22</v>
      </c>
      <c r="AH133" t="n">
        <v>497007.747651724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5.3075</v>
      </c>
      <c r="E134" t="n">
        <v>18.84</v>
      </c>
      <c r="F134" t="n">
        <v>15.51</v>
      </c>
      <c r="G134" t="n">
        <v>132.98</v>
      </c>
      <c r="H134" t="n">
        <v>1.68</v>
      </c>
      <c r="I134" t="n">
        <v>7</v>
      </c>
      <c r="J134" t="n">
        <v>360.5</v>
      </c>
      <c r="K134" t="n">
        <v>61.2</v>
      </c>
      <c r="L134" t="n">
        <v>34</v>
      </c>
      <c r="M134" t="n">
        <v>5</v>
      </c>
      <c r="N134" t="n">
        <v>120.3</v>
      </c>
      <c r="O134" t="n">
        <v>44695.75</v>
      </c>
      <c r="P134" t="n">
        <v>266.27</v>
      </c>
      <c r="Q134" t="n">
        <v>467.07</v>
      </c>
      <c r="R134" t="n">
        <v>55.89</v>
      </c>
      <c r="S134" t="n">
        <v>39.61</v>
      </c>
      <c r="T134" t="n">
        <v>3199.64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401.5478223320426</v>
      </c>
      <c r="AB134" t="n">
        <v>549.415445554358</v>
      </c>
      <c r="AC134" t="n">
        <v>496.9800065400703</v>
      </c>
      <c r="AD134" t="n">
        <v>401547.8223320426</v>
      </c>
      <c r="AE134" t="n">
        <v>549415.4455543581</v>
      </c>
      <c r="AF134" t="n">
        <v>6.195546471133196e-06</v>
      </c>
      <c r="AG134" t="n">
        <v>22</v>
      </c>
      <c r="AH134" t="n">
        <v>496980.0065400703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5.3095</v>
      </c>
      <c r="E135" t="n">
        <v>18.83</v>
      </c>
      <c r="F135" t="n">
        <v>15.51</v>
      </c>
      <c r="G135" t="n">
        <v>132.92</v>
      </c>
      <c r="H135" t="n">
        <v>1.69</v>
      </c>
      <c r="I135" t="n">
        <v>7</v>
      </c>
      <c r="J135" t="n">
        <v>361.16</v>
      </c>
      <c r="K135" t="n">
        <v>61.2</v>
      </c>
      <c r="L135" t="n">
        <v>34.25</v>
      </c>
      <c r="M135" t="n">
        <v>5</v>
      </c>
      <c r="N135" t="n">
        <v>120.71</v>
      </c>
      <c r="O135" t="n">
        <v>44777.68</v>
      </c>
      <c r="P135" t="n">
        <v>265.93</v>
      </c>
      <c r="Q135" t="n">
        <v>467.07</v>
      </c>
      <c r="R135" t="n">
        <v>55.6</v>
      </c>
      <c r="S135" t="n">
        <v>39.61</v>
      </c>
      <c r="T135" t="n">
        <v>3056.98</v>
      </c>
      <c r="U135" t="n">
        <v>0.71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401.3256438927406</v>
      </c>
      <c r="AB135" t="n">
        <v>549.1114512118842</v>
      </c>
      <c r="AC135" t="n">
        <v>496.7050249909834</v>
      </c>
      <c r="AD135" t="n">
        <v>401325.6438927406</v>
      </c>
      <c r="AE135" t="n">
        <v>549111.4512118842</v>
      </c>
      <c r="AF135" t="n">
        <v>6.197881109464286e-06</v>
      </c>
      <c r="AG135" t="n">
        <v>22</v>
      </c>
      <c r="AH135" t="n">
        <v>496705.0249909834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5.3128</v>
      </c>
      <c r="E136" t="n">
        <v>18.82</v>
      </c>
      <c r="F136" t="n">
        <v>15.5</v>
      </c>
      <c r="G136" t="n">
        <v>132.82</v>
      </c>
      <c r="H136" t="n">
        <v>1.7</v>
      </c>
      <c r="I136" t="n">
        <v>7</v>
      </c>
      <c r="J136" t="n">
        <v>361.83</v>
      </c>
      <c r="K136" t="n">
        <v>61.2</v>
      </c>
      <c r="L136" t="n">
        <v>34.5</v>
      </c>
      <c r="M136" t="n">
        <v>5</v>
      </c>
      <c r="N136" t="n">
        <v>121.13</v>
      </c>
      <c r="O136" t="n">
        <v>44859.98</v>
      </c>
      <c r="P136" t="n">
        <v>265.59</v>
      </c>
      <c r="Q136" t="n">
        <v>467.08</v>
      </c>
      <c r="R136" t="n">
        <v>55.33</v>
      </c>
      <c r="S136" t="n">
        <v>39.61</v>
      </c>
      <c r="T136" t="n">
        <v>2920.06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401.0231067853671</v>
      </c>
      <c r="AB136" t="n">
        <v>548.6975065945805</v>
      </c>
      <c r="AC136" t="n">
        <v>496.3305866669804</v>
      </c>
      <c r="AD136" t="n">
        <v>401023.1067853671</v>
      </c>
      <c r="AE136" t="n">
        <v>548697.5065945806</v>
      </c>
      <c r="AF136" t="n">
        <v>6.201733262710588e-06</v>
      </c>
      <c r="AG136" t="n">
        <v>22</v>
      </c>
      <c r="AH136" t="n">
        <v>496330.5866669804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5.3137</v>
      </c>
      <c r="E137" t="n">
        <v>18.82</v>
      </c>
      <c r="F137" t="n">
        <v>15.49</v>
      </c>
      <c r="G137" t="n">
        <v>132.8</v>
      </c>
      <c r="H137" t="n">
        <v>1.71</v>
      </c>
      <c r="I137" t="n">
        <v>7</v>
      </c>
      <c r="J137" t="n">
        <v>362.5</v>
      </c>
      <c r="K137" t="n">
        <v>61.2</v>
      </c>
      <c r="L137" t="n">
        <v>34.75</v>
      </c>
      <c r="M137" t="n">
        <v>5</v>
      </c>
      <c r="N137" t="n">
        <v>121.55</v>
      </c>
      <c r="O137" t="n">
        <v>44942.4</v>
      </c>
      <c r="P137" t="n">
        <v>265.4</v>
      </c>
      <c r="Q137" t="n">
        <v>467.07</v>
      </c>
      <c r="R137" t="n">
        <v>55.23</v>
      </c>
      <c r="S137" t="n">
        <v>39.61</v>
      </c>
      <c r="T137" t="n">
        <v>2873.02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400.8695407899676</v>
      </c>
      <c r="AB137" t="n">
        <v>548.4873908248213</v>
      </c>
      <c r="AC137" t="n">
        <v>496.1405240513876</v>
      </c>
      <c r="AD137" t="n">
        <v>400869.5407899676</v>
      </c>
      <c r="AE137" t="n">
        <v>548487.3908248213</v>
      </c>
      <c r="AF137" t="n">
        <v>6.202783849959578e-06</v>
      </c>
      <c r="AG137" t="n">
        <v>22</v>
      </c>
      <c r="AH137" t="n">
        <v>496140.5240513876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5.3128</v>
      </c>
      <c r="E138" t="n">
        <v>18.82</v>
      </c>
      <c r="F138" t="n">
        <v>15.5</v>
      </c>
      <c r="G138" t="n">
        <v>132.82</v>
      </c>
      <c r="H138" t="n">
        <v>1.72</v>
      </c>
      <c r="I138" t="n">
        <v>7</v>
      </c>
      <c r="J138" t="n">
        <v>363.17</v>
      </c>
      <c r="K138" t="n">
        <v>61.2</v>
      </c>
      <c r="L138" t="n">
        <v>35</v>
      </c>
      <c r="M138" t="n">
        <v>5</v>
      </c>
      <c r="N138" t="n">
        <v>121.97</v>
      </c>
      <c r="O138" t="n">
        <v>45025.06</v>
      </c>
      <c r="P138" t="n">
        <v>265.89</v>
      </c>
      <c r="Q138" t="n">
        <v>467.11</v>
      </c>
      <c r="R138" t="n">
        <v>55.19</v>
      </c>
      <c r="S138" t="n">
        <v>39.61</v>
      </c>
      <c r="T138" t="n">
        <v>2852.4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401.1596815624328</v>
      </c>
      <c r="AB138" t="n">
        <v>548.8843742298158</v>
      </c>
      <c r="AC138" t="n">
        <v>496.499619917379</v>
      </c>
      <c r="AD138" t="n">
        <v>401159.6815624328</v>
      </c>
      <c r="AE138" t="n">
        <v>548884.3742298158</v>
      </c>
      <c r="AF138" t="n">
        <v>6.201733262710588e-06</v>
      </c>
      <c r="AG138" t="n">
        <v>22</v>
      </c>
      <c r="AH138" t="n">
        <v>496499.619917379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5.3115</v>
      </c>
      <c r="E139" t="n">
        <v>18.83</v>
      </c>
      <c r="F139" t="n">
        <v>15.5</v>
      </c>
      <c r="G139" t="n">
        <v>132.86</v>
      </c>
      <c r="H139" t="n">
        <v>1.73</v>
      </c>
      <c r="I139" t="n">
        <v>7</v>
      </c>
      <c r="J139" t="n">
        <v>363.84</v>
      </c>
      <c r="K139" t="n">
        <v>61.2</v>
      </c>
      <c r="L139" t="n">
        <v>35.25</v>
      </c>
      <c r="M139" t="n">
        <v>5</v>
      </c>
      <c r="N139" t="n">
        <v>122.39</v>
      </c>
      <c r="O139" t="n">
        <v>45107.96</v>
      </c>
      <c r="P139" t="n">
        <v>265.79</v>
      </c>
      <c r="Q139" t="n">
        <v>467.07</v>
      </c>
      <c r="R139" t="n">
        <v>55.37</v>
      </c>
      <c r="S139" t="n">
        <v>39.61</v>
      </c>
      <c r="T139" t="n">
        <v>2942.44</v>
      </c>
      <c r="U139" t="n">
        <v>0.72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401.1577773928708</v>
      </c>
      <c r="AB139" t="n">
        <v>548.881768861015</v>
      </c>
      <c r="AC139" t="n">
        <v>496.49726320132</v>
      </c>
      <c r="AD139" t="n">
        <v>401157.7773928708</v>
      </c>
      <c r="AE139" t="n">
        <v>548881.768861015</v>
      </c>
      <c r="AF139" t="n">
        <v>6.200215747795377e-06</v>
      </c>
      <c r="AG139" t="n">
        <v>22</v>
      </c>
      <c r="AH139" t="n">
        <v>496497.26320132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5.3111</v>
      </c>
      <c r="E140" t="n">
        <v>18.83</v>
      </c>
      <c r="F140" t="n">
        <v>15.5</v>
      </c>
      <c r="G140" t="n">
        <v>132.88</v>
      </c>
      <c r="H140" t="n">
        <v>1.74</v>
      </c>
      <c r="I140" t="n">
        <v>7</v>
      </c>
      <c r="J140" t="n">
        <v>364.51</v>
      </c>
      <c r="K140" t="n">
        <v>61.2</v>
      </c>
      <c r="L140" t="n">
        <v>35.5</v>
      </c>
      <c r="M140" t="n">
        <v>5</v>
      </c>
      <c r="N140" t="n">
        <v>122.82</v>
      </c>
      <c r="O140" t="n">
        <v>45191.1</v>
      </c>
      <c r="P140" t="n">
        <v>265.61</v>
      </c>
      <c r="Q140" t="n">
        <v>467.07</v>
      </c>
      <c r="R140" t="n">
        <v>55.36</v>
      </c>
      <c r="S140" t="n">
        <v>39.61</v>
      </c>
      <c r="T140" t="n">
        <v>2935.68</v>
      </c>
      <c r="U140" t="n">
        <v>0.72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401.0892323645768</v>
      </c>
      <c r="AB140" t="n">
        <v>548.7879825293099</v>
      </c>
      <c r="AC140" t="n">
        <v>496.4124277054829</v>
      </c>
      <c r="AD140" t="n">
        <v>401089.2323645768</v>
      </c>
      <c r="AE140" t="n">
        <v>548787.9825293099</v>
      </c>
      <c r="AF140" t="n">
        <v>6.199748820129159e-06</v>
      </c>
      <c r="AG140" t="n">
        <v>22</v>
      </c>
      <c r="AH140" t="n">
        <v>496412.4277054829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5.3142</v>
      </c>
      <c r="E141" t="n">
        <v>18.82</v>
      </c>
      <c r="F141" t="n">
        <v>15.49</v>
      </c>
      <c r="G141" t="n">
        <v>132.78</v>
      </c>
      <c r="H141" t="n">
        <v>1.75</v>
      </c>
      <c r="I141" t="n">
        <v>7</v>
      </c>
      <c r="J141" t="n">
        <v>365.19</v>
      </c>
      <c r="K141" t="n">
        <v>61.2</v>
      </c>
      <c r="L141" t="n">
        <v>35.75</v>
      </c>
      <c r="M141" t="n">
        <v>5</v>
      </c>
      <c r="N141" t="n">
        <v>123.24</v>
      </c>
      <c r="O141" t="n">
        <v>45274.49</v>
      </c>
      <c r="P141" t="n">
        <v>265.26</v>
      </c>
      <c r="Q141" t="n">
        <v>467.07</v>
      </c>
      <c r="R141" t="n">
        <v>55.11</v>
      </c>
      <c r="S141" t="n">
        <v>39.61</v>
      </c>
      <c r="T141" t="n">
        <v>2811.09</v>
      </c>
      <c r="U141" t="n">
        <v>0.72</v>
      </c>
      <c r="V141" t="n">
        <v>0.75</v>
      </c>
      <c r="W141" t="n">
        <v>2.62</v>
      </c>
      <c r="X141" t="n">
        <v>0.16</v>
      </c>
      <c r="Y141" t="n">
        <v>1</v>
      </c>
      <c r="Z141" t="n">
        <v>10</v>
      </c>
      <c r="AA141" t="n">
        <v>400.789077010103</v>
      </c>
      <c r="AB141" t="n">
        <v>548.3772967313993</v>
      </c>
      <c r="AC141" t="n">
        <v>496.0409371837237</v>
      </c>
      <c r="AD141" t="n">
        <v>400789.077010103</v>
      </c>
      <c r="AE141" t="n">
        <v>548377.2967313993</v>
      </c>
      <c r="AF141" t="n">
        <v>6.20336750954235e-06</v>
      </c>
      <c r="AG141" t="n">
        <v>22</v>
      </c>
      <c r="AH141" t="n">
        <v>496040.9371837237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5.3137</v>
      </c>
      <c r="E142" t="n">
        <v>18.82</v>
      </c>
      <c r="F142" t="n">
        <v>15.49</v>
      </c>
      <c r="G142" t="n">
        <v>132.8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265.02</v>
      </c>
      <c r="Q142" t="n">
        <v>467.07</v>
      </c>
      <c r="R142" t="n">
        <v>55.19</v>
      </c>
      <c r="S142" t="n">
        <v>39.61</v>
      </c>
      <c r="T142" t="n">
        <v>2853.36</v>
      </c>
      <c r="U142" t="n">
        <v>0.72</v>
      </c>
      <c r="V142" t="n">
        <v>0.75</v>
      </c>
      <c r="W142" t="n">
        <v>2.62</v>
      </c>
      <c r="X142" t="n">
        <v>0.16</v>
      </c>
      <c r="Y142" t="n">
        <v>1</v>
      </c>
      <c r="Z142" t="n">
        <v>10</v>
      </c>
      <c r="AA142" t="n">
        <v>400.696575373073</v>
      </c>
      <c r="AB142" t="n">
        <v>548.2507319107305</v>
      </c>
      <c r="AC142" t="n">
        <v>495.9264515319047</v>
      </c>
      <c r="AD142" t="n">
        <v>400696.5753730729</v>
      </c>
      <c r="AE142" t="n">
        <v>548250.7319107305</v>
      </c>
      <c r="AF142" t="n">
        <v>6.202783849959578e-06</v>
      </c>
      <c r="AG142" t="n">
        <v>22</v>
      </c>
      <c r="AH142" t="n">
        <v>495926.4515319046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5.3126</v>
      </c>
      <c r="E143" t="n">
        <v>18.82</v>
      </c>
      <c r="F143" t="n">
        <v>15.5</v>
      </c>
      <c r="G143" t="n">
        <v>132.83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265.04</v>
      </c>
      <c r="Q143" t="n">
        <v>467.07</v>
      </c>
      <c r="R143" t="n">
        <v>55.23</v>
      </c>
      <c r="S143" t="n">
        <v>39.61</v>
      </c>
      <c r="T143" t="n">
        <v>2872.61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400.7794163362614</v>
      </c>
      <c r="AB143" t="n">
        <v>548.3640785712502</v>
      </c>
      <c r="AC143" t="n">
        <v>496.0289805462275</v>
      </c>
      <c r="AD143" t="n">
        <v>400779.4163362614</v>
      </c>
      <c r="AE143" t="n">
        <v>548364.0785712502</v>
      </c>
      <c r="AF143" t="n">
        <v>6.201499798877477e-06</v>
      </c>
      <c r="AG143" t="n">
        <v>22</v>
      </c>
      <c r="AH143" t="n">
        <v>496028.9805462275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5.3108</v>
      </c>
      <c r="E144" t="n">
        <v>18.83</v>
      </c>
      <c r="F144" t="n">
        <v>15.5</v>
      </c>
      <c r="G144" t="n">
        <v>132.88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265.26</v>
      </c>
      <c r="Q144" t="n">
        <v>467.16</v>
      </c>
      <c r="R144" t="n">
        <v>55.42</v>
      </c>
      <c r="S144" t="n">
        <v>39.61</v>
      </c>
      <c r="T144" t="n">
        <v>2963.89</v>
      </c>
      <c r="U144" t="n">
        <v>0.71</v>
      </c>
      <c r="V144" t="n">
        <v>0.75</v>
      </c>
      <c r="W144" t="n">
        <v>2.62</v>
      </c>
      <c r="X144" t="n">
        <v>0.17</v>
      </c>
      <c r="Y144" t="n">
        <v>1</v>
      </c>
      <c r="Z144" t="n">
        <v>10</v>
      </c>
      <c r="AA144" t="n">
        <v>400.9399013668902</v>
      </c>
      <c r="AB144" t="n">
        <v>548.5836612702564</v>
      </c>
      <c r="AC144" t="n">
        <v>496.2276065806268</v>
      </c>
      <c r="AD144" t="n">
        <v>400939.9013668902</v>
      </c>
      <c r="AE144" t="n">
        <v>548583.6612702564</v>
      </c>
      <c r="AF144" t="n">
        <v>6.199398624379496e-06</v>
      </c>
      <c r="AG144" t="n">
        <v>22</v>
      </c>
      <c r="AH144" t="n">
        <v>496227.6065806268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5.309</v>
      </c>
      <c r="E145" t="n">
        <v>18.84</v>
      </c>
      <c r="F145" t="n">
        <v>15.51</v>
      </c>
      <c r="G145" t="n">
        <v>132.94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265.18</v>
      </c>
      <c r="Q145" t="n">
        <v>467.07</v>
      </c>
      <c r="R145" t="n">
        <v>55.64</v>
      </c>
      <c r="S145" t="n">
        <v>39.61</v>
      </c>
      <c r="T145" t="n">
        <v>3075.54</v>
      </c>
      <c r="U145" t="n">
        <v>0.71</v>
      </c>
      <c r="V145" t="n">
        <v>0.75</v>
      </c>
      <c r="W145" t="n">
        <v>2.62</v>
      </c>
      <c r="X145" t="n">
        <v>0.18</v>
      </c>
      <c r="Y145" t="n">
        <v>1</v>
      </c>
      <c r="Z145" t="n">
        <v>10</v>
      </c>
      <c r="AA145" t="n">
        <v>401.0007675932952</v>
      </c>
      <c r="AB145" t="n">
        <v>548.6669411264523</v>
      </c>
      <c r="AC145" t="n">
        <v>496.3029383242312</v>
      </c>
      <c r="AD145" t="n">
        <v>401000.7675932952</v>
      </c>
      <c r="AE145" t="n">
        <v>548666.9411264523</v>
      </c>
      <c r="AF145" t="n">
        <v>6.197297449881514e-06</v>
      </c>
      <c r="AG145" t="n">
        <v>22</v>
      </c>
      <c r="AH145" t="n">
        <v>496302.9383242312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5.3108</v>
      </c>
      <c r="E146" t="n">
        <v>18.83</v>
      </c>
      <c r="F146" t="n">
        <v>15.5</v>
      </c>
      <c r="G146" t="n">
        <v>132.89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264.97</v>
      </c>
      <c r="Q146" t="n">
        <v>467.08</v>
      </c>
      <c r="R146" t="n">
        <v>55.42</v>
      </c>
      <c r="S146" t="n">
        <v>39.61</v>
      </c>
      <c r="T146" t="n">
        <v>2964.52</v>
      </c>
      <c r="U146" t="n">
        <v>0.71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400.8078293639764</v>
      </c>
      <c r="AB146" t="n">
        <v>548.4029545292642</v>
      </c>
      <c r="AC146" t="n">
        <v>496.0641462373712</v>
      </c>
      <c r="AD146" t="n">
        <v>400807.8293639764</v>
      </c>
      <c r="AE146" t="n">
        <v>548402.9545292642</v>
      </c>
      <c r="AF146" t="n">
        <v>6.199398624379496e-06</v>
      </c>
      <c r="AG146" t="n">
        <v>22</v>
      </c>
      <c r="AH146" t="n">
        <v>496064.1462373713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5.3116</v>
      </c>
      <c r="E147" t="n">
        <v>18.83</v>
      </c>
      <c r="F147" t="n">
        <v>15.5</v>
      </c>
      <c r="G147" t="n">
        <v>132.86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264.92</v>
      </c>
      <c r="Q147" t="n">
        <v>467.07</v>
      </c>
      <c r="R147" t="n">
        <v>55.34</v>
      </c>
      <c r="S147" t="n">
        <v>39.61</v>
      </c>
      <c r="T147" t="n">
        <v>2927.9</v>
      </c>
      <c r="U147" t="n">
        <v>0.72</v>
      </c>
      <c r="V147" t="n">
        <v>0.75</v>
      </c>
      <c r="W147" t="n">
        <v>2.62</v>
      </c>
      <c r="X147" t="n">
        <v>0.17</v>
      </c>
      <c r="Y147" t="n">
        <v>1</v>
      </c>
      <c r="Z147" t="n">
        <v>10</v>
      </c>
      <c r="AA147" t="n">
        <v>400.7582648588659</v>
      </c>
      <c r="AB147" t="n">
        <v>548.3351381867404</v>
      </c>
      <c r="AC147" t="n">
        <v>496.0028021913972</v>
      </c>
      <c r="AD147" t="n">
        <v>400758.2648588659</v>
      </c>
      <c r="AE147" t="n">
        <v>548335.1381867405</v>
      </c>
      <c r="AF147" t="n">
        <v>6.200332479711932e-06</v>
      </c>
      <c r="AG147" t="n">
        <v>22</v>
      </c>
      <c r="AH147" t="n">
        <v>496002.8021913972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5.3103</v>
      </c>
      <c r="E148" t="n">
        <v>18.83</v>
      </c>
      <c r="F148" t="n">
        <v>15.51</v>
      </c>
      <c r="G148" t="n">
        <v>132.9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264.55</v>
      </c>
      <c r="Q148" t="n">
        <v>467.08</v>
      </c>
      <c r="R148" t="n">
        <v>55.53</v>
      </c>
      <c r="S148" t="n">
        <v>39.61</v>
      </c>
      <c r="T148" t="n">
        <v>3022.39</v>
      </c>
      <c r="U148" t="n">
        <v>0.71</v>
      </c>
      <c r="V148" t="n">
        <v>0.75</v>
      </c>
      <c r="W148" t="n">
        <v>2.62</v>
      </c>
      <c r="X148" t="n">
        <v>0.17</v>
      </c>
      <c r="Y148" t="n">
        <v>1</v>
      </c>
      <c r="Z148" t="n">
        <v>10</v>
      </c>
      <c r="AA148" t="n">
        <v>400.6702226826201</v>
      </c>
      <c r="AB148" t="n">
        <v>548.2146749970543</v>
      </c>
      <c r="AC148" t="n">
        <v>495.8938358394635</v>
      </c>
      <c r="AD148" t="n">
        <v>400670.2226826201</v>
      </c>
      <c r="AE148" t="n">
        <v>548214.6749970543</v>
      </c>
      <c r="AF148" t="n">
        <v>6.198814964796723e-06</v>
      </c>
      <c r="AG148" t="n">
        <v>22</v>
      </c>
      <c r="AH148" t="n">
        <v>495893.8358394635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5.3347</v>
      </c>
      <c r="E149" t="n">
        <v>18.75</v>
      </c>
      <c r="F149" t="n">
        <v>15.47</v>
      </c>
      <c r="G149" t="n">
        <v>154.73</v>
      </c>
      <c r="H149" t="n">
        <v>1.82</v>
      </c>
      <c r="I149" t="n">
        <v>6</v>
      </c>
      <c r="J149" t="n">
        <v>370.67</v>
      </c>
      <c r="K149" t="n">
        <v>61.2</v>
      </c>
      <c r="L149" t="n">
        <v>37.75</v>
      </c>
      <c r="M149" t="n">
        <v>4</v>
      </c>
      <c r="N149" t="n">
        <v>126.73</v>
      </c>
      <c r="O149" t="n">
        <v>45950.92</v>
      </c>
      <c r="P149" t="n">
        <v>263.37</v>
      </c>
      <c r="Q149" t="n">
        <v>467.07</v>
      </c>
      <c r="R149" t="n">
        <v>54.5</v>
      </c>
      <c r="S149" t="n">
        <v>39.61</v>
      </c>
      <c r="T149" t="n">
        <v>2508.66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399.1750291544945</v>
      </c>
      <c r="AB149" t="n">
        <v>546.16888524859</v>
      </c>
      <c r="AC149" t="n">
        <v>494.0432933933087</v>
      </c>
      <c r="AD149" t="n">
        <v>399175.0291544945</v>
      </c>
      <c r="AE149" t="n">
        <v>546168.8852485899</v>
      </c>
      <c r="AF149" t="n">
        <v>6.227297552436035e-06</v>
      </c>
      <c r="AG149" t="n">
        <v>22</v>
      </c>
      <c r="AH149" t="n">
        <v>494043.2933933086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5.3371</v>
      </c>
      <c r="E150" t="n">
        <v>18.74</v>
      </c>
      <c r="F150" t="n">
        <v>15.46</v>
      </c>
      <c r="G150" t="n">
        <v>154.64</v>
      </c>
      <c r="H150" t="n">
        <v>1.82</v>
      </c>
      <c r="I150" t="n">
        <v>6</v>
      </c>
      <c r="J150" t="n">
        <v>371.37</v>
      </c>
      <c r="K150" t="n">
        <v>61.2</v>
      </c>
      <c r="L150" t="n">
        <v>38</v>
      </c>
      <c r="M150" t="n">
        <v>4</v>
      </c>
      <c r="N150" t="n">
        <v>127.17</v>
      </c>
      <c r="O150" t="n">
        <v>46036.65</v>
      </c>
      <c r="P150" t="n">
        <v>263.5</v>
      </c>
      <c r="Q150" t="n">
        <v>467.07</v>
      </c>
      <c r="R150" t="n">
        <v>54.25</v>
      </c>
      <c r="S150" t="n">
        <v>39.61</v>
      </c>
      <c r="T150" t="n">
        <v>2386.85</v>
      </c>
      <c r="U150" t="n">
        <v>0.73</v>
      </c>
      <c r="V150" t="n">
        <v>0.75</v>
      </c>
      <c r="W150" t="n">
        <v>2.62</v>
      </c>
      <c r="X150" t="n">
        <v>0.13</v>
      </c>
      <c r="Y150" t="n">
        <v>1</v>
      </c>
      <c r="Z150" t="n">
        <v>10</v>
      </c>
      <c r="AA150" t="n">
        <v>399.1179193490129</v>
      </c>
      <c r="AB150" t="n">
        <v>546.0907450932231</v>
      </c>
      <c r="AC150" t="n">
        <v>493.9726108246996</v>
      </c>
      <c r="AD150" t="n">
        <v>399117.9193490129</v>
      </c>
      <c r="AE150" t="n">
        <v>546090.7450932231</v>
      </c>
      <c r="AF150" t="n">
        <v>6.230099118433345e-06</v>
      </c>
      <c r="AG150" t="n">
        <v>22</v>
      </c>
      <c r="AH150" t="n">
        <v>493972.6108246996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5.3355</v>
      </c>
      <c r="E151" t="n">
        <v>18.74</v>
      </c>
      <c r="F151" t="n">
        <v>15.47</v>
      </c>
      <c r="G151" t="n">
        <v>154.7</v>
      </c>
      <c r="H151" t="n">
        <v>1.83</v>
      </c>
      <c r="I151" t="n">
        <v>6</v>
      </c>
      <c r="J151" t="n">
        <v>372.07</v>
      </c>
      <c r="K151" t="n">
        <v>61.2</v>
      </c>
      <c r="L151" t="n">
        <v>38.25</v>
      </c>
      <c r="M151" t="n">
        <v>4</v>
      </c>
      <c r="N151" t="n">
        <v>127.62</v>
      </c>
      <c r="O151" t="n">
        <v>46122.64</v>
      </c>
      <c r="P151" t="n">
        <v>263.8</v>
      </c>
      <c r="Q151" t="n">
        <v>467.07</v>
      </c>
      <c r="R151" t="n">
        <v>54.38</v>
      </c>
      <c r="S151" t="n">
        <v>39.61</v>
      </c>
      <c r="T151" t="n">
        <v>2452.77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399.3435214374623</v>
      </c>
      <c r="AB151" t="n">
        <v>546.3994238235013</v>
      </c>
      <c r="AC151" t="n">
        <v>494.2518296901933</v>
      </c>
      <c r="AD151" t="n">
        <v>399343.5214374623</v>
      </c>
      <c r="AE151" t="n">
        <v>546399.4238235012</v>
      </c>
      <c r="AF151" t="n">
        <v>6.228231407768471e-06</v>
      </c>
      <c r="AG151" t="n">
        <v>22</v>
      </c>
      <c r="AH151" t="n">
        <v>494251.8296901933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5.3363</v>
      </c>
      <c r="E152" t="n">
        <v>18.74</v>
      </c>
      <c r="F152" t="n">
        <v>15.47</v>
      </c>
      <c r="G152" t="n">
        <v>154.67</v>
      </c>
      <c r="H152" t="n">
        <v>1.84</v>
      </c>
      <c r="I152" t="n">
        <v>6</v>
      </c>
      <c r="J152" t="n">
        <v>372.77</v>
      </c>
      <c r="K152" t="n">
        <v>61.2</v>
      </c>
      <c r="L152" t="n">
        <v>38.5</v>
      </c>
      <c r="M152" t="n">
        <v>4</v>
      </c>
      <c r="N152" t="n">
        <v>128.07</v>
      </c>
      <c r="O152" t="n">
        <v>46208.91</v>
      </c>
      <c r="P152" t="n">
        <v>264.07</v>
      </c>
      <c r="Q152" t="n">
        <v>467.07</v>
      </c>
      <c r="R152" t="n">
        <v>54.37</v>
      </c>
      <c r="S152" t="n">
        <v>39.61</v>
      </c>
      <c r="T152" t="n">
        <v>2444.26</v>
      </c>
      <c r="U152" t="n">
        <v>0.73</v>
      </c>
      <c r="V152" t="n">
        <v>0.75</v>
      </c>
      <c r="W152" t="n">
        <v>2.62</v>
      </c>
      <c r="X152" t="n">
        <v>0.13</v>
      </c>
      <c r="Y152" t="n">
        <v>1</v>
      </c>
      <c r="Z152" t="n">
        <v>10</v>
      </c>
      <c r="AA152" t="n">
        <v>399.4394440920415</v>
      </c>
      <c r="AB152" t="n">
        <v>546.5306694313052</v>
      </c>
      <c r="AC152" t="n">
        <v>494.3705494013929</v>
      </c>
      <c r="AD152" t="n">
        <v>399439.4440920415</v>
      </c>
      <c r="AE152" t="n">
        <v>546530.6694313053</v>
      </c>
      <c r="AF152" t="n">
        <v>6.229165263100907e-06</v>
      </c>
      <c r="AG152" t="n">
        <v>22</v>
      </c>
      <c r="AH152" t="n">
        <v>494370.5494013929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5.3352</v>
      </c>
      <c r="E153" t="n">
        <v>18.74</v>
      </c>
      <c r="F153" t="n">
        <v>15.47</v>
      </c>
      <c r="G153" t="n">
        <v>154.71</v>
      </c>
      <c r="H153" t="n">
        <v>1.85</v>
      </c>
      <c r="I153" t="n">
        <v>6</v>
      </c>
      <c r="J153" t="n">
        <v>373.47</v>
      </c>
      <c r="K153" t="n">
        <v>61.2</v>
      </c>
      <c r="L153" t="n">
        <v>38.75</v>
      </c>
      <c r="M153" t="n">
        <v>4</v>
      </c>
      <c r="N153" t="n">
        <v>128.52</v>
      </c>
      <c r="O153" t="n">
        <v>46295.45</v>
      </c>
      <c r="P153" t="n">
        <v>264.48</v>
      </c>
      <c r="Q153" t="n">
        <v>467.07</v>
      </c>
      <c r="R153" t="n">
        <v>54.47</v>
      </c>
      <c r="S153" t="n">
        <v>39.61</v>
      </c>
      <c r="T153" t="n">
        <v>2496.73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399.661713243533</v>
      </c>
      <c r="AB153" t="n">
        <v>546.834787890199</v>
      </c>
      <c r="AC153" t="n">
        <v>494.6456432214028</v>
      </c>
      <c r="AD153" t="n">
        <v>399661.713243533</v>
      </c>
      <c r="AE153" t="n">
        <v>546834.787890199</v>
      </c>
      <c r="AF153" t="n">
        <v>6.227881212018809e-06</v>
      </c>
      <c r="AG153" t="n">
        <v>22</v>
      </c>
      <c r="AH153" t="n">
        <v>494645.6432214028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5.3322</v>
      </c>
      <c r="E154" t="n">
        <v>18.75</v>
      </c>
      <c r="F154" t="n">
        <v>15.48</v>
      </c>
      <c r="G154" t="n">
        <v>154.81</v>
      </c>
      <c r="H154" t="n">
        <v>1.86</v>
      </c>
      <c r="I154" t="n">
        <v>6</v>
      </c>
      <c r="J154" t="n">
        <v>374.17</v>
      </c>
      <c r="K154" t="n">
        <v>61.2</v>
      </c>
      <c r="L154" t="n">
        <v>39</v>
      </c>
      <c r="M154" t="n">
        <v>4</v>
      </c>
      <c r="N154" t="n">
        <v>128.97</v>
      </c>
      <c r="O154" t="n">
        <v>46382.28</v>
      </c>
      <c r="P154" t="n">
        <v>264.69</v>
      </c>
      <c r="Q154" t="n">
        <v>467.07</v>
      </c>
      <c r="R154" t="n">
        <v>54.78</v>
      </c>
      <c r="S154" t="n">
        <v>39.61</v>
      </c>
      <c r="T154" t="n">
        <v>2648.69</v>
      </c>
      <c r="U154" t="n">
        <v>0.72</v>
      </c>
      <c r="V154" t="n">
        <v>0.75</v>
      </c>
      <c r="W154" t="n">
        <v>2.62</v>
      </c>
      <c r="X154" t="n">
        <v>0.15</v>
      </c>
      <c r="Y154" t="n">
        <v>1</v>
      </c>
      <c r="Z154" t="n">
        <v>10</v>
      </c>
      <c r="AA154" t="n">
        <v>399.8932072479236</v>
      </c>
      <c r="AB154" t="n">
        <v>547.1515281998007</v>
      </c>
      <c r="AC154" t="n">
        <v>494.932154280404</v>
      </c>
      <c r="AD154" t="n">
        <v>399893.2072479235</v>
      </c>
      <c r="AE154" t="n">
        <v>547151.5281998008</v>
      </c>
      <c r="AF154" t="n">
        <v>6.224379254522172e-06</v>
      </c>
      <c r="AG154" t="n">
        <v>22</v>
      </c>
      <c r="AH154" t="n">
        <v>494932.154280404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5.3319</v>
      </c>
      <c r="E155" t="n">
        <v>18.76</v>
      </c>
      <c r="F155" t="n">
        <v>15.48</v>
      </c>
      <c r="G155" t="n">
        <v>154.82</v>
      </c>
      <c r="H155" t="n">
        <v>1.87</v>
      </c>
      <c r="I155" t="n">
        <v>6</v>
      </c>
      <c r="J155" t="n">
        <v>374.88</v>
      </c>
      <c r="K155" t="n">
        <v>61.2</v>
      </c>
      <c r="L155" t="n">
        <v>39.25</v>
      </c>
      <c r="M155" t="n">
        <v>4</v>
      </c>
      <c r="N155" t="n">
        <v>129.43</v>
      </c>
      <c r="O155" t="n">
        <v>46469.38</v>
      </c>
      <c r="P155" t="n">
        <v>265.01</v>
      </c>
      <c r="Q155" t="n">
        <v>467.07</v>
      </c>
      <c r="R155" t="n">
        <v>54.78</v>
      </c>
      <c r="S155" t="n">
        <v>39.61</v>
      </c>
      <c r="T155" t="n">
        <v>2653.4</v>
      </c>
      <c r="U155" t="n">
        <v>0.72</v>
      </c>
      <c r="V155" t="n">
        <v>0.75</v>
      </c>
      <c r="W155" t="n">
        <v>2.62</v>
      </c>
      <c r="X155" t="n">
        <v>0.15</v>
      </c>
      <c r="Y155" t="n">
        <v>1</v>
      </c>
      <c r="Z155" t="n">
        <v>10</v>
      </c>
      <c r="AA155" t="n">
        <v>400.0483242716447</v>
      </c>
      <c r="AB155" t="n">
        <v>547.3637661549361</v>
      </c>
      <c r="AC155" t="n">
        <v>495.124136542979</v>
      </c>
      <c r="AD155" t="n">
        <v>400048.3242716447</v>
      </c>
      <c r="AE155" t="n">
        <v>547363.7661549362</v>
      </c>
      <c r="AF155" t="n">
        <v>6.224029058772508e-06</v>
      </c>
      <c r="AG155" t="n">
        <v>22</v>
      </c>
      <c r="AH155" t="n">
        <v>495124.136542979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5.3329</v>
      </c>
      <c r="E156" t="n">
        <v>18.75</v>
      </c>
      <c r="F156" t="n">
        <v>15.48</v>
      </c>
      <c r="G156" t="n">
        <v>154.79</v>
      </c>
      <c r="H156" t="n">
        <v>1.88</v>
      </c>
      <c r="I156" t="n">
        <v>6</v>
      </c>
      <c r="J156" t="n">
        <v>375.59</v>
      </c>
      <c r="K156" t="n">
        <v>61.2</v>
      </c>
      <c r="L156" t="n">
        <v>39.5</v>
      </c>
      <c r="M156" t="n">
        <v>4</v>
      </c>
      <c r="N156" t="n">
        <v>129.89</v>
      </c>
      <c r="O156" t="n">
        <v>46556.77</v>
      </c>
      <c r="P156" t="n">
        <v>265.13</v>
      </c>
      <c r="Q156" t="n">
        <v>467.07</v>
      </c>
      <c r="R156" t="n">
        <v>54.77</v>
      </c>
      <c r="S156" t="n">
        <v>39.61</v>
      </c>
      <c r="T156" t="n">
        <v>2648.31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400.069528359364</v>
      </c>
      <c r="AB156" t="n">
        <v>547.3927785232121</v>
      </c>
      <c r="AC156" t="n">
        <v>495.1503800115458</v>
      </c>
      <c r="AD156" t="n">
        <v>400069.528359364</v>
      </c>
      <c r="AE156" t="n">
        <v>547392.7785232121</v>
      </c>
      <c r="AF156" t="n">
        <v>6.225196377938053e-06</v>
      </c>
      <c r="AG156" t="n">
        <v>22</v>
      </c>
      <c r="AH156" t="n">
        <v>495150.3800115458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5.3342</v>
      </c>
      <c r="E157" t="n">
        <v>18.75</v>
      </c>
      <c r="F157" t="n">
        <v>15.47</v>
      </c>
      <c r="G157" t="n">
        <v>154.74</v>
      </c>
      <c r="H157" t="n">
        <v>1.88</v>
      </c>
      <c r="I157" t="n">
        <v>6</v>
      </c>
      <c r="J157" t="n">
        <v>376.3</v>
      </c>
      <c r="K157" t="n">
        <v>61.2</v>
      </c>
      <c r="L157" t="n">
        <v>39.75</v>
      </c>
      <c r="M157" t="n">
        <v>4</v>
      </c>
      <c r="N157" t="n">
        <v>130.35</v>
      </c>
      <c r="O157" t="n">
        <v>46644.44</v>
      </c>
      <c r="P157" t="n">
        <v>265</v>
      </c>
      <c r="Q157" t="n">
        <v>467.08</v>
      </c>
      <c r="R157" t="n">
        <v>54.63</v>
      </c>
      <c r="S157" t="n">
        <v>39.61</v>
      </c>
      <c r="T157" t="n">
        <v>2577.13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399.93063247994</v>
      </c>
      <c r="AB157" t="n">
        <v>547.2027350533305</v>
      </c>
      <c r="AC157" t="n">
        <v>494.9784740237019</v>
      </c>
      <c r="AD157" t="n">
        <v>399930.63247994</v>
      </c>
      <c r="AE157" t="n">
        <v>547202.7350533304</v>
      </c>
      <c r="AF157" t="n">
        <v>6.226713892853263e-06</v>
      </c>
      <c r="AG157" t="n">
        <v>22</v>
      </c>
      <c r="AH157" t="n">
        <v>494978.474023702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5.3337</v>
      </c>
      <c r="E158" t="n">
        <v>18.75</v>
      </c>
      <c r="F158" t="n">
        <v>15.48</v>
      </c>
      <c r="G158" t="n">
        <v>154.76</v>
      </c>
      <c r="H158" t="n">
        <v>1.89</v>
      </c>
      <c r="I158" t="n">
        <v>6</v>
      </c>
      <c r="J158" t="n">
        <v>377.01</v>
      </c>
      <c r="K158" t="n">
        <v>61.2</v>
      </c>
      <c r="L158" t="n">
        <v>40</v>
      </c>
      <c r="M158" t="n">
        <v>4</v>
      </c>
      <c r="N158" t="n">
        <v>130.81</v>
      </c>
      <c r="O158" t="n">
        <v>46732.41</v>
      </c>
      <c r="P158" t="n">
        <v>265.3</v>
      </c>
      <c r="Q158" t="n">
        <v>467.07</v>
      </c>
      <c r="R158" t="n">
        <v>54.68</v>
      </c>
      <c r="S158" t="n">
        <v>39.61</v>
      </c>
      <c r="T158" t="n">
        <v>2599.52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400.1200423423205</v>
      </c>
      <c r="AB158" t="n">
        <v>547.4618939832128</v>
      </c>
      <c r="AC158" t="n">
        <v>495.2128991890482</v>
      </c>
      <c r="AD158" t="n">
        <v>400120.0423423204</v>
      </c>
      <c r="AE158" t="n">
        <v>547461.8939832128</v>
      </c>
      <c r="AF158" t="n">
        <v>6.22613023327049e-06</v>
      </c>
      <c r="AG158" t="n">
        <v>22</v>
      </c>
      <c r="AH158" t="n">
        <v>495212.8991890482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3.7808</v>
      </c>
      <c r="E2" t="n">
        <v>26.45</v>
      </c>
      <c r="F2" t="n">
        <v>19.97</v>
      </c>
      <c r="G2" t="n">
        <v>7.58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217.71</v>
      </c>
      <c r="Q2" t="n">
        <v>467.25</v>
      </c>
      <c r="R2" t="n">
        <v>201.18</v>
      </c>
      <c r="S2" t="n">
        <v>39.61</v>
      </c>
      <c r="T2" t="n">
        <v>75092.67999999999</v>
      </c>
      <c r="U2" t="n">
        <v>0.2</v>
      </c>
      <c r="V2" t="n">
        <v>0.58</v>
      </c>
      <c r="W2" t="n">
        <v>2.87</v>
      </c>
      <c r="X2" t="n">
        <v>4.63</v>
      </c>
      <c r="Y2" t="n">
        <v>1</v>
      </c>
      <c r="Z2" t="n">
        <v>10</v>
      </c>
      <c r="AA2" t="n">
        <v>515.4554379355022</v>
      </c>
      <c r="AB2" t="n">
        <v>705.2688704723475</v>
      </c>
      <c r="AC2" t="n">
        <v>637.9589993255427</v>
      </c>
      <c r="AD2" t="n">
        <v>515455.4379355022</v>
      </c>
      <c r="AE2" t="n">
        <v>705268.8704723476</v>
      </c>
      <c r="AF2" t="n">
        <v>6.099985145691582e-06</v>
      </c>
      <c r="AG2" t="n">
        <v>31</v>
      </c>
      <c r="AH2" t="n">
        <v>637958.9993255427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4.1259</v>
      </c>
      <c r="E3" t="n">
        <v>24.24</v>
      </c>
      <c r="F3" t="n">
        <v>18.82</v>
      </c>
      <c r="G3" t="n">
        <v>9.49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204.49</v>
      </c>
      <c r="Q3" t="n">
        <v>467.19</v>
      </c>
      <c r="R3" t="n">
        <v>163.05</v>
      </c>
      <c r="S3" t="n">
        <v>39.61</v>
      </c>
      <c r="T3" t="n">
        <v>56220.1</v>
      </c>
      <c r="U3" t="n">
        <v>0.24</v>
      </c>
      <c r="V3" t="n">
        <v>0.62</v>
      </c>
      <c r="W3" t="n">
        <v>2.82</v>
      </c>
      <c r="X3" t="n">
        <v>3.48</v>
      </c>
      <c r="Y3" t="n">
        <v>1</v>
      </c>
      <c r="Z3" t="n">
        <v>10</v>
      </c>
      <c r="AA3" t="n">
        <v>466.4538592056979</v>
      </c>
      <c r="AB3" t="n">
        <v>638.2227486571476</v>
      </c>
      <c r="AC3" t="n">
        <v>577.3116652765623</v>
      </c>
      <c r="AD3" t="n">
        <v>466453.8592056979</v>
      </c>
      <c r="AE3" t="n">
        <v>638222.7486571476</v>
      </c>
      <c r="AF3" t="n">
        <v>6.656773358180516e-06</v>
      </c>
      <c r="AG3" t="n">
        <v>29</v>
      </c>
      <c r="AH3" t="n">
        <v>577311.6652765623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4.3781</v>
      </c>
      <c r="E4" t="n">
        <v>22.84</v>
      </c>
      <c r="F4" t="n">
        <v>18.07</v>
      </c>
      <c r="G4" t="n">
        <v>11.42</v>
      </c>
      <c r="H4" t="n">
        <v>0.2</v>
      </c>
      <c r="I4" t="n">
        <v>95</v>
      </c>
      <c r="J4" t="n">
        <v>133.88</v>
      </c>
      <c r="K4" t="n">
        <v>46.47</v>
      </c>
      <c r="L4" t="n">
        <v>1.5</v>
      </c>
      <c r="M4" t="n">
        <v>93</v>
      </c>
      <c r="N4" t="n">
        <v>20.91</v>
      </c>
      <c r="O4" t="n">
        <v>16746.01</v>
      </c>
      <c r="P4" t="n">
        <v>195.85</v>
      </c>
      <c r="Q4" t="n">
        <v>467.28</v>
      </c>
      <c r="R4" t="n">
        <v>138.94</v>
      </c>
      <c r="S4" t="n">
        <v>39.61</v>
      </c>
      <c r="T4" t="n">
        <v>44286.57</v>
      </c>
      <c r="U4" t="n">
        <v>0.29</v>
      </c>
      <c r="V4" t="n">
        <v>0.65</v>
      </c>
      <c r="W4" t="n">
        <v>2.77</v>
      </c>
      <c r="X4" t="n">
        <v>2.74</v>
      </c>
      <c r="Y4" t="n">
        <v>1</v>
      </c>
      <c r="Z4" t="n">
        <v>10</v>
      </c>
      <c r="AA4" t="n">
        <v>429.2377338529958</v>
      </c>
      <c r="AB4" t="n">
        <v>587.3020040900068</v>
      </c>
      <c r="AC4" t="n">
        <v>531.2507251031956</v>
      </c>
      <c r="AD4" t="n">
        <v>429237.7338529958</v>
      </c>
      <c r="AE4" t="n">
        <v>587302.0040900068</v>
      </c>
      <c r="AF4" t="n">
        <v>7.063675668205753e-06</v>
      </c>
      <c r="AG4" t="n">
        <v>27</v>
      </c>
      <c r="AH4" t="n">
        <v>531250.7251031955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4.5414</v>
      </c>
      <c r="E5" t="n">
        <v>22.02</v>
      </c>
      <c r="F5" t="n">
        <v>17.66</v>
      </c>
      <c r="G5" t="n">
        <v>13.25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190.66</v>
      </c>
      <c r="Q5" t="n">
        <v>467.14</v>
      </c>
      <c r="R5" t="n">
        <v>125.5</v>
      </c>
      <c r="S5" t="n">
        <v>39.61</v>
      </c>
      <c r="T5" t="n">
        <v>37641.88</v>
      </c>
      <c r="U5" t="n">
        <v>0.32</v>
      </c>
      <c r="V5" t="n">
        <v>0.66</v>
      </c>
      <c r="W5" t="n">
        <v>2.75</v>
      </c>
      <c r="X5" t="n">
        <v>2.33</v>
      </c>
      <c r="Y5" t="n">
        <v>1</v>
      </c>
      <c r="Z5" t="n">
        <v>10</v>
      </c>
      <c r="AA5" t="n">
        <v>409.50694730412</v>
      </c>
      <c r="AB5" t="n">
        <v>560.3054714729666</v>
      </c>
      <c r="AC5" t="n">
        <v>506.8307036692541</v>
      </c>
      <c r="AD5" t="n">
        <v>409506.94730412</v>
      </c>
      <c r="AE5" t="n">
        <v>560305.4714729666</v>
      </c>
      <c r="AF5" t="n">
        <v>7.327145720652706e-06</v>
      </c>
      <c r="AG5" t="n">
        <v>26</v>
      </c>
      <c r="AH5" t="n">
        <v>506830.7036692541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4.6942</v>
      </c>
      <c r="E6" t="n">
        <v>21.3</v>
      </c>
      <c r="F6" t="n">
        <v>17.27</v>
      </c>
      <c r="G6" t="n">
        <v>15.24</v>
      </c>
      <c r="H6" t="n">
        <v>0.26</v>
      </c>
      <c r="I6" t="n">
        <v>68</v>
      </c>
      <c r="J6" t="n">
        <v>134.55</v>
      </c>
      <c r="K6" t="n">
        <v>46.47</v>
      </c>
      <c r="L6" t="n">
        <v>2</v>
      </c>
      <c r="M6" t="n">
        <v>66</v>
      </c>
      <c r="N6" t="n">
        <v>21.09</v>
      </c>
      <c r="O6" t="n">
        <v>16828.84</v>
      </c>
      <c r="P6" t="n">
        <v>185.83</v>
      </c>
      <c r="Q6" t="n">
        <v>467.11</v>
      </c>
      <c r="R6" t="n">
        <v>112.84</v>
      </c>
      <c r="S6" t="n">
        <v>39.61</v>
      </c>
      <c r="T6" t="n">
        <v>31369.05</v>
      </c>
      <c r="U6" t="n">
        <v>0.35</v>
      </c>
      <c r="V6" t="n">
        <v>0.68</v>
      </c>
      <c r="W6" t="n">
        <v>2.72</v>
      </c>
      <c r="X6" t="n">
        <v>1.94</v>
      </c>
      <c r="Y6" t="n">
        <v>1</v>
      </c>
      <c r="Z6" t="n">
        <v>10</v>
      </c>
      <c r="AA6" t="n">
        <v>391.0488764297568</v>
      </c>
      <c r="AB6" t="n">
        <v>535.0503245900471</v>
      </c>
      <c r="AC6" t="n">
        <v>483.9858725590192</v>
      </c>
      <c r="AD6" t="n">
        <v>391048.8764297568</v>
      </c>
      <c r="AE6" t="n">
        <v>535050.3245900471</v>
      </c>
      <c r="AF6" t="n">
        <v>7.573674955275451e-06</v>
      </c>
      <c r="AG6" t="n">
        <v>25</v>
      </c>
      <c r="AH6" t="n">
        <v>483985.8725590192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4.7902</v>
      </c>
      <c r="E7" t="n">
        <v>20.88</v>
      </c>
      <c r="F7" t="n">
        <v>17.06</v>
      </c>
      <c r="G7" t="n">
        <v>17.06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58</v>
      </c>
      <c r="N7" t="n">
        <v>21.17</v>
      </c>
      <c r="O7" t="n">
        <v>16870.25</v>
      </c>
      <c r="P7" t="n">
        <v>182.88</v>
      </c>
      <c r="Q7" t="n">
        <v>467.08</v>
      </c>
      <c r="R7" t="n">
        <v>106.21</v>
      </c>
      <c r="S7" t="n">
        <v>39.61</v>
      </c>
      <c r="T7" t="n">
        <v>28097.42</v>
      </c>
      <c r="U7" t="n">
        <v>0.37</v>
      </c>
      <c r="V7" t="n">
        <v>0.68</v>
      </c>
      <c r="W7" t="n">
        <v>2.71</v>
      </c>
      <c r="X7" t="n">
        <v>1.73</v>
      </c>
      <c r="Y7" t="n">
        <v>1</v>
      </c>
      <c r="Z7" t="n">
        <v>10</v>
      </c>
      <c r="AA7" t="n">
        <v>385.972074759483</v>
      </c>
      <c r="AB7" t="n">
        <v>528.104020572096</v>
      </c>
      <c r="AC7" t="n">
        <v>477.7025140473424</v>
      </c>
      <c r="AD7" t="n">
        <v>385972.0747594829</v>
      </c>
      <c r="AE7" t="n">
        <v>528104.020572096</v>
      </c>
      <c r="AF7" t="n">
        <v>7.728562432525342e-06</v>
      </c>
      <c r="AG7" t="n">
        <v>25</v>
      </c>
      <c r="AH7" t="n">
        <v>477702.5140473424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4.8868</v>
      </c>
      <c r="E8" t="n">
        <v>20.46</v>
      </c>
      <c r="F8" t="n">
        <v>16.84</v>
      </c>
      <c r="G8" t="n">
        <v>19.06</v>
      </c>
      <c r="H8" t="n">
        <v>0.33</v>
      </c>
      <c r="I8" t="n">
        <v>53</v>
      </c>
      <c r="J8" t="n">
        <v>135.22</v>
      </c>
      <c r="K8" t="n">
        <v>46.47</v>
      </c>
      <c r="L8" t="n">
        <v>2.5</v>
      </c>
      <c r="M8" t="n">
        <v>51</v>
      </c>
      <c r="N8" t="n">
        <v>21.26</v>
      </c>
      <c r="O8" t="n">
        <v>16911.68</v>
      </c>
      <c r="P8" t="n">
        <v>180</v>
      </c>
      <c r="Q8" t="n">
        <v>467.14</v>
      </c>
      <c r="R8" t="n">
        <v>99.31999999999999</v>
      </c>
      <c r="S8" t="n">
        <v>39.61</v>
      </c>
      <c r="T8" t="n">
        <v>24687.63</v>
      </c>
      <c r="U8" t="n">
        <v>0.4</v>
      </c>
      <c r="V8" t="n">
        <v>0.6899999999999999</v>
      </c>
      <c r="W8" t="n">
        <v>2.69</v>
      </c>
      <c r="X8" t="n">
        <v>1.51</v>
      </c>
      <c r="Y8" t="n">
        <v>1</v>
      </c>
      <c r="Z8" t="n">
        <v>10</v>
      </c>
      <c r="AA8" t="n">
        <v>371.3945069087428</v>
      </c>
      <c r="AB8" t="n">
        <v>508.1583491218087</v>
      </c>
      <c r="AC8" t="n">
        <v>459.6604294863449</v>
      </c>
      <c r="AD8" t="n">
        <v>371394.5069087428</v>
      </c>
      <c r="AE8" t="n">
        <v>508158.3491218087</v>
      </c>
      <c r="AF8" t="n">
        <v>7.884417956508046e-06</v>
      </c>
      <c r="AG8" t="n">
        <v>24</v>
      </c>
      <c r="AH8" t="n">
        <v>459660.4294863449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4.9585</v>
      </c>
      <c r="E9" t="n">
        <v>20.17</v>
      </c>
      <c r="F9" t="n">
        <v>16.68</v>
      </c>
      <c r="G9" t="n">
        <v>20.85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46</v>
      </c>
      <c r="N9" t="n">
        <v>21.34</v>
      </c>
      <c r="O9" t="n">
        <v>16953.14</v>
      </c>
      <c r="P9" t="n">
        <v>177.62</v>
      </c>
      <c r="Q9" t="n">
        <v>467.08</v>
      </c>
      <c r="R9" t="n">
        <v>93.70999999999999</v>
      </c>
      <c r="S9" t="n">
        <v>39.61</v>
      </c>
      <c r="T9" t="n">
        <v>21908.06</v>
      </c>
      <c r="U9" t="n">
        <v>0.42</v>
      </c>
      <c r="V9" t="n">
        <v>0.7</v>
      </c>
      <c r="W9" t="n">
        <v>2.69</v>
      </c>
      <c r="X9" t="n">
        <v>1.35</v>
      </c>
      <c r="Y9" t="n">
        <v>1</v>
      </c>
      <c r="Z9" t="n">
        <v>10</v>
      </c>
      <c r="AA9" t="n">
        <v>367.780336733354</v>
      </c>
      <c r="AB9" t="n">
        <v>503.2132820419068</v>
      </c>
      <c r="AC9" t="n">
        <v>455.1873126681035</v>
      </c>
      <c r="AD9" t="n">
        <v>367780.336733354</v>
      </c>
      <c r="AE9" t="n">
        <v>503213.2820419068</v>
      </c>
      <c r="AF9" t="n">
        <v>8.000099541079058e-06</v>
      </c>
      <c r="AG9" t="n">
        <v>24</v>
      </c>
      <c r="AH9" t="n">
        <v>455187.3126681035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5.0311</v>
      </c>
      <c r="E10" t="n">
        <v>19.88</v>
      </c>
      <c r="F10" t="n">
        <v>16.53</v>
      </c>
      <c r="G10" t="n">
        <v>23.06</v>
      </c>
      <c r="H10" t="n">
        <v>0.39</v>
      </c>
      <c r="I10" t="n">
        <v>43</v>
      </c>
      <c r="J10" t="n">
        <v>135.9</v>
      </c>
      <c r="K10" t="n">
        <v>46.47</v>
      </c>
      <c r="L10" t="n">
        <v>3</v>
      </c>
      <c r="M10" t="n">
        <v>41</v>
      </c>
      <c r="N10" t="n">
        <v>21.43</v>
      </c>
      <c r="O10" t="n">
        <v>16994.64</v>
      </c>
      <c r="P10" t="n">
        <v>175.31</v>
      </c>
      <c r="Q10" t="n">
        <v>467.14</v>
      </c>
      <c r="R10" t="n">
        <v>88.83</v>
      </c>
      <c r="S10" t="n">
        <v>39.61</v>
      </c>
      <c r="T10" t="n">
        <v>19492.19</v>
      </c>
      <c r="U10" t="n">
        <v>0.45</v>
      </c>
      <c r="V10" t="n">
        <v>0.71</v>
      </c>
      <c r="W10" t="n">
        <v>2.68</v>
      </c>
      <c r="X10" t="n">
        <v>1.19</v>
      </c>
      <c r="Y10" t="n">
        <v>1</v>
      </c>
      <c r="Z10" t="n">
        <v>10</v>
      </c>
      <c r="AA10" t="n">
        <v>364.3076467429057</v>
      </c>
      <c r="AB10" t="n">
        <v>498.4617943927057</v>
      </c>
      <c r="AC10" t="n">
        <v>450.8893003313873</v>
      </c>
      <c r="AD10" t="n">
        <v>364307.6467429057</v>
      </c>
      <c r="AE10" t="n">
        <v>498461.7943927057</v>
      </c>
      <c r="AF10" t="n">
        <v>8.11723319574929e-06</v>
      </c>
      <c r="AG10" t="n">
        <v>24</v>
      </c>
      <c r="AH10" t="n">
        <v>450889.3003313873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5.0706</v>
      </c>
      <c r="E11" t="n">
        <v>19.72</v>
      </c>
      <c r="F11" t="n">
        <v>16.45</v>
      </c>
      <c r="G11" t="n">
        <v>24.68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173.87</v>
      </c>
      <c r="Q11" t="n">
        <v>467.1</v>
      </c>
      <c r="R11" t="n">
        <v>86.48</v>
      </c>
      <c r="S11" t="n">
        <v>39.61</v>
      </c>
      <c r="T11" t="n">
        <v>18331.58</v>
      </c>
      <c r="U11" t="n">
        <v>0.46</v>
      </c>
      <c r="V11" t="n">
        <v>0.71</v>
      </c>
      <c r="W11" t="n">
        <v>2.67</v>
      </c>
      <c r="X11" t="n">
        <v>1.12</v>
      </c>
      <c r="Y11" t="n">
        <v>1</v>
      </c>
      <c r="Z11" t="n">
        <v>10</v>
      </c>
      <c r="AA11" t="n">
        <v>352.6882218816199</v>
      </c>
      <c r="AB11" t="n">
        <v>482.5635846846479</v>
      </c>
      <c r="AC11" t="n">
        <v>436.5083934445891</v>
      </c>
      <c r="AD11" t="n">
        <v>352688.2218816199</v>
      </c>
      <c r="AE11" t="n">
        <v>482563.5846846479</v>
      </c>
      <c r="AF11" t="n">
        <v>8.180962938992735e-06</v>
      </c>
      <c r="AG11" t="n">
        <v>23</v>
      </c>
      <c r="AH11" t="n">
        <v>436508.3934445891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5.1122</v>
      </c>
      <c r="E12" t="n">
        <v>19.56</v>
      </c>
      <c r="F12" t="n">
        <v>16.37</v>
      </c>
      <c r="G12" t="n">
        <v>26.55</v>
      </c>
      <c r="H12" t="n">
        <v>0.45</v>
      </c>
      <c r="I12" t="n">
        <v>37</v>
      </c>
      <c r="J12" t="n">
        <v>136.57</v>
      </c>
      <c r="K12" t="n">
        <v>46.47</v>
      </c>
      <c r="L12" t="n">
        <v>3.5</v>
      </c>
      <c r="M12" t="n">
        <v>35</v>
      </c>
      <c r="N12" t="n">
        <v>21.6</v>
      </c>
      <c r="O12" t="n">
        <v>17077.72</v>
      </c>
      <c r="P12" t="n">
        <v>172.91</v>
      </c>
      <c r="Q12" t="n">
        <v>467.09</v>
      </c>
      <c r="R12" t="n">
        <v>83.94</v>
      </c>
      <c r="S12" t="n">
        <v>39.61</v>
      </c>
      <c r="T12" t="n">
        <v>17077.11</v>
      </c>
      <c r="U12" t="n">
        <v>0.47</v>
      </c>
      <c r="V12" t="n">
        <v>0.71</v>
      </c>
      <c r="W12" t="n">
        <v>2.67</v>
      </c>
      <c r="X12" t="n">
        <v>1.04</v>
      </c>
      <c r="Y12" t="n">
        <v>1</v>
      </c>
      <c r="Z12" t="n">
        <v>10</v>
      </c>
      <c r="AA12" t="n">
        <v>350.9624549316171</v>
      </c>
      <c r="AB12" t="n">
        <v>480.2023142081897</v>
      </c>
      <c r="AC12" t="n">
        <v>434.3724793083402</v>
      </c>
      <c r="AD12" t="n">
        <v>350962.4549316171</v>
      </c>
      <c r="AE12" t="n">
        <v>480202.3142081897</v>
      </c>
      <c r="AF12" t="n">
        <v>8.248080845801021e-06</v>
      </c>
      <c r="AG12" t="n">
        <v>23</v>
      </c>
      <c r="AH12" t="n">
        <v>434372.4793083402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5.1597</v>
      </c>
      <c r="E13" t="n">
        <v>19.38</v>
      </c>
      <c r="F13" t="n">
        <v>16.28</v>
      </c>
      <c r="G13" t="n">
        <v>28.72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32</v>
      </c>
      <c r="N13" t="n">
        <v>21.69</v>
      </c>
      <c r="O13" t="n">
        <v>17119.3</v>
      </c>
      <c r="P13" t="n">
        <v>170.77</v>
      </c>
      <c r="Q13" t="n">
        <v>467.07</v>
      </c>
      <c r="R13" t="n">
        <v>80.68000000000001</v>
      </c>
      <c r="S13" t="n">
        <v>39.61</v>
      </c>
      <c r="T13" t="n">
        <v>15461.64</v>
      </c>
      <c r="U13" t="n">
        <v>0.49</v>
      </c>
      <c r="V13" t="n">
        <v>0.72</v>
      </c>
      <c r="W13" t="n">
        <v>2.66</v>
      </c>
      <c r="X13" t="n">
        <v>0.9399999999999999</v>
      </c>
      <c r="Y13" t="n">
        <v>1</v>
      </c>
      <c r="Z13" t="n">
        <v>10</v>
      </c>
      <c r="AA13" t="n">
        <v>348.5403473461992</v>
      </c>
      <c r="AB13" t="n">
        <v>476.8882797539756</v>
      </c>
      <c r="AC13" t="n">
        <v>431.3747316511598</v>
      </c>
      <c r="AD13" t="n">
        <v>348540.3473461992</v>
      </c>
      <c r="AE13" t="n">
        <v>476888.2797539756</v>
      </c>
      <c r="AF13" t="n">
        <v>8.32471787881529e-06</v>
      </c>
      <c r="AG13" t="n">
        <v>23</v>
      </c>
      <c r="AH13" t="n">
        <v>431374.7316511598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5.1908</v>
      </c>
      <c r="E14" t="n">
        <v>19.26</v>
      </c>
      <c r="F14" t="n">
        <v>16.21</v>
      </c>
      <c r="G14" t="n">
        <v>30.4</v>
      </c>
      <c r="H14" t="n">
        <v>0.52</v>
      </c>
      <c r="I14" t="n">
        <v>32</v>
      </c>
      <c r="J14" t="n">
        <v>137.25</v>
      </c>
      <c r="K14" t="n">
        <v>46.47</v>
      </c>
      <c r="L14" t="n">
        <v>4</v>
      </c>
      <c r="M14" t="n">
        <v>30</v>
      </c>
      <c r="N14" t="n">
        <v>21.78</v>
      </c>
      <c r="O14" t="n">
        <v>17160.92</v>
      </c>
      <c r="P14" t="n">
        <v>169.71</v>
      </c>
      <c r="Q14" t="n">
        <v>467.09</v>
      </c>
      <c r="R14" t="n">
        <v>78.61</v>
      </c>
      <c r="S14" t="n">
        <v>39.61</v>
      </c>
      <c r="T14" t="n">
        <v>14436.78</v>
      </c>
      <c r="U14" t="n">
        <v>0.5</v>
      </c>
      <c r="V14" t="n">
        <v>0.72</v>
      </c>
      <c r="W14" t="n">
        <v>2.66</v>
      </c>
      <c r="X14" t="n">
        <v>0.88</v>
      </c>
      <c r="Y14" t="n">
        <v>1</v>
      </c>
      <c r="Z14" t="n">
        <v>10</v>
      </c>
      <c r="AA14" t="n">
        <v>347.1071957802287</v>
      </c>
      <c r="AB14" t="n">
        <v>474.9273785552301</v>
      </c>
      <c r="AC14" t="n">
        <v>429.6009761106804</v>
      </c>
      <c r="AD14" t="n">
        <v>347107.1957802287</v>
      </c>
      <c r="AE14" t="n">
        <v>474927.3785552301</v>
      </c>
      <c r="AF14" t="n">
        <v>8.374894967799371e-06</v>
      </c>
      <c r="AG14" t="n">
        <v>23</v>
      </c>
      <c r="AH14" t="n">
        <v>429600.9761106804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5.2141</v>
      </c>
      <c r="E15" t="n">
        <v>19.18</v>
      </c>
      <c r="F15" t="n">
        <v>16.18</v>
      </c>
      <c r="G15" t="n">
        <v>32.36</v>
      </c>
      <c r="H15" t="n">
        <v>0.55</v>
      </c>
      <c r="I15" t="n">
        <v>30</v>
      </c>
      <c r="J15" t="n">
        <v>137.58</v>
      </c>
      <c r="K15" t="n">
        <v>46.47</v>
      </c>
      <c r="L15" t="n">
        <v>4.25</v>
      </c>
      <c r="M15" t="n">
        <v>28</v>
      </c>
      <c r="N15" t="n">
        <v>21.87</v>
      </c>
      <c r="O15" t="n">
        <v>17202.57</v>
      </c>
      <c r="P15" t="n">
        <v>168.6</v>
      </c>
      <c r="Q15" t="n">
        <v>467.09</v>
      </c>
      <c r="R15" t="n">
        <v>77.53</v>
      </c>
      <c r="S15" t="n">
        <v>39.61</v>
      </c>
      <c r="T15" t="n">
        <v>13905.53</v>
      </c>
      <c r="U15" t="n">
        <v>0.51</v>
      </c>
      <c r="V15" t="n">
        <v>0.72</v>
      </c>
      <c r="W15" t="n">
        <v>2.66</v>
      </c>
      <c r="X15" t="n">
        <v>0.85</v>
      </c>
      <c r="Y15" t="n">
        <v>1</v>
      </c>
      <c r="Z15" t="n">
        <v>10</v>
      </c>
      <c r="AA15" t="n">
        <v>345.9592571396688</v>
      </c>
      <c r="AB15" t="n">
        <v>473.3567182637374</v>
      </c>
      <c r="AC15" t="n">
        <v>428.1802174329721</v>
      </c>
      <c r="AD15" t="n">
        <v>345959.2571396688</v>
      </c>
      <c r="AE15" t="n">
        <v>473356.7182637374</v>
      </c>
      <c r="AF15" t="n">
        <v>8.412487449256896e-06</v>
      </c>
      <c r="AG15" t="n">
        <v>23</v>
      </c>
      <c r="AH15" t="n">
        <v>428180.2174329722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5.2509</v>
      </c>
      <c r="E16" t="n">
        <v>19.04</v>
      </c>
      <c r="F16" t="n">
        <v>16.1</v>
      </c>
      <c r="G16" t="n">
        <v>34.5</v>
      </c>
      <c r="H16" t="n">
        <v>0.58</v>
      </c>
      <c r="I16" t="n">
        <v>28</v>
      </c>
      <c r="J16" t="n">
        <v>137.92</v>
      </c>
      <c r="K16" t="n">
        <v>46.47</v>
      </c>
      <c r="L16" t="n">
        <v>4.5</v>
      </c>
      <c r="M16" t="n">
        <v>26</v>
      </c>
      <c r="N16" t="n">
        <v>21.95</v>
      </c>
      <c r="O16" t="n">
        <v>17244.24</v>
      </c>
      <c r="P16" t="n">
        <v>167.06</v>
      </c>
      <c r="Q16" t="n">
        <v>467.07</v>
      </c>
      <c r="R16" t="n">
        <v>74.97</v>
      </c>
      <c r="S16" t="n">
        <v>39.61</v>
      </c>
      <c r="T16" t="n">
        <v>12634.59</v>
      </c>
      <c r="U16" t="n">
        <v>0.53</v>
      </c>
      <c r="V16" t="n">
        <v>0.72</v>
      </c>
      <c r="W16" t="n">
        <v>2.65</v>
      </c>
      <c r="X16" t="n">
        <v>0.77</v>
      </c>
      <c r="Y16" t="n">
        <v>1</v>
      </c>
      <c r="Z16" t="n">
        <v>10</v>
      </c>
      <c r="AA16" t="n">
        <v>344.176975177032</v>
      </c>
      <c r="AB16" t="n">
        <v>470.9181214537269</v>
      </c>
      <c r="AC16" t="n">
        <v>425.974356879917</v>
      </c>
      <c r="AD16" t="n">
        <v>344176.9751770321</v>
      </c>
      <c r="AE16" t="n">
        <v>470918.1214537269</v>
      </c>
      <c r="AF16" t="n">
        <v>8.471860982202688e-06</v>
      </c>
      <c r="AG16" t="n">
        <v>23</v>
      </c>
      <c r="AH16" t="n">
        <v>425974.356879917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5.2623</v>
      </c>
      <c r="E17" t="n">
        <v>19</v>
      </c>
      <c r="F17" t="n">
        <v>16.09</v>
      </c>
      <c r="G17" t="n">
        <v>35.75</v>
      </c>
      <c r="H17" t="n">
        <v>0.61</v>
      </c>
      <c r="I17" t="n">
        <v>27</v>
      </c>
      <c r="J17" t="n">
        <v>138.26</v>
      </c>
      <c r="K17" t="n">
        <v>46.47</v>
      </c>
      <c r="L17" t="n">
        <v>4.75</v>
      </c>
      <c r="M17" t="n">
        <v>25</v>
      </c>
      <c r="N17" t="n">
        <v>22.04</v>
      </c>
      <c r="O17" t="n">
        <v>17285.95</v>
      </c>
      <c r="P17" t="n">
        <v>166.36</v>
      </c>
      <c r="Q17" t="n">
        <v>467.17</v>
      </c>
      <c r="R17" t="n">
        <v>74.58</v>
      </c>
      <c r="S17" t="n">
        <v>39.61</v>
      </c>
      <c r="T17" t="n">
        <v>12443.43</v>
      </c>
      <c r="U17" t="n">
        <v>0.53</v>
      </c>
      <c r="V17" t="n">
        <v>0.73</v>
      </c>
      <c r="W17" t="n">
        <v>2.65</v>
      </c>
      <c r="X17" t="n">
        <v>0.75</v>
      </c>
      <c r="Y17" t="n">
        <v>1</v>
      </c>
      <c r="Z17" t="n">
        <v>10</v>
      </c>
      <c r="AA17" t="n">
        <v>333.8783941111382</v>
      </c>
      <c r="AB17" t="n">
        <v>456.8271484980402</v>
      </c>
      <c r="AC17" t="n">
        <v>413.2282066063163</v>
      </c>
      <c r="AD17" t="n">
        <v>333878.3941111382</v>
      </c>
      <c r="AE17" t="n">
        <v>456827.1484980402</v>
      </c>
      <c r="AF17" t="n">
        <v>8.490253870126112e-06</v>
      </c>
      <c r="AG17" t="n">
        <v>22</v>
      </c>
      <c r="AH17" t="n">
        <v>413228.2066063163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5.2938</v>
      </c>
      <c r="E18" t="n">
        <v>18.89</v>
      </c>
      <c r="F18" t="n">
        <v>16.03</v>
      </c>
      <c r="G18" t="n">
        <v>38.47</v>
      </c>
      <c r="H18" t="n">
        <v>0.64</v>
      </c>
      <c r="I18" t="n">
        <v>25</v>
      </c>
      <c r="J18" t="n">
        <v>138.6</v>
      </c>
      <c r="K18" t="n">
        <v>46.47</v>
      </c>
      <c r="L18" t="n">
        <v>5</v>
      </c>
      <c r="M18" t="n">
        <v>23</v>
      </c>
      <c r="N18" t="n">
        <v>22.13</v>
      </c>
      <c r="O18" t="n">
        <v>17327.69</v>
      </c>
      <c r="P18" t="n">
        <v>164.84</v>
      </c>
      <c r="Q18" t="n">
        <v>467.13</v>
      </c>
      <c r="R18" t="n">
        <v>72.54000000000001</v>
      </c>
      <c r="S18" t="n">
        <v>39.61</v>
      </c>
      <c r="T18" t="n">
        <v>11437.98</v>
      </c>
      <c r="U18" t="n">
        <v>0.55</v>
      </c>
      <c r="V18" t="n">
        <v>0.73</v>
      </c>
      <c r="W18" t="n">
        <v>2.65</v>
      </c>
      <c r="X18" t="n">
        <v>0.6899999999999999</v>
      </c>
      <c r="Y18" t="n">
        <v>1</v>
      </c>
      <c r="Z18" t="n">
        <v>10</v>
      </c>
      <c r="AA18" t="n">
        <v>332.3099269863819</v>
      </c>
      <c r="AB18" t="n">
        <v>454.6811025820626</v>
      </c>
      <c r="AC18" t="n">
        <v>411.2869763005653</v>
      </c>
      <c r="AD18" t="n">
        <v>332309.9269863819</v>
      </c>
      <c r="AE18" t="n">
        <v>454681.1025820627</v>
      </c>
      <c r="AF18" t="n">
        <v>8.541076323598734e-06</v>
      </c>
      <c r="AG18" t="n">
        <v>22</v>
      </c>
      <c r="AH18" t="n">
        <v>411286.9763005653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5.3086</v>
      </c>
      <c r="E19" t="n">
        <v>18.84</v>
      </c>
      <c r="F19" t="n">
        <v>16</v>
      </c>
      <c r="G19" t="n">
        <v>40.01</v>
      </c>
      <c r="H19" t="n">
        <v>0.67</v>
      </c>
      <c r="I19" t="n">
        <v>24</v>
      </c>
      <c r="J19" t="n">
        <v>138.94</v>
      </c>
      <c r="K19" t="n">
        <v>46.47</v>
      </c>
      <c r="L19" t="n">
        <v>5.25</v>
      </c>
      <c r="M19" t="n">
        <v>22</v>
      </c>
      <c r="N19" t="n">
        <v>22.22</v>
      </c>
      <c r="O19" t="n">
        <v>17369.47</v>
      </c>
      <c r="P19" t="n">
        <v>164.04</v>
      </c>
      <c r="Q19" t="n">
        <v>467.1</v>
      </c>
      <c r="R19" t="n">
        <v>71.63</v>
      </c>
      <c r="S19" t="n">
        <v>39.61</v>
      </c>
      <c r="T19" t="n">
        <v>10986.84</v>
      </c>
      <c r="U19" t="n">
        <v>0.55</v>
      </c>
      <c r="V19" t="n">
        <v>0.73</v>
      </c>
      <c r="W19" t="n">
        <v>2.65</v>
      </c>
      <c r="X19" t="n">
        <v>0.67</v>
      </c>
      <c r="Y19" t="n">
        <v>1</v>
      </c>
      <c r="Z19" t="n">
        <v>10</v>
      </c>
      <c r="AA19" t="n">
        <v>331.5354763703564</v>
      </c>
      <c r="AB19" t="n">
        <v>453.6214650828667</v>
      </c>
      <c r="AC19" t="n">
        <v>410.3284691170821</v>
      </c>
      <c r="AD19" t="n">
        <v>331535.4763703564</v>
      </c>
      <c r="AE19" t="n">
        <v>453621.4650828667</v>
      </c>
      <c r="AF19" t="n">
        <v>8.564954809674758e-06</v>
      </c>
      <c r="AG19" t="n">
        <v>22</v>
      </c>
      <c r="AH19" t="n">
        <v>410328.4691170821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5.3261</v>
      </c>
      <c r="E20" t="n">
        <v>18.78</v>
      </c>
      <c r="F20" t="n">
        <v>15.97</v>
      </c>
      <c r="G20" t="n">
        <v>41.66</v>
      </c>
      <c r="H20" t="n">
        <v>0.7</v>
      </c>
      <c r="I20" t="n">
        <v>23</v>
      </c>
      <c r="J20" t="n">
        <v>139.28</v>
      </c>
      <c r="K20" t="n">
        <v>46.47</v>
      </c>
      <c r="L20" t="n">
        <v>5.5</v>
      </c>
      <c r="M20" t="n">
        <v>21</v>
      </c>
      <c r="N20" t="n">
        <v>22.31</v>
      </c>
      <c r="O20" t="n">
        <v>17411.27</v>
      </c>
      <c r="P20" t="n">
        <v>163.06</v>
      </c>
      <c r="Q20" t="n">
        <v>467.1</v>
      </c>
      <c r="R20" t="n">
        <v>70.56999999999999</v>
      </c>
      <c r="S20" t="n">
        <v>39.61</v>
      </c>
      <c r="T20" t="n">
        <v>10459.49</v>
      </c>
      <c r="U20" t="n">
        <v>0.5600000000000001</v>
      </c>
      <c r="V20" t="n">
        <v>0.73</v>
      </c>
      <c r="W20" t="n">
        <v>2.65</v>
      </c>
      <c r="X20" t="n">
        <v>0.64</v>
      </c>
      <c r="Y20" t="n">
        <v>1</v>
      </c>
      <c r="Z20" t="n">
        <v>10</v>
      </c>
      <c r="AA20" t="n">
        <v>330.6244122227534</v>
      </c>
      <c r="AB20" t="n">
        <v>452.3749069228028</v>
      </c>
      <c r="AC20" t="n">
        <v>409.2008807182593</v>
      </c>
      <c r="AD20" t="n">
        <v>330624.4122227534</v>
      </c>
      <c r="AE20" t="n">
        <v>452374.9069228029</v>
      </c>
      <c r="AF20" t="n">
        <v>8.593189506048438e-06</v>
      </c>
      <c r="AG20" t="n">
        <v>22</v>
      </c>
      <c r="AH20" t="n">
        <v>409200.8807182593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5.3462</v>
      </c>
      <c r="E21" t="n">
        <v>18.7</v>
      </c>
      <c r="F21" t="n">
        <v>15.93</v>
      </c>
      <c r="G21" t="n">
        <v>43.43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20</v>
      </c>
      <c r="N21" t="n">
        <v>22.4</v>
      </c>
      <c r="O21" t="n">
        <v>17453.1</v>
      </c>
      <c r="P21" t="n">
        <v>161.78</v>
      </c>
      <c r="Q21" t="n">
        <v>467.07</v>
      </c>
      <c r="R21" t="n">
        <v>69.31</v>
      </c>
      <c r="S21" t="n">
        <v>39.61</v>
      </c>
      <c r="T21" t="n">
        <v>9838.08</v>
      </c>
      <c r="U21" t="n">
        <v>0.57</v>
      </c>
      <c r="V21" t="n">
        <v>0.73</v>
      </c>
      <c r="W21" t="n">
        <v>2.64</v>
      </c>
      <c r="X21" t="n">
        <v>0.59</v>
      </c>
      <c r="Y21" t="n">
        <v>1</v>
      </c>
      <c r="Z21" t="n">
        <v>10</v>
      </c>
      <c r="AA21" t="n">
        <v>329.5007851763897</v>
      </c>
      <c r="AB21" t="n">
        <v>450.8375108270413</v>
      </c>
      <c r="AC21" t="n">
        <v>407.8102115481282</v>
      </c>
      <c r="AD21" t="n">
        <v>329500.7851763897</v>
      </c>
      <c r="AE21" t="n">
        <v>450837.5108270413</v>
      </c>
      <c r="AF21" t="n">
        <v>8.625619071597633e-06</v>
      </c>
      <c r="AG21" t="n">
        <v>22</v>
      </c>
      <c r="AH21" t="n">
        <v>407810.2115481282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5.359</v>
      </c>
      <c r="E22" t="n">
        <v>18.66</v>
      </c>
      <c r="F22" t="n">
        <v>15.91</v>
      </c>
      <c r="G22" t="n">
        <v>45.45</v>
      </c>
      <c r="H22" t="n">
        <v>0.76</v>
      </c>
      <c r="I22" t="n">
        <v>21</v>
      </c>
      <c r="J22" t="n">
        <v>139.95</v>
      </c>
      <c r="K22" t="n">
        <v>46.47</v>
      </c>
      <c r="L22" t="n">
        <v>6</v>
      </c>
      <c r="M22" t="n">
        <v>19</v>
      </c>
      <c r="N22" t="n">
        <v>22.49</v>
      </c>
      <c r="O22" t="n">
        <v>17494.97</v>
      </c>
      <c r="P22" t="n">
        <v>160.59</v>
      </c>
      <c r="Q22" t="n">
        <v>467.07</v>
      </c>
      <c r="R22" t="n">
        <v>68.70999999999999</v>
      </c>
      <c r="S22" t="n">
        <v>39.61</v>
      </c>
      <c r="T22" t="n">
        <v>9542.98</v>
      </c>
      <c r="U22" t="n">
        <v>0.58</v>
      </c>
      <c r="V22" t="n">
        <v>0.73</v>
      </c>
      <c r="W22" t="n">
        <v>2.64</v>
      </c>
      <c r="X22" t="n">
        <v>0.57</v>
      </c>
      <c r="Y22" t="n">
        <v>1</v>
      </c>
      <c r="Z22" t="n">
        <v>10</v>
      </c>
      <c r="AA22" t="n">
        <v>328.6349357615598</v>
      </c>
      <c r="AB22" t="n">
        <v>449.6528174590908</v>
      </c>
      <c r="AC22" t="n">
        <v>406.7385836524873</v>
      </c>
      <c r="AD22" t="n">
        <v>328634.9357615598</v>
      </c>
      <c r="AE22" t="n">
        <v>449652.8174590908</v>
      </c>
      <c r="AF22" t="n">
        <v>8.646270735230951e-06</v>
      </c>
      <c r="AG22" t="n">
        <v>22</v>
      </c>
      <c r="AH22" t="n">
        <v>406738.5836524873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5.3806</v>
      </c>
      <c r="E23" t="n">
        <v>18.59</v>
      </c>
      <c r="F23" t="n">
        <v>15.86</v>
      </c>
      <c r="G23" t="n">
        <v>47.58</v>
      </c>
      <c r="H23" t="n">
        <v>0.79</v>
      </c>
      <c r="I23" t="n">
        <v>20</v>
      </c>
      <c r="J23" t="n">
        <v>140.29</v>
      </c>
      <c r="K23" t="n">
        <v>46.47</v>
      </c>
      <c r="L23" t="n">
        <v>6.25</v>
      </c>
      <c r="M23" t="n">
        <v>18</v>
      </c>
      <c r="N23" t="n">
        <v>22.58</v>
      </c>
      <c r="O23" t="n">
        <v>17536.87</v>
      </c>
      <c r="P23" t="n">
        <v>160.35</v>
      </c>
      <c r="Q23" t="n">
        <v>467.07</v>
      </c>
      <c r="R23" t="n">
        <v>66.98</v>
      </c>
      <c r="S23" t="n">
        <v>39.61</v>
      </c>
      <c r="T23" t="n">
        <v>8681.379999999999</v>
      </c>
      <c r="U23" t="n">
        <v>0.59</v>
      </c>
      <c r="V23" t="n">
        <v>0.74</v>
      </c>
      <c r="W23" t="n">
        <v>2.64</v>
      </c>
      <c r="X23" t="n">
        <v>0.53</v>
      </c>
      <c r="Y23" t="n">
        <v>1</v>
      </c>
      <c r="Z23" t="n">
        <v>10</v>
      </c>
      <c r="AA23" t="n">
        <v>327.9350927756958</v>
      </c>
      <c r="AB23" t="n">
        <v>448.695261410938</v>
      </c>
      <c r="AC23" t="n">
        <v>405.8724154096319</v>
      </c>
      <c r="AD23" t="n">
        <v>327935.0927756957</v>
      </c>
      <c r="AE23" t="n">
        <v>448695.2614109381</v>
      </c>
      <c r="AF23" t="n">
        <v>8.681120417612178e-06</v>
      </c>
      <c r="AG23" t="n">
        <v>22</v>
      </c>
      <c r="AH23" t="n">
        <v>405872.4154096319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5.3886</v>
      </c>
      <c r="E24" t="n">
        <v>18.56</v>
      </c>
      <c r="F24" t="n">
        <v>15.86</v>
      </c>
      <c r="G24" t="n">
        <v>50.09</v>
      </c>
      <c r="H24" t="n">
        <v>0.82</v>
      </c>
      <c r="I24" t="n">
        <v>19</v>
      </c>
      <c r="J24" t="n">
        <v>140.63</v>
      </c>
      <c r="K24" t="n">
        <v>46.47</v>
      </c>
      <c r="L24" t="n">
        <v>6.5</v>
      </c>
      <c r="M24" t="n">
        <v>17</v>
      </c>
      <c r="N24" t="n">
        <v>22.67</v>
      </c>
      <c r="O24" t="n">
        <v>17578.8</v>
      </c>
      <c r="P24" t="n">
        <v>160.03</v>
      </c>
      <c r="Q24" t="n">
        <v>467.07</v>
      </c>
      <c r="R24" t="n">
        <v>67.15000000000001</v>
      </c>
      <c r="S24" t="n">
        <v>39.61</v>
      </c>
      <c r="T24" t="n">
        <v>8772.139999999999</v>
      </c>
      <c r="U24" t="n">
        <v>0.59</v>
      </c>
      <c r="V24" t="n">
        <v>0.74</v>
      </c>
      <c r="W24" t="n">
        <v>2.64</v>
      </c>
      <c r="X24" t="n">
        <v>0.53</v>
      </c>
      <c r="Y24" t="n">
        <v>1</v>
      </c>
      <c r="Z24" t="n">
        <v>10</v>
      </c>
      <c r="AA24" t="n">
        <v>327.6223511301176</v>
      </c>
      <c r="AB24" t="n">
        <v>448.2673544942705</v>
      </c>
      <c r="AC24" t="n">
        <v>405.48534732852</v>
      </c>
      <c r="AD24" t="n">
        <v>327622.3511301177</v>
      </c>
      <c r="AE24" t="n">
        <v>448267.3544942705</v>
      </c>
      <c r="AF24" t="n">
        <v>8.694027707383002e-06</v>
      </c>
      <c r="AG24" t="n">
        <v>22</v>
      </c>
      <c r="AH24" t="n">
        <v>405485.34732852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5.4081</v>
      </c>
      <c r="E25" t="n">
        <v>18.49</v>
      </c>
      <c r="F25" t="n">
        <v>15.82</v>
      </c>
      <c r="G25" t="n">
        <v>52.74</v>
      </c>
      <c r="H25" t="n">
        <v>0.85</v>
      </c>
      <c r="I25" t="n">
        <v>18</v>
      </c>
      <c r="J25" t="n">
        <v>140.97</v>
      </c>
      <c r="K25" t="n">
        <v>46.47</v>
      </c>
      <c r="L25" t="n">
        <v>6.75</v>
      </c>
      <c r="M25" t="n">
        <v>16</v>
      </c>
      <c r="N25" t="n">
        <v>22.76</v>
      </c>
      <c r="O25" t="n">
        <v>17620.76</v>
      </c>
      <c r="P25" t="n">
        <v>158.83</v>
      </c>
      <c r="Q25" t="n">
        <v>467.11</v>
      </c>
      <c r="R25" t="n">
        <v>65.92</v>
      </c>
      <c r="S25" t="n">
        <v>39.61</v>
      </c>
      <c r="T25" t="n">
        <v>8162.09</v>
      </c>
      <c r="U25" t="n">
        <v>0.6</v>
      </c>
      <c r="V25" t="n">
        <v>0.74</v>
      </c>
      <c r="W25" t="n">
        <v>2.63</v>
      </c>
      <c r="X25" t="n">
        <v>0.49</v>
      </c>
      <c r="Y25" t="n">
        <v>1</v>
      </c>
      <c r="Z25" t="n">
        <v>10</v>
      </c>
      <c r="AA25" t="n">
        <v>326.5711235533658</v>
      </c>
      <c r="AB25" t="n">
        <v>446.829018546871</v>
      </c>
      <c r="AC25" t="n">
        <v>404.1842841452232</v>
      </c>
      <c r="AD25" t="n">
        <v>326571.1235533658</v>
      </c>
      <c r="AE25" t="n">
        <v>446829.018546871</v>
      </c>
      <c r="AF25" t="n">
        <v>8.725489226199386e-06</v>
      </c>
      <c r="AG25" t="n">
        <v>22</v>
      </c>
      <c r="AH25" t="n">
        <v>404184.2841452232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5.408</v>
      </c>
      <c r="E26" t="n">
        <v>18.49</v>
      </c>
      <c r="F26" t="n">
        <v>15.82</v>
      </c>
      <c r="G26" t="n">
        <v>52.74</v>
      </c>
      <c r="H26" t="n">
        <v>0.88</v>
      </c>
      <c r="I26" t="n">
        <v>18</v>
      </c>
      <c r="J26" t="n">
        <v>141.31</v>
      </c>
      <c r="K26" t="n">
        <v>46.47</v>
      </c>
      <c r="L26" t="n">
        <v>7</v>
      </c>
      <c r="M26" t="n">
        <v>16</v>
      </c>
      <c r="N26" t="n">
        <v>22.85</v>
      </c>
      <c r="O26" t="n">
        <v>17662.75</v>
      </c>
      <c r="P26" t="n">
        <v>157.44</v>
      </c>
      <c r="Q26" t="n">
        <v>467.07</v>
      </c>
      <c r="R26" t="n">
        <v>65.8</v>
      </c>
      <c r="S26" t="n">
        <v>39.61</v>
      </c>
      <c r="T26" t="n">
        <v>8099.79</v>
      </c>
      <c r="U26" t="n">
        <v>0.6</v>
      </c>
      <c r="V26" t="n">
        <v>0.74</v>
      </c>
      <c r="W26" t="n">
        <v>2.64</v>
      </c>
      <c r="X26" t="n">
        <v>0.49</v>
      </c>
      <c r="Y26" t="n">
        <v>1</v>
      </c>
      <c r="Z26" t="n">
        <v>10</v>
      </c>
      <c r="AA26" t="n">
        <v>325.9515476353199</v>
      </c>
      <c r="AB26" t="n">
        <v>445.9812874420402</v>
      </c>
      <c r="AC26" t="n">
        <v>403.4174593072393</v>
      </c>
      <c r="AD26" t="n">
        <v>325951.5476353199</v>
      </c>
      <c r="AE26" t="n">
        <v>445981.2874420402</v>
      </c>
      <c r="AF26" t="n">
        <v>8.725327885077252e-06</v>
      </c>
      <c r="AG26" t="n">
        <v>22</v>
      </c>
      <c r="AH26" t="n">
        <v>403417.4593072393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5.4236</v>
      </c>
      <c r="E27" t="n">
        <v>18.44</v>
      </c>
      <c r="F27" t="n">
        <v>15.79</v>
      </c>
      <c r="G27" t="n">
        <v>55.75</v>
      </c>
      <c r="H27" t="n">
        <v>0.91</v>
      </c>
      <c r="I27" t="n">
        <v>17</v>
      </c>
      <c r="J27" t="n">
        <v>141.66</v>
      </c>
      <c r="K27" t="n">
        <v>46.47</v>
      </c>
      <c r="L27" t="n">
        <v>7.25</v>
      </c>
      <c r="M27" t="n">
        <v>15</v>
      </c>
      <c r="N27" t="n">
        <v>22.94</v>
      </c>
      <c r="O27" t="n">
        <v>17704.77</v>
      </c>
      <c r="P27" t="n">
        <v>157.04</v>
      </c>
      <c r="Q27" t="n">
        <v>467.12</v>
      </c>
      <c r="R27" t="n">
        <v>64.92</v>
      </c>
      <c r="S27" t="n">
        <v>39.61</v>
      </c>
      <c r="T27" t="n">
        <v>7667.3</v>
      </c>
      <c r="U27" t="n">
        <v>0.61</v>
      </c>
      <c r="V27" t="n">
        <v>0.74</v>
      </c>
      <c r="W27" t="n">
        <v>2.64</v>
      </c>
      <c r="X27" t="n">
        <v>0.46</v>
      </c>
      <c r="Y27" t="n">
        <v>1</v>
      </c>
      <c r="Z27" t="n">
        <v>10</v>
      </c>
      <c r="AA27" t="n">
        <v>325.3727391671428</v>
      </c>
      <c r="AB27" t="n">
        <v>445.1893361606529</v>
      </c>
      <c r="AC27" t="n">
        <v>402.701090744637</v>
      </c>
      <c r="AD27" t="n">
        <v>325372.7391671428</v>
      </c>
      <c r="AE27" t="n">
        <v>445189.3361606529</v>
      </c>
      <c r="AF27" t="n">
        <v>8.750497100130359e-06</v>
      </c>
      <c r="AG27" t="n">
        <v>22</v>
      </c>
      <c r="AH27" t="n">
        <v>402701.090744637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5.4379</v>
      </c>
      <c r="E28" t="n">
        <v>18.39</v>
      </c>
      <c r="F28" t="n">
        <v>15.77</v>
      </c>
      <c r="G28" t="n">
        <v>59.15</v>
      </c>
      <c r="H28" t="n">
        <v>0.93</v>
      </c>
      <c r="I28" t="n">
        <v>16</v>
      </c>
      <c r="J28" t="n">
        <v>142</v>
      </c>
      <c r="K28" t="n">
        <v>46.47</v>
      </c>
      <c r="L28" t="n">
        <v>7.5</v>
      </c>
      <c r="M28" t="n">
        <v>14</v>
      </c>
      <c r="N28" t="n">
        <v>23.03</v>
      </c>
      <c r="O28" t="n">
        <v>17746.83</v>
      </c>
      <c r="P28" t="n">
        <v>156.01</v>
      </c>
      <c r="Q28" t="n">
        <v>467.09</v>
      </c>
      <c r="R28" t="n">
        <v>64.36</v>
      </c>
      <c r="S28" t="n">
        <v>39.61</v>
      </c>
      <c r="T28" t="n">
        <v>7390.38</v>
      </c>
      <c r="U28" t="n">
        <v>0.62</v>
      </c>
      <c r="V28" t="n">
        <v>0.74</v>
      </c>
      <c r="W28" t="n">
        <v>2.63</v>
      </c>
      <c r="X28" t="n">
        <v>0.44</v>
      </c>
      <c r="Y28" t="n">
        <v>1</v>
      </c>
      <c r="Z28" t="n">
        <v>10</v>
      </c>
      <c r="AA28" t="n">
        <v>324.5696195234961</v>
      </c>
      <c r="AB28" t="n">
        <v>444.0904724330774</v>
      </c>
      <c r="AC28" t="n">
        <v>401.7071010289563</v>
      </c>
      <c r="AD28" t="n">
        <v>324569.6195234961</v>
      </c>
      <c r="AE28" t="n">
        <v>444090.4724330774</v>
      </c>
      <c r="AF28" t="n">
        <v>8.773568880595707e-06</v>
      </c>
      <c r="AG28" t="n">
        <v>22</v>
      </c>
      <c r="AH28" t="n">
        <v>401707.1010289564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5.4364</v>
      </c>
      <c r="E29" t="n">
        <v>18.39</v>
      </c>
      <c r="F29" t="n">
        <v>15.78</v>
      </c>
      <c r="G29" t="n">
        <v>59.17</v>
      </c>
      <c r="H29" t="n">
        <v>0.96</v>
      </c>
      <c r="I29" t="n">
        <v>16</v>
      </c>
      <c r="J29" t="n">
        <v>142.34</v>
      </c>
      <c r="K29" t="n">
        <v>46.47</v>
      </c>
      <c r="L29" t="n">
        <v>7.75</v>
      </c>
      <c r="M29" t="n">
        <v>14</v>
      </c>
      <c r="N29" t="n">
        <v>23.12</v>
      </c>
      <c r="O29" t="n">
        <v>17788.92</v>
      </c>
      <c r="P29" t="n">
        <v>155.79</v>
      </c>
      <c r="Q29" t="n">
        <v>467.07</v>
      </c>
      <c r="R29" t="n">
        <v>64.5</v>
      </c>
      <c r="S29" t="n">
        <v>39.61</v>
      </c>
      <c r="T29" t="n">
        <v>7461.05</v>
      </c>
      <c r="U29" t="n">
        <v>0.61</v>
      </c>
      <c r="V29" t="n">
        <v>0.74</v>
      </c>
      <c r="W29" t="n">
        <v>2.64</v>
      </c>
      <c r="X29" t="n">
        <v>0.45</v>
      </c>
      <c r="Y29" t="n">
        <v>1</v>
      </c>
      <c r="Z29" t="n">
        <v>10</v>
      </c>
      <c r="AA29" t="n">
        <v>324.5283463139472</v>
      </c>
      <c r="AB29" t="n">
        <v>444.0340006069271</v>
      </c>
      <c r="AC29" t="n">
        <v>401.6560187946352</v>
      </c>
      <c r="AD29" t="n">
        <v>324528.3463139472</v>
      </c>
      <c r="AE29" t="n">
        <v>444034.0006069271</v>
      </c>
      <c r="AF29" t="n">
        <v>8.771148763763677e-06</v>
      </c>
      <c r="AG29" t="n">
        <v>22</v>
      </c>
      <c r="AH29" t="n">
        <v>401656.0187946352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5.4599</v>
      </c>
      <c r="E30" t="n">
        <v>18.32</v>
      </c>
      <c r="F30" t="n">
        <v>15.73</v>
      </c>
      <c r="G30" t="n">
        <v>62.91</v>
      </c>
      <c r="H30" t="n">
        <v>0.99</v>
      </c>
      <c r="I30" t="n">
        <v>15</v>
      </c>
      <c r="J30" t="n">
        <v>142.68</v>
      </c>
      <c r="K30" t="n">
        <v>46.47</v>
      </c>
      <c r="L30" t="n">
        <v>8</v>
      </c>
      <c r="M30" t="n">
        <v>13</v>
      </c>
      <c r="N30" t="n">
        <v>23.21</v>
      </c>
      <c r="O30" t="n">
        <v>17831.04</v>
      </c>
      <c r="P30" t="n">
        <v>153.87</v>
      </c>
      <c r="Q30" t="n">
        <v>467.07</v>
      </c>
      <c r="R30" t="n">
        <v>62.81</v>
      </c>
      <c r="S30" t="n">
        <v>39.61</v>
      </c>
      <c r="T30" t="n">
        <v>6621.53</v>
      </c>
      <c r="U30" t="n">
        <v>0.63</v>
      </c>
      <c r="V30" t="n">
        <v>0.74</v>
      </c>
      <c r="W30" t="n">
        <v>2.63</v>
      </c>
      <c r="X30" t="n">
        <v>0.39</v>
      </c>
      <c r="Y30" t="n">
        <v>1</v>
      </c>
      <c r="Z30" t="n">
        <v>10</v>
      </c>
      <c r="AA30" t="n">
        <v>323.0722470762283</v>
      </c>
      <c r="AB30" t="n">
        <v>442.0417013913155</v>
      </c>
      <c r="AC30" t="n">
        <v>399.853861819952</v>
      </c>
      <c r="AD30" t="n">
        <v>323072.2470762283</v>
      </c>
      <c r="AE30" t="n">
        <v>442041.7013913155</v>
      </c>
      <c r="AF30" t="n">
        <v>8.809063927465475e-06</v>
      </c>
      <c r="AG30" t="n">
        <v>22</v>
      </c>
      <c r="AH30" t="n">
        <v>399853.861819952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5.4583</v>
      </c>
      <c r="E31" t="n">
        <v>18.32</v>
      </c>
      <c r="F31" t="n">
        <v>15.73</v>
      </c>
      <c r="G31" t="n">
        <v>62.93</v>
      </c>
      <c r="H31" t="n">
        <v>1.02</v>
      </c>
      <c r="I31" t="n">
        <v>15</v>
      </c>
      <c r="J31" t="n">
        <v>143.02</v>
      </c>
      <c r="K31" t="n">
        <v>46.47</v>
      </c>
      <c r="L31" t="n">
        <v>8.25</v>
      </c>
      <c r="M31" t="n">
        <v>13</v>
      </c>
      <c r="N31" t="n">
        <v>23.3</v>
      </c>
      <c r="O31" t="n">
        <v>17873.19</v>
      </c>
      <c r="P31" t="n">
        <v>153.36</v>
      </c>
      <c r="Q31" t="n">
        <v>467.07</v>
      </c>
      <c r="R31" t="n">
        <v>62.8</v>
      </c>
      <c r="S31" t="n">
        <v>39.61</v>
      </c>
      <c r="T31" t="n">
        <v>6617.71</v>
      </c>
      <c r="U31" t="n">
        <v>0.63</v>
      </c>
      <c r="V31" t="n">
        <v>0.74</v>
      </c>
      <c r="W31" t="n">
        <v>2.64</v>
      </c>
      <c r="X31" t="n">
        <v>0.4</v>
      </c>
      <c r="Y31" t="n">
        <v>1</v>
      </c>
      <c r="Z31" t="n">
        <v>10</v>
      </c>
      <c r="AA31" t="n">
        <v>322.8782238962118</v>
      </c>
      <c r="AB31" t="n">
        <v>441.7762303167183</v>
      </c>
      <c r="AC31" t="n">
        <v>399.6137269321234</v>
      </c>
      <c r="AD31" t="n">
        <v>322878.2238962118</v>
      </c>
      <c r="AE31" t="n">
        <v>441776.2303167183</v>
      </c>
      <c r="AF31" t="n">
        <v>8.80648246951131e-06</v>
      </c>
      <c r="AG31" t="n">
        <v>22</v>
      </c>
      <c r="AH31" t="n">
        <v>399613.7269321234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5.476</v>
      </c>
      <c r="E32" t="n">
        <v>18.26</v>
      </c>
      <c r="F32" t="n">
        <v>15.7</v>
      </c>
      <c r="G32" t="n">
        <v>67.29000000000001</v>
      </c>
      <c r="H32" t="n">
        <v>1.05</v>
      </c>
      <c r="I32" t="n">
        <v>14</v>
      </c>
      <c r="J32" t="n">
        <v>143.36</v>
      </c>
      <c r="K32" t="n">
        <v>46.47</v>
      </c>
      <c r="L32" t="n">
        <v>8.5</v>
      </c>
      <c r="M32" t="n">
        <v>12</v>
      </c>
      <c r="N32" t="n">
        <v>23.4</v>
      </c>
      <c r="O32" t="n">
        <v>17915.37</v>
      </c>
      <c r="P32" t="n">
        <v>152.83</v>
      </c>
      <c r="Q32" t="n">
        <v>467.08</v>
      </c>
      <c r="R32" t="n">
        <v>61.99</v>
      </c>
      <c r="S32" t="n">
        <v>39.61</v>
      </c>
      <c r="T32" t="n">
        <v>6216.77</v>
      </c>
      <c r="U32" t="n">
        <v>0.64</v>
      </c>
      <c r="V32" t="n">
        <v>0.74</v>
      </c>
      <c r="W32" t="n">
        <v>2.63</v>
      </c>
      <c r="X32" t="n">
        <v>0.37</v>
      </c>
      <c r="Y32" t="n">
        <v>1</v>
      </c>
      <c r="Z32" t="n">
        <v>10</v>
      </c>
      <c r="AA32" t="n">
        <v>322.2145468407239</v>
      </c>
      <c r="AB32" t="n">
        <v>440.8681580900345</v>
      </c>
      <c r="AC32" t="n">
        <v>398.7923198442669</v>
      </c>
      <c r="AD32" t="n">
        <v>322214.546840724</v>
      </c>
      <c r="AE32" t="n">
        <v>440868.1580900345</v>
      </c>
      <c r="AF32" t="n">
        <v>8.835039848129258e-06</v>
      </c>
      <c r="AG32" t="n">
        <v>22</v>
      </c>
      <c r="AH32" t="n">
        <v>398792.3198442669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5.4795</v>
      </c>
      <c r="E33" t="n">
        <v>18.25</v>
      </c>
      <c r="F33" t="n">
        <v>15.69</v>
      </c>
      <c r="G33" t="n">
        <v>67.23999999999999</v>
      </c>
      <c r="H33" t="n">
        <v>1.08</v>
      </c>
      <c r="I33" t="n">
        <v>14</v>
      </c>
      <c r="J33" t="n">
        <v>143.7</v>
      </c>
      <c r="K33" t="n">
        <v>46.47</v>
      </c>
      <c r="L33" t="n">
        <v>8.75</v>
      </c>
      <c r="M33" t="n">
        <v>12</v>
      </c>
      <c r="N33" t="n">
        <v>23.49</v>
      </c>
      <c r="O33" t="n">
        <v>17957.59</v>
      </c>
      <c r="P33" t="n">
        <v>151.58</v>
      </c>
      <c r="Q33" t="n">
        <v>467.07</v>
      </c>
      <c r="R33" t="n">
        <v>61.67</v>
      </c>
      <c r="S33" t="n">
        <v>39.61</v>
      </c>
      <c r="T33" t="n">
        <v>6056.36</v>
      </c>
      <c r="U33" t="n">
        <v>0.64</v>
      </c>
      <c r="V33" t="n">
        <v>0.74</v>
      </c>
      <c r="W33" t="n">
        <v>2.63</v>
      </c>
      <c r="X33" t="n">
        <v>0.36</v>
      </c>
      <c r="Y33" t="n">
        <v>1</v>
      </c>
      <c r="Z33" t="n">
        <v>10</v>
      </c>
      <c r="AA33" t="n">
        <v>321.5677944726596</v>
      </c>
      <c r="AB33" t="n">
        <v>439.9832429673481</v>
      </c>
      <c r="AC33" t="n">
        <v>397.9918597789035</v>
      </c>
      <c r="AD33" t="n">
        <v>321567.7944726595</v>
      </c>
      <c r="AE33" t="n">
        <v>439983.2429673481</v>
      </c>
      <c r="AF33" t="n">
        <v>8.840686787403993e-06</v>
      </c>
      <c r="AG33" t="n">
        <v>22</v>
      </c>
      <c r="AH33" t="n">
        <v>397991.8597789035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5.4878</v>
      </c>
      <c r="E34" t="n">
        <v>18.22</v>
      </c>
      <c r="F34" t="n">
        <v>15.69</v>
      </c>
      <c r="G34" t="n">
        <v>72.41</v>
      </c>
      <c r="H34" t="n">
        <v>1.11</v>
      </c>
      <c r="I34" t="n">
        <v>13</v>
      </c>
      <c r="J34" t="n">
        <v>144.05</v>
      </c>
      <c r="K34" t="n">
        <v>46.47</v>
      </c>
      <c r="L34" t="n">
        <v>9</v>
      </c>
      <c r="M34" t="n">
        <v>11</v>
      </c>
      <c r="N34" t="n">
        <v>23.58</v>
      </c>
      <c r="O34" t="n">
        <v>17999.83</v>
      </c>
      <c r="P34" t="n">
        <v>150.55</v>
      </c>
      <c r="Q34" t="n">
        <v>467.07</v>
      </c>
      <c r="R34" t="n">
        <v>61.48</v>
      </c>
      <c r="S34" t="n">
        <v>39.61</v>
      </c>
      <c r="T34" t="n">
        <v>5965.56</v>
      </c>
      <c r="U34" t="n">
        <v>0.64</v>
      </c>
      <c r="V34" t="n">
        <v>0.74</v>
      </c>
      <c r="W34" t="n">
        <v>2.63</v>
      </c>
      <c r="X34" t="n">
        <v>0.35</v>
      </c>
      <c r="Y34" t="n">
        <v>1</v>
      </c>
      <c r="Z34" t="n">
        <v>10</v>
      </c>
      <c r="AA34" t="n">
        <v>320.951189636203</v>
      </c>
      <c r="AB34" t="n">
        <v>439.1395770274228</v>
      </c>
      <c r="AC34" t="n">
        <v>397.2287121321921</v>
      </c>
      <c r="AD34" t="n">
        <v>320951.1896362031</v>
      </c>
      <c r="AE34" t="n">
        <v>439139.5770274228</v>
      </c>
      <c r="AF34" t="n">
        <v>8.854078100541224e-06</v>
      </c>
      <c r="AG34" t="n">
        <v>22</v>
      </c>
      <c r="AH34" t="n">
        <v>397228.7121321921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5.4936</v>
      </c>
      <c r="E35" t="n">
        <v>18.2</v>
      </c>
      <c r="F35" t="n">
        <v>15.67</v>
      </c>
      <c r="G35" t="n">
        <v>72.31999999999999</v>
      </c>
      <c r="H35" t="n">
        <v>1.13</v>
      </c>
      <c r="I35" t="n">
        <v>13</v>
      </c>
      <c r="J35" t="n">
        <v>144.39</v>
      </c>
      <c r="K35" t="n">
        <v>46.47</v>
      </c>
      <c r="L35" t="n">
        <v>9.25</v>
      </c>
      <c r="M35" t="n">
        <v>11</v>
      </c>
      <c r="N35" t="n">
        <v>23.67</v>
      </c>
      <c r="O35" t="n">
        <v>18042.12</v>
      </c>
      <c r="P35" t="n">
        <v>150.66</v>
      </c>
      <c r="Q35" t="n">
        <v>467.07</v>
      </c>
      <c r="R35" t="n">
        <v>60.96</v>
      </c>
      <c r="S35" t="n">
        <v>39.61</v>
      </c>
      <c r="T35" t="n">
        <v>5705.58</v>
      </c>
      <c r="U35" t="n">
        <v>0.65</v>
      </c>
      <c r="V35" t="n">
        <v>0.74</v>
      </c>
      <c r="W35" t="n">
        <v>2.63</v>
      </c>
      <c r="X35" t="n">
        <v>0.34</v>
      </c>
      <c r="Y35" t="n">
        <v>1</v>
      </c>
      <c r="Z35" t="n">
        <v>10</v>
      </c>
      <c r="AA35" t="n">
        <v>320.835066580525</v>
      </c>
      <c r="AB35" t="n">
        <v>438.9806923396565</v>
      </c>
      <c r="AC35" t="n">
        <v>397.0849911760303</v>
      </c>
      <c r="AD35" t="n">
        <v>320835.066580525</v>
      </c>
      <c r="AE35" t="n">
        <v>438980.6923396565</v>
      </c>
      <c r="AF35" t="n">
        <v>8.863435885625071e-06</v>
      </c>
      <c r="AG35" t="n">
        <v>22</v>
      </c>
      <c r="AH35" t="n">
        <v>397084.9911760302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5.4883</v>
      </c>
      <c r="E36" t="n">
        <v>18.22</v>
      </c>
      <c r="F36" t="n">
        <v>15.69</v>
      </c>
      <c r="G36" t="n">
        <v>72.40000000000001</v>
      </c>
      <c r="H36" t="n">
        <v>1.16</v>
      </c>
      <c r="I36" t="n">
        <v>13</v>
      </c>
      <c r="J36" t="n">
        <v>144.73</v>
      </c>
      <c r="K36" t="n">
        <v>46.47</v>
      </c>
      <c r="L36" t="n">
        <v>9.5</v>
      </c>
      <c r="M36" t="n">
        <v>11</v>
      </c>
      <c r="N36" t="n">
        <v>23.77</v>
      </c>
      <c r="O36" t="n">
        <v>18084.43</v>
      </c>
      <c r="P36" t="n">
        <v>150.16</v>
      </c>
      <c r="Q36" t="n">
        <v>467.08</v>
      </c>
      <c r="R36" t="n">
        <v>61.4</v>
      </c>
      <c r="S36" t="n">
        <v>39.61</v>
      </c>
      <c r="T36" t="n">
        <v>5924.8</v>
      </c>
      <c r="U36" t="n">
        <v>0.65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320.7695786858862</v>
      </c>
      <c r="AB36" t="n">
        <v>438.8910889130897</v>
      </c>
      <c r="AC36" t="n">
        <v>397.0039393747358</v>
      </c>
      <c r="AD36" t="n">
        <v>320769.5786858862</v>
      </c>
      <c r="AE36" t="n">
        <v>438891.0889130897</v>
      </c>
      <c r="AF36" t="n">
        <v>8.8548848061519e-06</v>
      </c>
      <c r="AG36" t="n">
        <v>22</v>
      </c>
      <c r="AH36" t="n">
        <v>397003.9393747358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5.5077</v>
      </c>
      <c r="E37" t="n">
        <v>18.16</v>
      </c>
      <c r="F37" t="n">
        <v>15.65</v>
      </c>
      <c r="G37" t="n">
        <v>78.25</v>
      </c>
      <c r="H37" t="n">
        <v>1.19</v>
      </c>
      <c r="I37" t="n">
        <v>12</v>
      </c>
      <c r="J37" t="n">
        <v>145.08</v>
      </c>
      <c r="K37" t="n">
        <v>46.47</v>
      </c>
      <c r="L37" t="n">
        <v>9.75</v>
      </c>
      <c r="M37" t="n">
        <v>10</v>
      </c>
      <c r="N37" t="n">
        <v>23.86</v>
      </c>
      <c r="O37" t="n">
        <v>18126.77</v>
      </c>
      <c r="P37" t="n">
        <v>148.23</v>
      </c>
      <c r="Q37" t="n">
        <v>467.09</v>
      </c>
      <c r="R37" t="n">
        <v>60.15</v>
      </c>
      <c r="S37" t="n">
        <v>39.61</v>
      </c>
      <c r="T37" t="n">
        <v>5305.43</v>
      </c>
      <c r="U37" t="n">
        <v>0.66</v>
      </c>
      <c r="V37" t="n">
        <v>0.75</v>
      </c>
      <c r="W37" t="n">
        <v>2.63</v>
      </c>
      <c r="X37" t="n">
        <v>0.32</v>
      </c>
      <c r="Y37" t="n">
        <v>1</v>
      </c>
      <c r="Z37" t="n">
        <v>10</v>
      </c>
      <c r="AA37" t="n">
        <v>319.442989788862</v>
      </c>
      <c r="AB37" t="n">
        <v>437.0759914592094</v>
      </c>
      <c r="AC37" t="n">
        <v>395.3620722743485</v>
      </c>
      <c r="AD37" t="n">
        <v>319442.9897888619</v>
      </c>
      <c r="AE37" t="n">
        <v>437075.9914592094</v>
      </c>
      <c r="AF37" t="n">
        <v>8.886184983846149e-06</v>
      </c>
      <c r="AG37" t="n">
        <v>22</v>
      </c>
      <c r="AH37" t="n">
        <v>395362.0722743485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5.5088</v>
      </c>
      <c r="E38" t="n">
        <v>18.15</v>
      </c>
      <c r="F38" t="n">
        <v>15.65</v>
      </c>
      <c r="G38" t="n">
        <v>78.23</v>
      </c>
      <c r="H38" t="n">
        <v>1.22</v>
      </c>
      <c r="I38" t="n">
        <v>12</v>
      </c>
      <c r="J38" t="n">
        <v>145.42</v>
      </c>
      <c r="K38" t="n">
        <v>46.47</v>
      </c>
      <c r="L38" t="n">
        <v>10</v>
      </c>
      <c r="M38" t="n">
        <v>10</v>
      </c>
      <c r="N38" t="n">
        <v>23.95</v>
      </c>
      <c r="O38" t="n">
        <v>18169.15</v>
      </c>
      <c r="P38" t="n">
        <v>148.21</v>
      </c>
      <c r="Q38" t="n">
        <v>467.07</v>
      </c>
      <c r="R38" t="n">
        <v>60.15</v>
      </c>
      <c r="S38" t="n">
        <v>39.61</v>
      </c>
      <c r="T38" t="n">
        <v>5304.83</v>
      </c>
      <c r="U38" t="n">
        <v>0.66</v>
      </c>
      <c r="V38" t="n">
        <v>0.75</v>
      </c>
      <c r="W38" t="n">
        <v>2.63</v>
      </c>
      <c r="X38" t="n">
        <v>0.31</v>
      </c>
      <c r="Y38" t="n">
        <v>1</v>
      </c>
      <c r="Z38" t="n">
        <v>10</v>
      </c>
      <c r="AA38" t="n">
        <v>319.4131590493217</v>
      </c>
      <c r="AB38" t="n">
        <v>437.0351757253312</v>
      </c>
      <c r="AC38" t="n">
        <v>395.3251519368263</v>
      </c>
      <c r="AD38" t="n">
        <v>319413.1590493217</v>
      </c>
      <c r="AE38" t="n">
        <v>437035.1757253312</v>
      </c>
      <c r="AF38" t="n">
        <v>8.887959736189638e-06</v>
      </c>
      <c r="AG38" t="n">
        <v>22</v>
      </c>
      <c r="AH38" t="n">
        <v>395325.1519368263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5.5048</v>
      </c>
      <c r="E39" t="n">
        <v>18.17</v>
      </c>
      <c r="F39" t="n">
        <v>15.66</v>
      </c>
      <c r="G39" t="n">
        <v>78.29000000000001</v>
      </c>
      <c r="H39" t="n">
        <v>1.24</v>
      </c>
      <c r="I39" t="n">
        <v>12</v>
      </c>
      <c r="J39" t="n">
        <v>145.76</v>
      </c>
      <c r="K39" t="n">
        <v>46.47</v>
      </c>
      <c r="L39" t="n">
        <v>10.25</v>
      </c>
      <c r="M39" t="n">
        <v>10</v>
      </c>
      <c r="N39" t="n">
        <v>24.05</v>
      </c>
      <c r="O39" t="n">
        <v>18211.56</v>
      </c>
      <c r="P39" t="n">
        <v>147.7</v>
      </c>
      <c r="Q39" t="n">
        <v>467.07</v>
      </c>
      <c r="R39" t="n">
        <v>60.48</v>
      </c>
      <c r="S39" t="n">
        <v>39.61</v>
      </c>
      <c r="T39" t="n">
        <v>5469.5</v>
      </c>
      <c r="U39" t="n">
        <v>0.65</v>
      </c>
      <c r="V39" t="n">
        <v>0.74</v>
      </c>
      <c r="W39" t="n">
        <v>2.63</v>
      </c>
      <c r="X39" t="n">
        <v>0.33</v>
      </c>
      <c r="Y39" t="n">
        <v>1</v>
      </c>
      <c r="Z39" t="n">
        <v>10</v>
      </c>
      <c r="AA39" t="n">
        <v>319.2914375272154</v>
      </c>
      <c r="AB39" t="n">
        <v>436.8686309688106</v>
      </c>
      <c r="AC39" t="n">
        <v>395.174501978121</v>
      </c>
      <c r="AD39" t="n">
        <v>319291.4375272153</v>
      </c>
      <c r="AE39" t="n">
        <v>436868.6309688106</v>
      </c>
      <c r="AF39" t="n">
        <v>8.881506091304227e-06</v>
      </c>
      <c r="AG39" t="n">
        <v>22</v>
      </c>
      <c r="AH39" t="n">
        <v>395174.5019781211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5.5287</v>
      </c>
      <c r="E40" t="n">
        <v>18.09</v>
      </c>
      <c r="F40" t="n">
        <v>15.61</v>
      </c>
      <c r="G40" t="n">
        <v>85.13</v>
      </c>
      <c r="H40" t="n">
        <v>1.27</v>
      </c>
      <c r="I40" t="n">
        <v>11</v>
      </c>
      <c r="J40" t="n">
        <v>146.11</v>
      </c>
      <c r="K40" t="n">
        <v>46.47</v>
      </c>
      <c r="L40" t="n">
        <v>10.5</v>
      </c>
      <c r="M40" t="n">
        <v>9</v>
      </c>
      <c r="N40" t="n">
        <v>24.14</v>
      </c>
      <c r="O40" t="n">
        <v>18254.01</v>
      </c>
      <c r="P40" t="n">
        <v>145.71</v>
      </c>
      <c r="Q40" t="n">
        <v>467.12</v>
      </c>
      <c r="R40" t="n">
        <v>58.77</v>
      </c>
      <c r="S40" t="n">
        <v>39.61</v>
      </c>
      <c r="T40" t="n">
        <v>4619.82</v>
      </c>
      <c r="U40" t="n">
        <v>0.67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308.1485610401828</v>
      </c>
      <c r="AB40" t="n">
        <v>421.6224557702366</v>
      </c>
      <c r="AC40" t="n">
        <v>381.3834003423577</v>
      </c>
      <c r="AD40" t="n">
        <v>308148.5610401828</v>
      </c>
      <c r="AE40" t="n">
        <v>421622.4557702366</v>
      </c>
      <c r="AF40" t="n">
        <v>8.920066619494563e-06</v>
      </c>
      <c r="AG40" t="n">
        <v>21</v>
      </c>
      <c r="AH40" t="n">
        <v>381383.4003423577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5.5251</v>
      </c>
      <c r="E41" t="n">
        <v>18.1</v>
      </c>
      <c r="F41" t="n">
        <v>15.62</v>
      </c>
      <c r="G41" t="n">
        <v>85.2</v>
      </c>
      <c r="H41" t="n">
        <v>1.3</v>
      </c>
      <c r="I41" t="n">
        <v>11</v>
      </c>
      <c r="J41" t="n">
        <v>146.45</v>
      </c>
      <c r="K41" t="n">
        <v>46.47</v>
      </c>
      <c r="L41" t="n">
        <v>10.75</v>
      </c>
      <c r="M41" t="n">
        <v>9</v>
      </c>
      <c r="N41" t="n">
        <v>24.24</v>
      </c>
      <c r="O41" t="n">
        <v>18296.48</v>
      </c>
      <c r="P41" t="n">
        <v>145.26</v>
      </c>
      <c r="Q41" t="n">
        <v>467.09</v>
      </c>
      <c r="R41" t="n">
        <v>59.28</v>
      </c>
      <c r="S41" t="n">
        <v>39.61</v>
      </c>
      <c r="T41" t="n">
        <v>4873.71</v>
      </c>
      <c r="U41" t="n">
        <v>0.67</v>
      </c>
      <c r="V41" t="n">
        <v>0.75</v>
      </c>
      <c r="W41" t="n">
        <v>2.63</v>
      </c>
      <c r="X41" t="n">
        <v>0.29</v>
      </c>
      <c r="Y41" t="n">
        <v>1</v>
      </c>
      <c r="Z41" t="n">
        <v>10</v>
      </c>
      <c r="AA41" t="n">
        <v>308.0448957628263</v>
      </c>
      <c r="AB41" t="n">
        <v>421.4806163643682</v>
      </c>
      <c r="AC41" t="n">
        <v>381.2550978903125</v>
      </c>
      <c r="AD41" t="n">
        <v>308044.8957628263</v>
      </c>
      <c r="AE41" t="n">
        <v>421480.6163643682</v>
      </c>
      <c r="AF41" t="n">
        <v>8.914258339097693e-06</v>
      </c>
      <c r="AG41" t="n">
        <v>21</v>
      </c>
      <c r="AH41" t="n">
        <v>381255.0978903126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5.5266</v>
      </c>
      <c r="E42" t="n">
        <v>18.09</v>
      </c>
      <c r="F42" t="n">
        <v>15.61</v>
      </c>
      <c r="G42" t="n">
        <v>85.17</v>
      </c>
      <c r="H42" t="n">
        <v>1.33</v>
      </c>
      <c r="I42" t="n">
        <v>11</v>
      </c>
      <c r="J42" t="n">
        <v>146.8</v>
      </c>
      <c r="K42" t="n">
        <v>46.47</v>
      </c>
      <c r="L42" t="n">
        <v>11</v>
      </c>
      <c r="M42" t="n">
        <v>9</v>
      </c>
      <c r="N42" t="n">
        <v>24.33</v>
      </c>
      <c r="O42" t="n">
        <v>18338.99</v>
      </c>
      <c r="P42" t="n">
        <v>145.27</v>
      </c>
      <c r="Q42" t="n">
        <v>467.14</v>
      </c>
      <c r="R42" t="n">
        <v>59.08</v>
      </c>
      <c r="S42" t="n">
        <v>39.61</v>
      </c>
      <c r="T42" t="n">
        <v>4778.39</v>
      </c>
      <c r="U42" t="n">
        <v>0.67</v>
      </c>
      <c r="V42" t="n">
        <v>0.75</v>
      </c>
      <c r="W42" t="n">
        <v>2.63</v>
      </c>
      <c r="X42" t="n">
        <v>0.28</v>
      </c>
      <c r="Y42" t="n">
        <v>1</v>
      </c>
      <c r="Z42" t="n">
        <v>10</v>
      </c>
      <c r="AA42" t="n">
        <v>307.9954467801147</v>
      </c>
      <c r="AB42" t="n">
        <v>421.4129580846871</v>
      </c>
      <c r="AC42" t="n">
        <v>381.1938968218851</v>
      </c>
      <c r="AD42" t="n">
        <v>307995.4467801147</v>
      </c>
      <c r="AE42" t="n">
        <v>421412.9580846871</v>
      </c>
      <c r="AF42" t="n">
        <v>8.916678455929723e-06</v>
      </c>
      <c r="AG42" t="n">
        <v>21</v>
      </c>
      <c r="AH42" t="n">
        <v>381193.8968218851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5.5242</v>
      </c>
      <c r="E43" t="n">
        <v>18.1</v>
      </c>
      <c r="F43" t="n">
        <v>15.62</v>
      </c>
      <c r="G43" t="n">
        <v>85.20999999999999</v>
      </c>
      <c r="H43" t="n">
        <v>1.35</v>
      </c>
      <c r="I43" t="n">
        <v>11</v>
      </c>
      <c r="J43" t="n">
        <v>147.14</v>
      </c>
      <c r="K43" t="n">
        <v>46.47</v>
      </c>
      <c r="L43" t="n">
        <v>11.25</v>
      </c>
      <c r="M43" t="n">
        <v>9</v>
      </c>
      <c r="N43" t="n">
        <v>24.43</v>
      </c>
      <c r="O43" t="n">
        <v>18381.53</v>
      </c>
      <c r="P43" t="n">
        <v>143.74</v>
      </c>
      <c r="Q43" t="n">
        <v>467.08</v>
      </c>
      <c r="R43" t="n">
        <v>59.47</v>
      </c>
      <c r="S43" t="n">
        <v>39.61</v>
      </c>
      <c r="T43" t="n">
        <v>4970.34</v>
      </c>
      <c r="U43" t="n">
        <v>0.67</v>
      </c>
      <c r="V43" t="n">
        <v>0.75</v>
      </c>
      <c r="W43" t="n">
        <v>2.62</v>
      </c>
      <c r="X43" t="n">
        <v>0.29</v>
      </c>
      <c r="Y43" t="n">
        <v>1</v>
      </c>
      <c r="Z43" t="n">
        <v>10</v>
      </c>
      <c r="AA43" t="n">
        <v>307.3962935448246</v>
      </c>
      <c r="AB43" t="n">
        <v>420.593170195388</v>
      </c>
      <c r="AC43" t="n">
        <v>380.4523483381612</v>
      </c>
      <c r="AD43" t="n">
        <v>307396.2935448246</v>
      </c>
      <c r="AE43" t="n">
        <v>420593.170195388</v>
      </c>
      <c r="AF43" t="n">
        <v>8.912806268998476e-06</v>
      </c>
      <c r="AG43" t="n">
        <v>21</v>
      </c>
      <c r="AH43" t="n">
        <v>380452.3483381612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5.544</v>
      </c>
      <c r="E44" t="n">
        <v>18.04</v>
      </c>
      <c r="F44" t="n">
        <v>15.59</v>
      </c>
      <c r="G44" t="n">
        <v>93.51000000000001</v>
      </c>
      <c r="H44" t="n">
        <v>1.38</v>
      </c>
      <c r="I44" t="n">
        <v>10</v>
      </c>
      <c r="J44" t="n">
        <v>147.49</v>
      </c>
      <c r="K44" t="n">
        <v>46.47</v>
      </c>
      <c r="L44" t="n">
        <v>11.5</v>
      </c>
      <c r="M44" t="n">
        <v>8</v>
      </c>
      <c r="N44" t="n">
        <v>24.52</v>
      </c>
      <c r="O44" t="n">
        <v>18424.11</v>
      </c>
      <c r="P44" t="n">
        <v>142.68</v>
      </c>
      <c r="Q44" t="n">
        <v>467.1</v>
      </c>
      <c r="R44" t="n">
        <v>58.14</v>
      </c>
      <c r="S44" t="n">
        <v>39.61</v>
      </c>
      <c r="T44" t="n">
        <v>4309.54</v>
      </c>
      <c r="U44" t="n">
        <v>0.68</v>
      </c>
      <c r="V44" t="n">
        <v>0.75</v>
      </c>
      <c r="W44" t="n">
        <v>2.62</v>
      </c>
      <c r="X44" t="n">
        <v>0.25</v>
      </c>
      <c r="Y44" t="n">
        <v>1</v>
      </c>
      <c r="Z44" t="n">
        <v>10</v>
      </c>
      <c r="AA44" t="n">
        <v>306.4889943006198</v>
      </c>
      <c r="AB44" t="n">
        <v>419.3517633422493</v>
      </c>
      <c r="AC44" t="n">
        <v>379.3294196127607</v>
      </c>
      <c r="AD44" t="n">
        <v>306488.9943006198</v>
      </c>
      <c r="AE44" t="n">
        <v>419351.7633422493</v>
      </c>
      <c r="AF44" t="n">
        <v>8.944751811181265e-06</v>
      </c>
      <c r="AG44" t="n">
        <v>21</v>
      </c>
      <c r="AH44" t="n">
        <v>379329.4196127607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5.5403</v>
      </c>
      <c r="E45" t="n">
        <v>18.05</v>
      </c>
      <c r="F45" t="n">
        <v>15.6</v>
      </c>
      <c r="G45" t="n">
        <v>93.58</v>
      </c>
      <c r="H45" t="n">
        <v>1.41</v>
      </c>
      <c r="I45" t="n">
        <v>10</v>
      </c>
      <c r="J45" t="n">
        <v>147.83</v>
      </c>
      <c r="K45" t="n">
        <v>46.47</v>
      </c>
      <c r="L45" t="n">
        <v>11.75</v>
      </c>
      <c r="M45" t="n">
        <v>8</v>
      </c>
      <c r="N45" t="n">
        <v>24.62</v>
      </c>
      <c r="O45" t="n">
        <v>18466.71</v>
      </c>
      <c r="P45" t="n">
        <v>142.24</v>
      </c>
      <c r="Q45" t="n">
        <v>467.07</v>
      </c>
      <c r="R45" t="n">
        <v>58.6</v>
      </c>
      <c r="S45" t="n">
        <v>39.61</v>
      </c>
      <c r="T45" t="n">
        <v>4538.65</v>
      </c>
      <c r="U45" t="n">
        <v>0.68</v>
      </c>
      <c r="V45" t="n">
        <v>0.75</v>
      </c>
      <c r="W45" t="n">
        <v>2.62</v>
      </c>
      <c r="X45" t="n">
        <v>0.26</v>
      </c>
      <c r="Y45" t="n">
        <v>1</v>
      </c>
      <c r="Z45" t="n">
        <v>10</v>
      </c>
      <c r="AA45" t="n">
        <v>306.3907444229362</v>
      </c>
      <c r="AB45" t="n">
        <v>419.2173335251239</v>
      </c>
      <c r="AC45" t="n">
        <v>379.2078195887083</v>
      </c>
      <c r="AD45" t="n">
        <v>306390.7444229362</v>
      </c>
      <c r="AE45" t="n">
        <v>419217.3335251239</v>
      </c>
      <c r="AF45" t="n">
        <v>8.938782189662258e-06</v>
      </c>
      <c r="AG45" t="n">
        <v>21</v>
      </c>
      <c r="AH45" t="n">
        <v>379207.8195887083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5.5432</v>
      </c>
      <c r="E46" t="n">
        <v>18.04</v>
      </c>
      <c r="F46" t="n">
        <v>15.59</v>
      </c>
      <c r="G46" t="n">
        <v>93.53</v>
      </c>
      <c r="H46" t="n">
        <v>1.43</v>
      </c>
      <c r="I46" t="n">
        <v>10</v>
      </c>
      <c r="J46" t="n">
        <v>148.18</v>
      </c>
      <c r="K46" t="n">
        <v>46.47</v>
      </c>
      <c r="L46" t="n">
        <v>12</v>
      </c>
      <c r="M46" t="n">
        <v>8</v>
      </c>
      <c r="N46" t="n">
        <v>24.71</v>
      </c>
      <c r="O46" t="n">
        <v>18509.36</v>
      </c>
      <c r="P46" t="n">
        <v>140.97</v>
      </c>
      <c r="Q46" t="n">
        <v>467.09</v>
      </c>
      <c r="R46" t="n">
        <v>58.35</v>
      </c>
      <c r="S46" t="n">
        <v>39.61</v>
      </c>
      <c r="T46" t="n">
        <v>4414.9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305.7576176524361</v>
      </c>
      <c r="AB46" t="n">
        <v>418.351061546144</v>
      </c>
      <c r="AC46" t="n">
        <v>378.4242233915818</v>
      </c>
      <c r="AD46" t="n">
        <v>305757.6176524361</v>
      </c>
      <c r="AE46" t="n">
        <v>418351.061546144</v>
      </c>
      <c r="AF46" t="n">
        <v>8.943461082204182e-06</v>
      </c>
      <c r="AG46" t="n">
        <v>21</v>
      </c>
      <c r="AH46" t="n">
        <v>378424.2233915818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5.5435</v>
      </c>
      <c r="E47" t="n">
        <v>18.04</v>
      </c>
      <c r="F47" t="n">
        <v>15.59</v>
      </c>
      <c r="G47" t="n">
        <v>93.52</v>
      </c>
      <c r="H47" t="n">
        <v>1.46</v>
      </c>
      <c r="I47" t="n">
        <v>10</v>
      </c>
      <c r="J47" t="n">
        <v>148.52</v>
      </c>
      <c r="K47" t="n">
        <v>46.47</v>
      </c>
      <c r="L47" t="n">
        <v>12.25</v>
      </c>
      <c r="M47" t="n">
        <v>8</v>
      </c>
      <c r="N47" t="n">
        <v>24.81</v>
      </c>
      <c r="O47" t="n">
        <v>18552.03</v>
      </c>
      <c r="P47" t="n">
        <v>138.96</v>
      </c>
      <c r="Q47" t="n">
        <v>467.07</v>
      </c>
      <c r="R47" t="n">
        <v>58.29</v>
      </c>
      <c r="S47" t="n">
        <v>39.61</v>
      </c>
      <c r="T47" t="n">
        <v>4386.34</v>
      </c>
      <c r="U47" t="n">
        <v>0.68</v>
      </c>
      <c r="V47" t="n">
        <v>0.75</v>
      </c>
      <c r="W47" t="n">
        <v>2.62</v>
      </c>
      <c r="X47" t="n">
        <v>0.25</v>
      </c>
      <c r="Y47" t="n">
        <v>1</v>
      </c>
      <c r="Z47" t="n">
        <v>10</v>
      </c>
      <c r="AA47" t="n">
        <v>304.8751590745535</v>
      </c>
      <c r="AB47" t="n">
        <v>417.14364278856</v>
      </c>
      <c r="AC47" t="n">
        <v>377.3320389855989</v>
      </c>
      <c r="AD47" t="n">
        <v>304875.1590745535</v>
      </c>
      <c r="AE47" t="n">
        <v>417143.6427885601</v>
      </c>
      <c r="AF47" t="n">
        <v>8.943945105570589e-06</v>
      </c>
      <c r="AG47" t="n">
        <v>21</v>
      </c>
      <c r="AH47" t="n">
        <v>377332.0389855989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5.5599</v>
      </c>
      <c r="E48" t="n">
        <v>17.99</v>
      </c>
      <c r="F48" t="n">
        <v>15.56</v>
      </c>
      <c r="G48" t="n">
        <v>103.74</v>
      </c>
      <c r="H48" t="n">
        <v>1.49</v>
      </c>
      <c r="I48" t="n">
        <v>9</v>
      </c>
      <c r="J48" t="n">
        <v>148.87</v>
      </c>
      <c r="K48" t="n">
        <v>46.47</v>
      </c>
      <c r="L48" t="n">
        <v>12.5</v>
      </c>
      <c r="M48" t="n">
        <v>7</v>
      </c>
      <c r="N48" t="n">
        <v>24.9</v>
      </c>
      <c r="O48" t="n">
        <v>18594.74</v>
      </c>
      <c r="P48" t="n">
        <v>137.98</v>
      </c>
      <c r="Q48" t="n">
        <v>467.07</v>
      </c>
      <c r="R48" t="n">
        <v>57.29</v>
      </c>
      <c r="S48" t="n">
        <v>39.61</v>
      </c>
      <c r="T48" t="n">
        <v>3890.74</v>
      </c>
      <c r="U48" t="n">
        <v>0.6899999999999999</v>
      </c>
      <c r="V48" t="n">
        <v>0.75</v>
      </c>
      <c r="W48" t="n">
        <v>2.62</v>
      </c>
      <c r="X48" t="n">
        <v>0.23</v>
      </c>
      <c r="Y48" t="n">
        <v>1</v>
      </c>
      <c r="Z48" t="n">
        <v>10</v>
      </c>
      <c r="AA48" t="n">
        <v>304.0757152968608</v>
      </c>
      <c r="AB48" t="n">
        <v>416.0498085429506</v>
      </c>
      <c r="AC48" t="n">
        <v>376.3425987451844</v>
      </c>
      <c r="AD48" t="n">
        <v>304075.7152968608</v>
      </c>
      <c r="AE48" t="n">
        <v>416049.8085429507</v>
      </c>
      <c r="AF48" t="n">
        <v>8.970405049600777e-06</v>
      </c>
      <c r="AG48" t="n">
        <v>21</v>
      </c>
      <c r="AH48" t="n">
        <v>376342.5987451844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5.56</v>
      </c>
      <c r="E49" t="n">
        <v>17.99</v>
      </c>
      <c r="F49" t="n">
        <v>15.56</v>
      </c>
      <c r="G49" t="n">
        <v>103.74</v>
      </c>
      <c r="H49" t="n">
        <v>1.51</v>
      </c>
      <c r="I49" t="n">
        <v>9</v>
      </c>
      <c r="J49" t="n">
        <v>149.22</v>
      </c>
      <c r="K49" t="n">
        <v>46.47</v>
      </c>
      <c r="L49" t="n">
        <v>12.75</v>
      </c>
      <c r="M49" t="n">
        <v>6</v>
      </c>
      <c r="N49" t="n">
        <v>25</v>
      </c>
      <c r="O49" t="n">
        <v>18637.48</v>
      </c>
      <c r="P49" t="n">
        <v>138.46</v>
      </c>
      <c r="Q49" t="n">
        <v>467.13</v>
      </c>
      <c r="R49" t="n">
        <v>57.28</v>
      </c>
      <c r="S49" t="n">
        <v>39.61</v>
      </c>
      <c r="T49" t="n">
        <v>3885.91</v>
      </c>
      <c r="U49" t="n">
        <v>0.6899999999999999</v>
      </c>
      <c r="V49" t="n">
        <v>0.75</v>
      </c>
      <c r="W49" t="n">
        <v>2.62</v>
      </c>
      <c r="X49" t="n">
        <v>0.23</v>
      </c>
      <c r="Y49" t="n">
        <v>1</v>
      </c>
      <c r="Z49" t="n">
        <v>10</v>
      </c>
      <c r="AA49" t="n">
        <v>304.2827256034287</v>
      </c>
      <c r="AB49" t="n">
        <v>416.3330491770469</v>
      </c>
      <c r="AC49" t="n">
        <v>376.5988072906932</v>
      </c>
      <c r="AD49" t="n">
        <v>304282.7256034287</v>
      </c>
      <c r="AE49" t="n">
        <v>416333.0491770469</v>
      </c>
      <c r="AF49" t="n">
        <v>8.970566390722913e-06</v>
      </c>
      <c r="AG49" t="n">
        <v>21</v>
      </c>
      <c r="AH49" t="n">
        <v>376598.8072906932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5.5607</v>
      </c>
      <c r="E50" t="n">
        <v>17.98</v>
      </c>
      <c r="F50" t="n">
        <v>15.56</v>
      </c>
      <c r="G50" t="n">
        <v>103.72</v>
      </c>
      <c r="H50" t="n">
        <v>1.54</v>
      </c>
      <c r="I50" t="n">
        <v>9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138.55</v>
      </c>
      <c r="Q50" t="n">
        <v>467.13</v>
      </c>
      <c r="R50" t="n">
        <v>57.09</v>
      </c>
      <c r="S50" t="n">
        <v>39.61</v>
      </c>
      <c r="T50" t="n">
        <v>3791.77</v>
      </c>
      <c r="U50" t="n">
        <v>0.6899999999999999</v>
      </c>
      <c r="V50" t="n">
        <v>0.75</v>
      </c>
      <c r="W50" t="n">
        <v>2.63</v>
      </c>
      <c r="X50" t="n">
        <v>0.22</v>
      </c>
      <c r="Y50" t="n">
        <v>1</v>
      </c>
      <c r="Z50" t="n">
        <v>10</v>
      </c>
      <c r="AA50" t="n">
        <v>304.309289964107</v>
      </c>
      <c r="AB50" t="n">
        <v>416.3693957072638</v>
      </c>
      <c r="AC50" t="n">
        <v>376.6316849590789</v>
      </c>
      <c r="AD50" t="n">
        <v>304309.289964107</v>
      </c>
      <c r="AE50" t="n">
        <v>416369.3957072638</v>
      </c>
      <c r="AF50" t="n">
        <v>8.971695778577861e-06</v>
      </c>
      <c r="AG50" t="n">
        <v>21</v>
      </c>
      <c r="AH50" t="n">
        <v>376631.684959079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5.5553</v>
      </c>
      <c r="E51" t="n">
        <v>18</v>
      </c>
      <c r="F51" t="n">
        <v>15.58</v>
      </c>
      <c r="G51" t="n">
        <v>103.84</v>
      </c>
      <c r="H51" t="n">
        <v>1.56</v>
      </c>
      <c r="I51" t="n">
        <v>9</v>
      </c>
      <c r="J51" t="n">
        <v>149.91</v>
      </c>
      <c r="K51" t="n">
        <v>46.47</v>
      </c>
      <c r="L51" t="n">
        <v>13.25</v>
      </c>
      <c r="M51" t="n">
        <v>4</v>
      </c>
      <c r="N51" t="n">
        <v>25.19</v>
      </c>
      <c r="O51" t="n">
        <v>18723.06</v>
      </c>
      <c r="P51" t="n">
        <v>138.45</v>
      </c>
      <c r="Q51" t="n">
        <v>467.11</v>
      </c>
      <c r="R51" t="n">
        <v>57.72</v>
      </c>
      <c r="S51" t="n">
        <v>39.61</v>
      </c>
      <c r="T51" t="n">
        <v>4104.06</v>
      </c>
      <c r="U51" t="n">
        <v>0.6899999999999999</v>
      </c>
      <c r="V51" t="n">
        <v>0.75</v>
      </c>
      <c r="W51" t="n">
        <v>2.63</v>
      </c>
      <c r="X51" t="n">
        <v>0.24</v>
      </c>
      <c r="Y51" t="n">
        <v>1</v>
      </c>
      <c r="Z51" t="n">
        <v>10</v>
      </c>
      <c r="AA51" t="n">
        <v>304.4140194929849</v>
      </c>
      <c r="AB51" t="n">
        <v>416.5126912690154</v>
      </c>
      <c r="AC51" t="n">
        <v>376.7613045935335</v>
      </c>
      <c r="AD51" t="n">
        <v>304414.0194929849</v>
      </c>
      <c r="AE51" t="n">
        <v>416512.6912690154</v>
      </c>
      <c r="AF51" t="n">
        <v>8.962983357982553e-06</v>
      </c>
      <c r="AG51" t="n">
        <v>21</v>
      </c>
      <c r="AH51" t="n">
        <v>376761.3045935335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5.5549</v>
      </c>
      <c r="E52" t="n">
        <v>18</v>
      </c>
      <c r="F52" t="n">
        <v>15.58</v>
      </c>
      <c r="G52" t="n">
        <v>103.85</v>
      </c>
      <c r="H52" t="n">
        <v>1.59</v>
      </c>
      <c r="I52" t="n">
        <v>9</v>
      </c>
      <c r="J52" t="n">
        <v>150.26</v>
      </c>
      <c r="K52" t="n">
        <v>46.47</v>
      </c>
      <c r="L52" t="n">
        <v>13.5</v>
      </c>
      <c r="M52" t="n">
        <v>2</v>
      </c>
      <c r="N52" t="n">
        <v>25.29</v>
      </c>
      <c r="O52" t="n">
        <v>18765.9</v>
      </c>
      <c r="P52" t="n">
        <v>138.19</v>
      </c>
      <c r="Q52" t="n">
        <v>467.11</v>
      </c>
      <c r="R52" t="n">
        <v>57.45</v>
      </c>
      <c r="S52" t="n">
        <v>39.61</v>
      </c>
      <c r="T52" t="n">
        <v>3971.22</v>
      </c>
      <c r="U52" t="n">
        <v>0.6899999999999999</v>
      </c>
      <c r="V52" t="n">
        <v>0.75</v>
      </c>
      <c r="W52" t="n">
        <v>2.64</v>
      </c>
      <c r="X52" t="n">
        <v>0.24</v>
      </c>
      <c r="Y52" t="n">
        <v>1</v>
      </c>
      <c r="Z52" t="n">
        <v>10</v>
      </c>
      <c r="AA52" t="n">
        <v>304.308019781361</v>
      </c>
      <c r="AB52" t="n">
        <v>416.3676577871942</v>
      </c>
      <c r="AC52" t="n">
        <v>376.6301129036617</v>
      </c>
      <c r="AD52" t="n">
        <v>304308.019781361</v>
      </c>
      <c r="AE52" t="n">
        <v>416367.6577871942</v>
      </c>
      <c r="AF52" t="n">
        <v>8.962337993494012e-06</v>
      </c>
      <c r="AG52" t="n">
        <v>21</v>
      </c>
      <c r="AH52" t="n">
        <v>376630.1129036617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5.5558</v>
      </c>
      <c r="E53" t="n">
        <v>18</v>
      </c>
      <c r="F53" t="n">
        <v>15.57</v>
      </c>
      <c r="G53" t="n">
        <v>103.83</v>
      </c>
      <c r="H53" t="n">
        <v>1.62</v>
      </c>
      <c r="I53" t="n">
        <v>9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138.21</v>
      </c>
      <c r="Q53" t="n">
        <v>467.17</v>
      </c>
      <c r="R53" t="n">
        <v>57.43</v>
      </c>
      <c r="S53" t="n">
        <v>39.61</v>
      </c>
      <c r="T53" t="n">
        <v>3961.85</v>
      </c>
      <c r="U53" t="n">
        <v>0.6899999999999999</v>
      </c>
      <c r="V53" t="n">
        <v>0.75</v>
      </c>
      <c r="W53" t="n">
        <v>2.63</v>
      </c>
      <c r="X53" t="n">
        <v>0.24</v>
      </c>
      <c r="Y53" t="n">
        <v>1</v>
      </c>
      <c r="Z53" t="n">
        <v>10</v>
      </c>
      <c r="AA53" t="n">
        <v>304.2749893572879</v>
      </c>
      <c r="AB53" t="n">
        <v>416.3224641037779</v>
      </c>
      <c r="AC53" t="n">
        <v>376.5892324419609</v>
      </c>
      <c r="AD53" t="n">
        <v>304274.9893572879</v>
      </c>
      <c r="AE53" t="n">
        <v>416322.4641037779</v>
      </c>
      <c r="AF53" t="n">
        <v>8.963790063593231e-06</v>
      </c>
      <c r="AG53" t="n">
        <v>21</v>
      </c>
      <c r="AH53" t="n">
        <v>376589.2324419608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5.5559</v>
      </c>
      <c r="E54" t="n">
        <v>18</v>
      </c>
      <c r="F54" t="n">
        <v>15.57</v>
      </c>
      <c r="G54" t="n">
        <v>103.82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1</v>
      </c>
      <c r="N54" t="n">
        <v>25.49</v>
      </c>
      <c r="O54" t="n">
        <v>18851.69</v>
      </c>
      <c r="P54" t="n">
        <v>138.39</v>
      </c>
      <c r="Q54" t="n">
        <v>467.11</v>
      </c>
      <c r="R54" t="n">
        <v>57.41</v>
      </c>
      <c r="S54" t="n">
        <v>39.61</v>
      </c>
      <c r="T54" t="n">
        <v>3953.27</v>
      </c>
      <c r="U54" t="n">
        <v>0.6899999999999999</v>
      </c>
      <c r="V54" t="n">
        <v>0.75</v>
      </c>
      <c r="W54" t="n">
        <v>2.63</v>
      </c>
      <c r="X54" t="n">
        <v>0.24</v>
      </c>
      <c r="Y54" t="n">
        <v>1</v>
      </c>
      <c r="Z54" t="n">
        <v>10</v>
      </c>
      <c r="AA54" t="n">
        <v>304.3515499328051</v>
      </c>
      <c r="AB54" t="n">
        <v>416.4272176608148</v>
      </c>
      <c r="AC54" t="n">
        <v>376.6839884665366</v>
      </c>
      <c r="AD54" t="n">
        <v>304351.5499328051</v>
      </c>
      <c r="AE54" t="n">
        <v>416427.2176608149</v>
      </c>
      <c r="AF54" t="n">
        <v>8.963951404715366e-06</v>
      </c>
      <c r="AG54" t="n">
        <v>21</v>
      </c>
      <c r="AH54" t="n">
        <v>376683.9884665366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5.5545</v>
      </c>
      <c r="E55" t="n">
        <v>18</v>
      </c>
      <c r="F55" t="n">
        <v>15.58</v>
      </c>
      <c r="G55" t="n">
        <v>103.85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1</v>
      </c>
      <c r="N55" t="n">
        <v>25.59</v>
      </c>
      <c r="O55" t="n">
        <v>18894.63</v>
      </c>
      <c r="P55" t="n">
        <v>138.55</v>
      </c>
      <c r="Q55" t="n">
        <v>467.11</v>
      </c>
      <c r="R55" t="n">
        <v>57.59</v>
      </c>
      <c r="S55" t="n">
        <v>39.61</v>
      </c>
      <c r="T55" t="n">
        <v>4043.16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304.4719772425626</v>
      </c>
      <c r="AB55" t="n">
        <v>416.591991618903</v>
      </c>
      <c r="AC55" t="n">
        <v>376.8330366293266</v>
      </c>
      <c r="AD55" t="n">
        <v>304471.9772425626</v>
      </c>
      <c r="AE55" t="n">
        <v>416591.991618903</v>
      </c>
      <c r="AF55" t="n">
        <v>8.961692629005471e-06</v>
      </c>
      <c r="AG55" t="n">
        <v>21</v>
      </c>
      <c r="AH55" t="n">
        <v>376833.0366293266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5.5536</v>
      </c>
      <c r="E56" t="n">
        <v>18.01</v>
      </c>
      <c r="F56" t="n">
        <v>15.58</v>
      </c>
      <c r="G56" t="n">
        <v>103.87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1</v>
      </c>
      <c r="N56" t="n">
        <v>25.68</v>
      </c>
      <c r="O56" t="n">
        <v>18937.61</v>
      </c>
      <c r="P56" t="n">
        <v>138.74</v>
      </c>
      <c r="Q56" t="n">
        <v>467.14</v>
      </c>
      <c r="R56" t="n">
        <v>57.63</v>
      </c>
      <c r="S56" t="n">
        <v>39.61</v>
      </c>
      <c r="T56" t="n">
        <v>4059.99</v>
      </c>
      <c r="U56" t="n">
        <v>0.6899999999999999</v>
      </c>
      <c r="V56" t="n">
        <v>0.75</v>
      </c>
      <c r="W56" t="n">
        <v>2.64</v>
      </c>
      <c r="X56" t="n">
        <v>0.25</v>
      </c>
      <c r="Y56" t="n">
        <v>1</v>
      </c>
      <c r="Z56" t="n">
        <v>10</v>
      </c>
      <c r="AA56" t="n">
        <v>304.5709516936458</v>
      </c>
      <c r="AB56" t="n">
        <v>416.7274128293196</v>
      </c>
      <c r="AC56" t="n">
        <v>376.9555334294859</v>
      </c>
      <c r="AD56" t="n">
        <v>304570.9516936458</v>
      </c>
      <c r="AE56" t="n">
        <v>416727.4128293196</v>
      </c>
      <c r="AF56" t="n">
        <v>8.960240558906254e-06</v>
      </c>
      <c r="AG56" t="n">
        <v>21</v>
      </c>
      <c r="AH56" t="n">
        <v>376955.5334294859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5.5544</v>
      </c>
      <c r="E57" t="n">
        <v>18</v>
      </c>
      <c r="F57" t="n">
        <v>15.58</v>
      </c>
      <c r="G57" t="n">
        <v>103.86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1</v>
      </c>
      <c r="N57" t="n">
        <v>25.78</v>
      </c>
      <c r="O57" t="n">
        <v>18980.62</v>
      </c>
      <c r="P57" t="n">
        <v>138.96</v>
      </c>
      <c r="Q57" t="n">
        <v>467.11</v>
      </c>
      <c r="R57" t="n">
        <v>57.51</v>
      </c>
      <c r="S57" t="n">
        <v>39.61</v>
      </c>
      <c r="T57" t="n">
        <v>4001.98</v>
      </c>
      <c r="U57" t="n">
        <v>0.6899999999999999</v>
      </c>
      <c r="V57" t="n">
        <v>0.75</v>
      </c>
      <c r="W57" t="n">
        <v>2.64</v>
      </c>
      <c r="X57" t="n">
        <v>0.25</v>
      </c>
      <c r="Y57" t="n">
        <v>1</v>
      </c>
      <c r="Z57" t="n">
        <v>10</v>
      </c>
      <c r="AA57" t="n">
        <v>304.652313420357</v>
      </c>
      <c r="AB57" t="n">
        <v>416.838735533232</v>
      </c>
      <c r="AC57" t="n">
        <v>377.0562316507792</v>
      </c>
      <c r="AD57" t="n">
        <v>304652.3134203569</v>
      </c>
      <c r="AE57" t="n">
        <v>416838.735533232</v>
      </c>
      <c r="AF57" t="n">
        <v>8.961531287883338e-06</v>
      </c>
      <c r="AG57" t="n">
        <v>21</v>
      </c>
      <c r="AH57" t="n">
        <v>377056.2316507793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5.5544</v>
      </c>
      <c r="E58" t="n">
        <v>18</v>
      </c>
      <c r="F58" t="n">
        <v>15.58</v>
      </c>
      <c r="G58" t="n">
        <v>103.86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1</v>
      </c>
      <c r="N58" t="n">
        <v>25.88</v>
      </c>
      <c r="O58" t="n">
        <v>19023.66</v>
      </c>
      <c r="P58" t="n">
        <v>138.82</v>
      </c>
      <c r="Q58" t="n">
        <v>467.11</v>
      </c>
      <c r="R58" t="n">
        <v>57.54</v>
      </c>
      <c r="S58" t="n">
        <v>39.61</v>
      </c>
      <c r="T58" t="n">
        <v>4015.85</v>
      </c>
      <c r="U58" t="n">
        <v>0.6899999999999999</v>
      </c>
      <c r="V58" t="n">
        <v>0.75</v>
      </c>
      <c r="W58" t="n">
        <v>2.64</v>
      </c>
      <c r="X58" t="n">
        <v>0.25</v>
      </c>
      <c r="Y58" t="n">
        <v>1</v>
      </c>
      <c r="Z58" t="n">
        <v>10</v>
      </c>
      <c r="AA58" t="n">
        <v>304.5913508041828</v>
      </c>
      <c r="AB58" t="n">
        <v>416.7553237923017</v>
      </c>
      <c r="AC58" t="n">
        <v>376.9807806093343</v>
      </c>
      <c r="AD58" t="n">
        <v>304591.3508041828</v>
      </c>
      <c r="AE58" t="n">
        <v>416755.3237923017</v>
      </c>
      <c r="AF58" t="n">
        <v>8.961531287883338e-06</v>
      </c>
      <c r="AG58" t="n">
        <v>21</v>
      </c>
      <c r="AH58" t="n">
        <v>376980.7806093342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5.5538</v>
      </c>
      <c r="E59" t="n">
        <v>18.01</v>
      </c>
      <c r="F59" t="n">
        <v>15.58</v>
      </c>
      <c r="G59" t="n">
        <v>103.87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1</v>
      </c>
      <c r="N59" t="n">
        <v>25.98</v>
      </c>
      <c r="O59" t="n">
        <v>19066.74</v>
      </c>
      <c r="P59" t="n">
        <v>138.7</v>
      </c>
      <c r="Q59" t="n">
        <v>467.14</v>
      </c>
      <c r="R59" t="n">
        <v>57.68</v>
      </c>
      <c r="S59" t="n">
        <v>39.61</v>
      </c>
      <c r="T59" t="n">
        <v>4086.13</v>
      </c>
      <c r="U59" t="n">
        <v>0.6899999999999999</v>
      </c>
      <c r="V59" t="n">
        <v>0.75</v>
      </c>
      <c r="W59" t="n">
        <v>2.63</v>
      </c>
      <c r="X59" t="n">
        <v>0.25</v>
      </c>
      <c r="Y59" t="n">
        <v>1</v>
      </c>
      <c r="Z59" t="n">
        <v>10</v>
      </c>
      <c r="AA59" t="n">
        <v>304.5499223641368</v>
      </c>
      <c r="AB59" t="n">
        <v>416.6986395729369</v>
      </c>
      <c r="AC59" t="n">
        <v>376.9295062523088</v>
      </c>
      <c r="AD59" t="n">
        <v>304549.9223641368</v>
      </c>
      <c r="AE59" t="n">
        <v>416698.6395729369</v>
      </c>
      <c r="AF59" t="n">
        <v>8.960563241150525e-06</v>
      </c>
      <c r="AG59" t="n">
        <v>21</v>
      </c>
      <c r="AH59" t="n">
        <v>376929.5062523088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5.552</v>
      </c>
      <c r="E60" t="n">
        <v>18.01</v>
      </c>
      <c r="F60" t="n">
        <v>15.59</v>
      </c>
      <c r="G60" t="n">
        <v>103.91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0</v>
      </c>
      <c r="N60" t="n">
        <v>26.08</v>
      </c>
      <c r="O60" t="n">
        <v>19109.85</v>
      </c>
      <c r="P60" t="n">
        <v>138.82</v>
      </c>
      <c r="Q60" t="n">
        <v>467.11</v>
      </c>
      <c r="R60" t="n">
        <v>57.8</v>
      </c>
      <c r="S60" t="n">
        <v>39.61</v>
      </c>
      <c r="T60" t="n">
        <v>4146.86</v>
      </c>
      <c r="U60" t="n">
        <v>0.6899999999999999</v>
      </c>
      <c r="V60" t="n">
        <v>0.75</v>
      </c>
      <c r="W60" t="n">
        <v>2.64</v>
      </c>
      <c r="X60" t="n">
        <v>0.25</v>
      </c>
      <c r="Y60" t="n">
        <v>1</v>
      </c>
      <c r="Z60" t="n">
        <v>10</v>
      </c>
      <c r="AA60" t="n">
        <v>304.660248443376</v>
      </c>
      <c r="AB60" t="n">
        <v>416.849592581795</v>
      </c>
      <c r="AC60" t="n">
        <v>377.0660525178654</v>
      </c>
      <c r="AD60" t="n">
        <v>304660.248443376</v>
      </c>
      <c r="AE60" t="n">
        <v>416849.5925817951</v>
      </c>
      <c r="AF60" t="n">
        <v>8.957659100952089e-06</v>
      </c>
      <c r="AG60" t="n">
        <v>21</v>
      </c>
      <c r="AH60" t="n">
        <v>377066.0525178654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2.4322</v>
      </c>
      <c r="E2" t="n">
        <v>41.12</v>
      </c>
      <c r="F2" t="n">
        <v>24.13</v>
      </c>
      <c r="G2" t="n">
        <v>4.99</v>
      </c>
      <c r="H2" t="n">
        <v>0.07000000000000001</v>
      </c>
      <c r="I2" t="n">
        <v>290</v>
      </c>
      <c r="J2" t="n">
        <v>252.85</v>
      </c>
      <c r="K2" t="n">
        <v>59.19</v>
      </c>
      <c r="L2" t="n">
        <v>1</v>
      </c>
      <c r="M2" t="n">
        <v>288</v>
      </c>
      <c r="N2" t="n">
        <v>62.65</v>
      </c>
      <c r="O2" t="n">
        <v>31418.63</v>
      </c>
      <c r="P2" t="n">
        <v>398.26</v>
      </c>
      <c r="Q2" t="n">
        <v>467.49</v>
      </c>
      <c r="R2" t="n">
        <v>337.07</v>
      </c>
      <c r="S2" t="n">
        <v>39.61</v>
      </c>
      <c r="T2" t="n">
        <v>142375.91</v>
      </c>
      <c r="U2" t="n">
        <v>0.12</v>
      </c>
      <c r="V2" t="n">
        <v>0.48</v>
      </c>
      <c r="W2" t="n">
        <v>3.1</v>
      </c>
      <c r="X2" t="n">
        <v>8.789999999999999</v>
      </c>
      <c r="Y2" t="n">
        <v>1</v>
      </c>
      <c r="Z2" t="n">
        <v>10</v>
      </c>
      <c r="AA2" t="n">
        <v>1064.51083539336</v>
      </c>
      <c r="AB2" t="n">
        <v>1456.510687888778</v>
      </c>
      <c r="AC2" t="n">
        <v>1317.503352062262</v>
      </c>
      <c r="AD2" t="n">
        <v>1064510.83539336</v>
      </c>
      <c r="AE2" t="n">
        <v>1456510.687888778</v>
      </c>
      <c r="AF2" t="n">
        <v>2.967006425470316e-06</v>
      </c>
      <c r="AG2" t="n">
        <v>48</v>
      </c>
      <c r="AH2" t="n">
        <v>1317503.352062262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2.9138</v>
      </c>
      <c r="E3" t="n">
        <v>34.32</v>
      </c>
      <c r="F3" t="n">
        <v>21.44</v>
      </c>
      <c r="G3" t="n">
        <v>6.25</v>
      </c>
      <c r="H3" t="n">
        <v>0.09</v>
      </c>
      <c r="I3" t="n">
        <v>206</v>
      </c>
      <c r="J3" t="n">
        <v>253.3</v>
      </c>
      <c r="K3" t="n">
        <v>59.19</v>
      </c>
      <c r="L3" t="n">
        <v>1.25</v>
      </c>
      <c r="M3" t="n">
        <v>204</v>
      </c>
      <c r="N3" t="n">
        <v>62.86</v>
      </c>
      <c r="O3" t="n">
        <v>31474.5</v>
      </c>
      <c r="P3" t="n">
        <v>353.59</v>
      </c>
      <c r="Q3" t="n">
        <v>467.64</v>
      </c>
      <c r="R3" t="n">
        <v>249.49</v>
      </c>
      <c r="S3" t="n">
        <v>39.61</v>
      </c>
      <c r="T3" t="n">
        <v>99008.08</v>
      </c>
      <c r="U3" t="n">
        <v>0.16</v>
      </c>
      <c r="V3" t="n">
        <v>0.54</v>
      </c>
      <c r="W3" t="n">
        <v>2.94</v>
      </c>
      <c r="X3" t="n">
        <v>6.1</v>
      </c>
      <c r="Y3" t="n">
        <v>1</v>
      </c>
      <c r="Z3" t="n">
        <v>10</v>
      </c>
      <c r="AA3" t="n">
        <v>833.6369481001343</v>
      </c>
      <c r="AB3" t="n">
        <v>1140.618849857131</v>
      </c>
      <c r="AC3" t="n">
        <v>1031.759787695376</v>
      </c>
      <c r="AD3" t="n">
        <v>833636.9481001343</v>
      </c>
      <c r="AE3" t="n">
        <v>1140618.849857131</v>
      </c>
      <c r="AF3" t="n">
        <v>3.554503462928792e-06</v>
      </c>
      <c r="AG3" t="n">
        <v>40</v>
      </c>
      <c r="AH3" t="n">
        <v>1031759.787695376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3.26</v>
      </c>
      <c r="E4" t="n">
        <v>30.68</v>
      </c>
      <c r="F4" t="n">
        <v>20.05</v>
      </c>
      <c r="G4" t="n">
        <v>7.52</v>
      </c>
      <c r="H4" t="n">
        <v>0.11</v>
      </c>
      <c r="I4" t="n">
        <v>160</v>
      </c>
      <c r="J4" t="n">
        <v>253.75</v>
      </c>
      <c r="K4" t="n">
        <v>59.19</v>
      </c>
      <c r="L4" t="n">
        <v>1.5</v>
      </c>
      <c r="M4" t="n">
        <v>158</v>
      </c>
      <c r="N4" t="n">
        <v>63.06</v>
      </c>
      <c r="O4" t="n">
        <v>31530.44</v>
      </c>
      <c r="P4" t="n">
        <v>330.37</v>
      </c>
      <c r="Q4" t="n">
        <v>467.26</v>
      </c>
      <c r="R4" t="n">
        <v>203.02</v>
      </c>
      <c r="S4" t="n">
        <v>39.61</v>
      </c>
      <c r="T4" t="n">
        <v>75999.60000000001</v>
      </c>
      <c r="U4" t="n">
        <v>0.2</v>
      </c>
      <c r="V4" t="n">
        <v>0.58</v>
      </c>
      <c r="W4" t="n">
        <v>2.89</v>
      </c>
      <c r="X4" t="n">
        <v>4.71</v>
      </c>
      <c r="Y4" t="n">
        <v>1</v>
      </c>
      <c r="Z4" t="n">
        <v>10</v>
      </c>
      <c r="AA4" t="n">
        <v>722.4558972098002</v>
      </c>
      <c r="AB4" t="n">
        <v>988.4960310671858</v>
      </c>
      <c r="AC4" t="n">
        <v>894.155357225026</v>
      </c>
      <c r="AD4" t="n">
        <v>722455.8972098002</v>
      </c>
      <c r="AE4" t="n">
        <v>988496.0310671858</v>
      </c>
      <c r="AF4" t="n">
        <v>3.976827952895827e-06</v>
      </c>
      <c r="AG4" t="n">
        <v>36</v>
      </c>
      <c r="AH4" t="n">
        <v>894155.357225026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3.5236</v>
      </c>
      <c r="E5" t="n">
        <v>28.38</v>
      </c>
      <c r="F5" t="n">
        <v>19.17</v>
      </c>
      <c r="G5" t="n">
        <v>8.779999999999999</v>
      </c>
      <c r="H5" t="n">
        <v>0.12</v>
      </c>
      <c r="I5" t="n">
        <v>131</v>
      </c>
      <c r="J5" t="n">
        <v>254.21</v>
      </c>
      <c r="K5" t="n">
        <v>59.19</v>
      </c>
      <c r="L5" t="n">
        <v>1.75</v>
      </c>
      <c r="M5" t="n">
        <v>129</v>
      </c>
      <c r="N5" t="n">
        <v>63.26</v>
      </c>
      <c r="O5" t="n">
        <v>31586.46</v>
      </c>
      <c r="P5" t="n">
        <v>315.7</v>
      </c>
      <c r="Q5" t="n">
        <v>467.18</v>
      </c>
      <c r="R5" t="n">
        <v>175.02</v>
      </c>
      <c r="S5" t="n">
        <v>39.61</v>
      </c>
      <c r="T5" t="n">
        <v>62143.46</v>
      </c>
      <c r="U5" t="n">
        <v>0.23</v>
      </c>
      <c r="V5" t="n">
        <v>0.61</v>
      </c>
      <c r="W5" t="n">
        <v>2.83</v>
      </c>
      <c r="X5" t="n">
        <v>3.83</v>
      </c>
      <c r="Y5" t="n">
        <v>1</v>
      </c>
      <c r="Z5" t="n">
        <v>10</v>
      </c>
      <c r="AA5" t="n">
        <v>650.6396824271346</v>
      </c>
      <c r="AB5" t="n">
        <v>890.2339176937544</v>
      </c>
      <c r="AC5" t="n">
        <v>805.2712420402125</v>
      </c>
      <c r="AD5" t="n">
        <v>650639.6824271346</v>
      </c>
      <c r="AE5" t="n">
        <v>890233.9176937544</v>
      </c>
      <c r="AF5" t="n">
        <v>4.298389869577833e-06</v>
      </c>
      <c r="AG5" t="n">
        <v>33</v>
      </c>
      <c r="AH5" t="n">
        <v>805271.2420402125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3.7345</v>
      </c>
      <c r="E6" t="n">
        <v>26.78</v>
      </c>
      <c r="F6" t="n">
        <v>18.55</v>
      </c>
      <c r="G6" t="n">
        <v>10.02</v>
      </c>
      <c r="H6" t="n">
        <v>0.14</v>
      </c>
      <c r="I6" t="n">
        <v>111</v>
      </c>
      <c r="J6" t="n">
        <v>254.66</v>
      </c>
      <c r="K6" t="n">
        <v>59.19</v>
      </c>
      <c r="L6" t="n">
        <v>2</v>
      </c>
      <c r="M6" t="n">
        <v>109</v>
      </c>
      <c r="N6" t="n">
        <v>63.47</v>
      </c>
      <c r="O6" t="n">
        <v>31642.55</v>
      </c>
      <c r="P6" t="n">
        <v>305.16</v>
      </c>
      <c r="Q6" t="n">
        <v>467.13</v>
      </c>
      <c r="R6" t="n">
        <v>154.72</v>
      </c>
      <c r="S6" t="n">
        <v>39.61</v>
      </c>
      <c r="T6" t="n">
        <v>52096.93</v>
      </c>
      <c r="U6" t="n">
        <v>0.26</v>
      </c>
      <c r="V6" t="n">
        <v>0.63</v>
      </c>
      <c r="W6" t="n">
        <v>2.79</v>
      </c>
      <c r="X6" t="n">
        <v>3.21</v>
      </c>
      <c r="Y6" t="n">
        <v>1</v>
      </c>
      <c r="Z6" t="n">
        <v>10</v>
      </c>
      <c r="AA6" t="n">
        <v>602.635003247392</v>
      </c>
      <c r="AB6" t="n">
        <v>824.5517978230533</v>
      </c>
      <c r="AC6" t="n">
        <v>745.8577315045369</v>
      </c>
      <c r="AD6" t="n">
        <v>602635.003247392</v>
      </c>
      <c r="AE6" t="n">
        <v>824551.7978230533</v>
      </c>
      <c r="AF6" t="n">
        <v>4.55566380064094e-06</v>
      </c>
      <c r="AG6" t="n">
        <v>31</v>
      </c>
      <c r="AH6" t="n">
        <v>745857.7315045369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3.8943</v>
      </c>
      <c r="E7" t="n">
        <v>25.68</v>
      </c>
      <c r="F7" t="n">
        <v>18.13</v>
      </c>
      <c r="G7" t="n">
        <v>11.22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298.11</v>
      </c>
      <c r="Q7" t="n">
        <v>467.25</v>
      </c>
      <c r="R7" t="n">
        <v>140.98</v>
      </c>
      <c r="S7" t="n">
        <v>39.61</v>
      </c>
      <c r="T7" t="n">
        <v>45294.27</v>
      </c>
      <c r="U7" t="n">
        <v>0.28</v>
      </c>
      <c r="V7" t="n">
        <v>0.64</v>
      </c>
      <c r="W7" t="n">
        <v>2.77</v>
      </c>
      <c r="X7" t="n">
        <v>2.79</v>
      </c>
      <c r="Y7" t="n">
        <v>1</v>
      </c>
      <c r="Z7" t="n">
        <v>10</v>
      </c>
      <c r="AA7" t="n">
        <v>574.2677214850441</v>
      </c>
      <c r="AB7" t="n">
        <v>785.7384314396623</v>
      </c>
      <c r="AC7" t="n">
        <v>710.7486583338749</v>
      </c>
      <c r="AD7" t="n">
        <v>574267.7214850441</v>
      </c>
      <c r="AE7" t="n">
        <v>785738.4314396624</v>
      </c>
      <c r="AF7" t="n">
        <v>4.750601563485343e-06</v>
      </c>
      <c r="AG7" t="n">
        <v>30</v>
      </c>
      <c r="AH7" t="n">
        <v>710748.6583338749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4.0434</v>
      </c>
      <c r="E8" t="n">
        <v>24.73</v>
      </c>
      <c r="F8" t="n">
        <v>17.77</v>
      </c>
      <c r="G8" t="n">
        <v>12.54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291.97</v>
      </c>
      <c r="Q8" t="n">
        <v>467.21</v>
      </c>
      <c r="R8" t="n">
        <v>129.48</v>
      </c>
      <c r="S8" t="n">
        <v>39.61</v>
      </c>
      <c r="T8" t="n">
        <v>39607.08</v>
      </c>
      <c r="U8" t="n">
        <v>0.31</v>
      </c>
      <c r="V8" t="n">
        <v>0.66</v>
      </c>
      <c r="W8" t="n">
        <v>2.74</v>
      </c>
      <c r="X8" t="n">
        <v>2.43</v>
      </c>
      <c r="Y8" t="n">
        <v>1</v>
      </c>
      <c r="Z8" t="n">
        <v>10</v>
      </c>
      <c r="AA8" t="n">
        <v>548.8454438340799</v>
      </c>
      <c r="AB8" t="n">
        <v>750.9545496058782</v>
      </c>
      <c r="AC8" t="n">
        <v>679.2845013628223</v>
      </c>
      <c r="AD8" t="n">
        <v>548845.4438340799</v>
      </c>
      <c r="AE8" t="n">
        <v>750954.5496058782</v>
      </c>
      <c r="AF8" t="n">
        <v>4.932486547465947e-06</v>
      </c>
      <c r="AG8" t="n">
        <v>29</v>
      </c>
      <c r="AH8" t="n">
        <v>679284.5013628224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4.1488</v>
      </c>
      <c r="E9" t="n">
        <v>24.1</v>
      </c>
      <c r="F9" t="n">
        <v>17.53</v>
      </c>
      <c r="G9" t="n">
        <v>13.66</v>
      </c>
      <c r="H9" t="n">
        <v>0.19</v>
      </c>
      <c r="I9" t="n">
        <v>77</v>
      </c>
      <c r="J9" t="n">
        <v>256.03</v>
      </c>
      <c r="K9" t="n">
        <v>59.19</v>
      </c>
      <c r="L9" t="n">
        <v>2.75</v>
      </c>
      <c r="M9" t="n">
        <v>75</v>
      </c>
      <c r="N9" t="n">
        <v>64.09</v>
      </c>
      <c r="O9" t="n">
        <v>31811.29</v>
      </c>
      <c r="P9" t="n">
        <v>287.8</v>
      </c>
      <c r="Q9" t="n">
        <v>467.14</v>
      </c>
      <c r="R9" t="n">
        <v>121.71</v>
      </c>
      <c r="S9" t="n">
        <v>39.61</v>
      </c>
      <c r="T9" t="n">
        <v>35761.55</v>
      </c>
      <c r="U9" t="n">
        <v>0.33</v>
      </c>
      <c r="V9" t="n">
        <v>0.67</v>
      </c>
      <c r="W9" t="n">
        <v>2.73</v>
      </c>
      <c r="X9" t="n">
        <v>2.2</v>
      </c>
      <c r="Y9" t="n">
        <v>1</v>
      </c>
      <c r="Z9" t="n">
        <v>10</v>
      </c>
      <c r="AA9" t="n">
        <v>528.7672015427534</v>
      </c>
      <c r="AB9" t="n">
        <v>723.4826127133514</v>
      </c>
      <c r="AC9" t="n">
        <v>654.4344475702127</v>
      </c>
      <c r="AD9" t="n">
        <v>528767.2015427534</v>
      </c>
      <c r="AE9" t="n">
        <v>723482.6127133514</v>
      </c>
      <c r="AF9" t="n">
        <v>5.061062518703744e-06</v>
      </c>
      <c r="AG9" t="n">
        <v>28</v>
      </c>
      <c r="AH9" t="n">
        <v>654434.4475702127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4.2586</v>
      </c>
      <c r="E10" t="n">
        <v>23.48</v>
      </c>
      <c r="F10" t="n">
        <v>17.3</v>
      </c>
      <c r="G10" t="n">
        <v>15.05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283.77</v>
      </c>
      <c r="Q10" t="n">
        <v>467.09</v>
      </c>
      <c r="R10" t="n">
        <v>114.24</v>
      </c>
      <c r="S10" t="n">
        <v>39.61</v>
      </c>
      <c r="T10" t="n">
        <v>32065.4</v>
      </c>
      <c r="U10" t="n">
        <v>0.35</v>
      </c>
      <c r="V10" t="n">
        <v>0.67</v>
      </c>
      <c r="W10" t="n">
        <v>2.72</v>
      </c>
      <c r="X10" t="n">
        <v>1.97</v>
      </c>
      <c r="Y10" t="n">
        <v>1</v>
      </c>
      <c r="Z10" t="n">
        <v>10</v>
      </c>
      <c r="AA10" t="n">
        <v>519.0940962566286</v>
      </c>
      <c r="AB10" t="n">
        <v>710.2474433135886</v>
      </c>
      <c r="AC10" t="n">
        <v>642.4624241622863</v>
      </c>
      <c r="AD10" t="n">
        <v>519094.0962566286</v>
      </c>
      <c r="AE10" t="n">
        <v>710247.4433135886</v>
      </c>
      <c r="AF10" t="n">
        <v>5.195005987792077e-06</v>
      </c>
      <c r="AG10" t="n">
        <v>28</v>
      </c>
      <c r="AH10" t="n">
        <v>642462.4241622863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4.3456</v>
      </c>
      <c r="E11" t="n">
        <v>23.01</v>
      </c>
      <c r="F11" t="n">
        <v>17.13</v>
      </c>
      <c r="G11" t="n">
        <v>16.31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280.75</v>
      </c>
      <c r="Q11" t="n">
        <v>467.17</v>
      </c>
      <c r="R11" t="n">
        <v>108.38</v>
      </c>
      <c r="S11" t="n">
        <v>39.61</v>
      </c>
      <c r="T11" t="n">
        <v>29165.17</v>
      </c>
      <c r="U11" t="n">
        <v>0.37</v>
      </c>
      <c r="V11" t="n">
        <v>0.68</v>
      </c>
      <c r="W11" t="n">
        <v>2.71</v>
      </c>
      <c r="X11" t="n">
        <v>1.79</v>
      </c>
      <c r="Y11" t="n">
        <v>1</v>
      </c>
      <c r="Z11" t="n">
        <v>10</v>
      </c>
      <c r="AA11" t="n">
        <v>501.8969422819732</v>
      </c>
      <c r="AB11" t="n">
        <v>686.7175385605769</v>
      </c>
      <c r="AC11" t="n">
        <v>621.1781804944735</v>
      </c>
      <c r="AD11" t="n">
        <v>501896.9422819732</v>
      </c>
      <c r="AE11" t="n">
        <v>686717.538560577</v>
      </c>
      <c r="AF11" t="n">
        <v>5.30113605892764e-06</v>
      </c>
      <c r="AG11" t="n">
        <v>27</v>
      </c>
      <c r="AH11" t="n">
        <v>621178.1804944735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4.4196</v>
      </c>
      <c r="E12" t="n">
        <v>22.63</v>
      </c>
      <c r="F12" t="n">
        <v>16.99</v>
      </c>
      <c r="G12" t="n">
        <v>17.57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278.04</v>
      </c>
      <c r="Q12" t="n">
        <v>467.1</v>
      </c>
      <c r="R12" t="n">
        <v>103.53</v>
      </c>
      <c r="S12" t="n">
        <v>39.61</v>
      </c>
      <c r="T12" t="n">
        <v>26763.88</v>
      </c>
      <c r="U12" t="n">
        <v>0.38</v>
      </c>
      <c r="V12" t="n">
        <v>0.6899999999999999</v>
      </c>
      <c r="W12" t="n">
        <v>2.71</v>
      </c>
      <c r="X12" t="n">
        <v>1.65</v>
      </c>
      <c r="Y12" t="n">
        <v>1</v>
      </c>
      <c r="Z12" t="n">
        <v>10</v>
      </c>
      <c r="AA12" t="n">
        <v>495.964235514421</v>
      </c>
      <c r="AB12" t="n">
        <v>678.6001474286616</v>
      </c>
      <c r="AC12" t="n">
        <v>613.8355017793581</v>
      </c>
      <c r="AD12" t="n">
        <v>495964.235514421</v>
      </c>
      <c r="AE12" t="n">
        <v>678600.1474286616</v>
      </c>
      <c r="AF12" t="n">
        <v>5.391407613686625e-06</v>
      </c>
      <c r="AG12" t="n">
        <v>27</v>
      </c>
      <c r="AH12" t="n">
        <v>613835.5017793581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4.4802</v>
      </c>
      <c r="E13" t="n">
        <v>22.32</v>
      </c>
      <c r="F13" t="n">
        <v>16.88</v>
      </c>
      <c r="G13" t="n">
        <v>18.75</v>
      </c>
      <c r="H13" t="n">
        <v>0.26</v>
      </c>
      <c r="I13" t="n">
        <v>54</v>
      </c>
      <c r="J13" t="n">
        <v>257.86</v>
      </c>
      <c r="K13" t="n">
        <v>59.19</v>
      </c>
      <c r="L13" t="n">
        <v>3.75</v>
      </c>
      <c r="M13" t="n">
        <v>52</v>
      </c>
      <c r="N13" t="n">
        <v>64.92</v>
      </c>
      <c r="O13" t="n">
        <v>32037.48</v>
      </c>
      <c r="P13" t="n">
        <v>276.15</v>
      </c>
      <c r="Q13" t="n">
        <v>467.14</v>
      </c>
      <c r="R13" t="n">
        <v>99.98999999999999</v>
      </c>
      <c r="S13" t="n">
        <v>39.61</v>
      </c>
      <c r="T13" t="n">
        <v>25017.94</v>
      </c>
      <c r="U13" t="n">
        <v>0.4</v>
      </c>
      <c r="V13" t="n">
        <v>0.6899999999999999</v>
      </c>
      <c r="W13" t="n">
        <v>2.7</v>
      </c>
      <c r="X13" t="n">
        <v>1.54</v>
      </c>
      <c r="Y13" t="n">
        <v>1</v>
      </c>
      <c r="Z13" t="n">
        <v>10</v>
      </c>
      <c r="AA13" t="n">
        <v>481.4200011329813</v>
      </c>
      <c r="AB13" t="n">
        <v>658.70008430164</v>
      </c>
      <c r="AC13" t="n">
        <v>595.8346727472656</v>
      </c>
      <c r="AD13" t="n">
        <v>481420.0011329813</v>
      </c>
      <c r="AE13" t="n">
        <v>658700.08430164</v>
      </c>
      <c r="AF13" t="n">
        <v>5.465332697718982e-06</v>
      </c>
      <c r="AG13" t="n">
        <v>26</v>
      </c>
      <c r="AH13" t="n">
        <v>595834.6727472655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4.5293</v>
      </c>
      <c r="E14" t="n">
        <v>22.08</v>
      </c>
      <c r="F14" t="n">
        <v>16.78</v>
      </c>
      <c r="G14" t="n">
        <v>19.74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274.4</v>
      </c>
      <c r="Q14" t="n">
        <v>467.09</v>
      </c>
      <c r="R14" t="n">
        <v>97.25</v>
      </c>
      <c r="S14" t="n">
        <v>39.61</v>
      </c>
      <c r="T14" t="n">
        <v>23659.57</v>
      </c>
      <c r="U14" t="n">
        <v>0.41</v>
      </c>
      <c r="V14" t="n">
        <v>0.7</v>
      </c>
      <c r="W14" t="n">
        <v>2.69</v>
      </c>
      <c r="X14" t="n">
        <v>1.45</v>
      </c>
      <c r="Y14" t="n">
        <v>1</v>
      </c>
      <c r="Z14" t="n">
        <v>10</v>
      </c>
      <c r="AA14" t="n">
        <v>477.6884134896919</v>
      </c>
      <c r="AB14" t="n">
        <v>653.5943614620634</v>
      </c>
      <c r="AC14" t="n">
        <v>591.2162329295711</v>
      </c>
      <c r="AD14" t="n">
        <v>477688.4134896919</v>
      </c>
      <c r="AE14" t="n">
        <v>653594.3614620634</v>
      </c>
      <c r="AF14" t="n">
        <v>5.525229094187444e-06</v>
      </c>
      <c r="AG14" t="n">
        <v>26</v>
      </c>
      <c r="AH14" t="n">
        <v>591216.2329295711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4.5975</v>
      </c>
      <c r="E15" t="n">
        <v>21.75</v>
      </c>
      <c r="F15" t="n">
        <v>16.65</v>
      </c>
      <c r="G15" t="n">
        <v>21.25</v>
      </c>
      <c r="H15" t="n">
        <v>0.29</v>
      </c>
      <c r="I15" t="n">
        <v>47</v>
      </c>
      <c r="J15" t="n">
        <v>258.78</v>
      </c>
      <c r="K15" t="n">
        <v>59.19</v>
      </c>
      <c r="L15" t="n">
        <v>4.25</v>
      </c>
      <c r="M15" t="n">
        <v>45</v>
      </c>
      <c r="N15" t="n">
        <v>65.34</v>
      </c>
      <c r="O15" t="n">
        <v>32150.98</v>
      </c>
      <c r="P15" t="n">
        <v>272.04</v>
      </c>
      <c r="Q15" t="n">
        <v>467.17</v>
      </c>
      <c r="R15" t="n">
        <v>92.97</v>
      </c>
      <c r="S15" t="n">
        <v>39.61</v>
      </c>
      <c r="T15" t="n">
        <v>21542.27</v>
      </c>
      <c r="U15" t="n">
        <v>0.43</v>
      </c>
      <c r="V15" t="n">
        <v>0.7</v>
      </c>
      <c r="W15" t="n">
        <v>2.68</v>
      </c>
      <c r="X15" t="n">
        <v>1.31</v>
      </c>
      <c r="Y15" t="n">
        <v>1</v>
      </c>
      <c r="Z15" t="n">
        <v>10</v>
      </c>
      <c r="AA15" t="n">
        <v>472.7110298761304</v>
      </c>
      <c r="AB15" t="n">
        <v>646.784085615321</v>
      </c>
      <c r="AC15" t="n">
        <v>585.0559202513596</v>
      </c>
      <c r="AD15" t="n">
        <v>472711.0298761304</v>
      </c>
      <c r="AE15" t="n">
        <v>646784.0856153211</v>
      </c>
      <c r="AF15" t="n">
        <v>5.608425310870725e-06</v>
      </c>
      <c r="AG15" t="n">
        <v>26</v>
      </c>
      <c r="AH15" t="n">
        <v>585055.9202513596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4.6287</v>
      </c>
      <c r="E16" t="n">
        <v>21.6</v>
      </c>
      <c r="F16" t="n">
        <v>16.6</v>
      </c>
      <c r="G16" t="n">
        <v>22.13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271.06</v>
      </c>
      <c r="Q16" t="n">
        <v>467.11</v>
      </c>
      <c r="R16" t="n">
        <v>91.23</v>
      </c>
      <c r="S16" t="n">
        <v>39.61</v>
      </c>
      <c r="T16" t="n">
        <v>20680.89</v>
      </c>
      <c r="U16" t="n">
        <v>0.43</v>
      </c>
      <c r="V16" t="n">
        <v>0.7</v>
      </c>
      <c r="W16" t="n">
        <v>2.68</v>
      </c>
      <c r="X16" t="n">
        <v>1.27</v>
      </c>
      <c r="Y16" t="n">
        <v>1</v>
      </c>
      <c r="Z16" t="n">
        <v>10</v>
      </c>
      <c r="AA16" t="n">
        <v>460.5443399544614</v>
      </c>
      <c r="AB16" t="n">
        <v>630.1370837080166</v>
      </c>
      <c r="AC16" t="n">
        <v>569.9976848418743</v>
      </c>
      <c r="AD16" t="n">
        <v>460544.3399544614</v>
      </c>
      <c r="AE16" t="n">
        <v>630137.0837080166</v>
      </c>
      <c r="AF16" t="n">
        <v>5.646485750174514e-06</v>
      </c>
      <c r="AG16" t="n">
        <v>25</v>
      </c>
      <c r="AH16" t="n">
        <v>569997.6848418743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4.6814</v>
      </c>
      <c r="E17" t="n">
        <v>21.36</v>
      </c>
      <c r="F17" t="n">
        <v>16.5</v>
      </c>
      <c r="G17" t="n">
        <v>23.58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269.28</v>
      </c>
      <c r="Q17" t="n">
        <v>467.12</v>
      </c>
      <c r="R17" t="n">
        <v>88.02</v>
      </c>
      <c r="S17" t="n">
        <v>39.61</v>
      </c>
      <c r="T17" t="n">
        <v>19091.66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456.8715742367332</v>
      </c>
      <c r="AB17" t="n">
        <v>625.1118436220331</v>
      </c>
      <c r="AC17" t="n">
        <v>565.4520466167285</v>
      </c>
      <c r="AD17" t="n">
        <v>456871.5742367333</v>
      </c>
      <c r="AE17" t="n">
        <v>625111.8436220331</v>
      </c>
      <c r="AF17" t="n">
        <v>5.710773735793412e-06</v>
      </c>
      <c r="AG17" t="n">
        <v>25</v>
      </c>
      <c r="AH17" t="n">
        <v>565452.0466167284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4.7125</v>
      </c>
      <c r="E18" t="n">
        <v>21.22</v>
      </c>
      <c r="F18" t="n">
        <v>16.46</v>
      </c>
      <c r="G18" t="n">
        <v>24.69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268.21</v>
      </c>
      <c r="Q18" t="n">
        <v>467.07</v>
      </c>
      <c r="R18" t="n">
        <v>86.33</v>
      </c>
      <c r="S18" t="n">
        <v>39.61</v>
      </c>
      <c r="T18" t="n">
        <v>18255.69</v>
      </c>
      <c r="U18" t="n">
        <v>0.46</v>
      </c>
      <c r="V18" t="n">
        <v>0.71</v>
      </c>
      <c r="W18" t="n">
        <v>2.68</v>
      </c>
      <c r="X18" t="n">
        <v>1.12</v>
      </c>
      <c r="Y18" t="n">
        <v>1</v>
      </c>
      <c r="Z18" t="n">
        <v>10</v>
      </c>
      <c r="AA18" t="n">
        <v>454.8083816427743</v>
      </c>
      <c r="AB18" t="n">
        <v>622.2888924933451</v>
      </c>
      <c r="AC18" t="n">
        <v>562.8985139817255</v>
      </c>
      <c r="AD18" t="n">
        <v>454808.3816427743</v>
      </c>
      <c r="AE18" t="n">
        <v>622288.8924933451</v>
      </c>
      <c r="AF18" t="n">
        <v>5.748712186509689e-06</v>
      </c>
      <c r="AG18" t="n">
        <v>25</v>
      </c>
      <c r="AH18" t="n">
        <v>562898.5139817256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4.7465</v>
      </c>
      <c r="E19" t="n">
        <v>21.07</v>
      </c>
      <c r="F19" t="n">
        <v>16.41</v>
      </c>
      <c r="G19" t="n">
        <v>25.9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267.19</v>
      </c>
      <c r="Q19" t="n">
        <v>467.12</v>
      </c>
      <c r="R19" t="n">
        <v>84.84999999999999</v>
      </c>
      <c r="S19" t="n">
        <v>39.61</v>
      </c>
      <c r="T19" t="n">
        <v>17523.77</v>
      </c>
      <c r="U19" t="n">
        <v>0.47</v>
      </c>
      <c r="V19" t="n">
        <v>0.71</v>
      </c>
      <c r="W19" t="n">
        <v>2.67</v>
      </c>
      <c r="X19" t="n">
        <v>1.07</v>
      </c>
      <c r="Y19" t="n">
        <v>1</v>
      </c>
      <c r="Z19" t="n">
        <v>10</v>
      </c>
      <c r="AA19" t="n">
        <v>452.63526389173</v>
      </c>
      <c r="AB19" t="n">
        <v>619.3155369151773</v>
      </c>
      <c r="AC19" t="n">
        <v>560.2089312868075</v>
      </c>
      <c r="AD19" t="n">
        <v>452635.26389173</v>
      </c>
      <c r="AE19" t="n">
        <v>619315.5369151772</v>
      </c>
      <c r="AF19" t="n">
        <v>5.790188306263817e-06</v>
      </c>
      <c r="AG19" t="n">
        <v>25</v>
      </c>
      <c r="AH19" t="n">
        <v>560208.9312868074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4.7806</v>
      </c>
      <c r="E20" t="n">
        <v>20.92</v>
      </c>
      <c r="F20" t="n">
        <v>16.35</v>
      </c>
      <c r="G20" t="n">
        <v>27.26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266.13</v>
      </c>
      <c r="Q20" t="n">
        <v>467.12</v>
      </c>
      <c r="R20" t="n">
        <v>82.95999999999999</v>
      </c>
      <c r="S20" t="n">
        <v>39.61</v>
      </c>
      <c r="T20" t="n">
        <v>16592.79</v>
      </c>
      <c r="U20" t="n">
        <v>0.48</v>
      </c>
      <c r="V20" t="n">
        <v>0.71</v>
      </c>
      <c r="W20" t="n">
        <v>2.67</v>
      </c>
      <c r="X20" t="n">
        <v>1.02</v>
      </c>
      <c r="Y20" t="n">
        <v>1</v>
      </c>
      <c r="Z20" t="n">
        <v>10</v>
      </c>
      <c r="AA20" t="n">
        <v>450.4293993928865</v>
      </c>
      <c r="AB20" t="n">
        <v>616.2973757919863</v>
      </c>
      <c r="AC20" t="n">
        <v>557.4788192251979</v>
      </c>
      <c r="AD20" t="n">
        <v>450429.3993928865</v>
      </c>
      <c r="AE20" t="n">
        <v>616297.3757919862</v>
      </c>
      <c r="AF20" t="n">
        <v>5.831786414605456e-06</v>
      </c>
      <c r="AG20" t="n">
        <v>25</v>
      </c>
      <c r="AH20" t="n">
        <v>557478.8192251979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4.8218</v>
      </c>
      <c r="E21" t="n">
        <v>20.74</v>
      </c>
      <c r="F21" t="n">
        <v>16.27</v>
      </c>
      <c r="G21" t="n">
        <v>28.72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264.68</v>
      </c>
      <c r="Q21" t="n">
        <v>467.19</v>
      </c>
      <c r="R21" t="n">
        <v>80.73</v>
      </c>
      <c r="S21" t="n">
        <v>39.61</v>
      </c>
      <c r="T21" t="n">
        <v>15483.55</v>
      </c>
      <c r="U21" t="n">
        <v>0.49</v>
      </c>
      <c r="V21" t="n">
        <v>0.72</v>
      </c>
      <c r="W21" t="n">
        <v>2.66</v>
      </c>
      <c r="X21" t="n">
        <v>0.9399999999999999</v>
      </c>
      <c r="Y21" t="n">
        <v>1</v>
      </c>
      <c r="Z21" t="n">
        <v>10</v>
      </c>
      <c r="AA21" t="n">
        <v>447.6917274208225</v>
      </c>
      <c r="AB21" t="n">
        <v>612.5515722222449</v>
      </c>
      <c r="AC21" t="n">
        <v>554.0905098908843</v>
      </c>
      <c r="AD21" t="n">
        <v>447691.7274208225</v>
      </c>
      <c r="AE21" t="n">
        <v>612551.5722222449</v>
      </c>
      <c r="AF21" t="n">
        <v>5.882045712660459e-06</v>
      </c>
      <c r="AG21" t="n">
        <v>25</v>
      </c>
      <c r="AH21" t="n">
        <v>554090.5098908843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4.8388</v>
      </c>
      <c r="E22" t="n">
        <v>20.67</v>
      </c>
      <c r="F22" t="n">
        <v>16.25</v>
      </c>
      <c r="G22" t="n">
        <v>29.54</v>
      </c>
      <c r="H22" t="n">
        <v>0.41</v>
      </c>
      <c r="I22" t="n">
        <v>33</v>
      </c>
      <c r="J22" t="n">
        <v>262.03</v>
      </c>
      <c r="K22" t="n">
        <v>59.19</v>
      </c>
      <c r="L22" t="n">
        <v>6</v>
      </c>
      <c r="M22" t="n">
        <v>31</v>
      </c>
      <c r="N22" t="n">
        <v>66.83</v>
      </c>
      <c r="O22" t="n">
        <v>32550.72</v>
      </c>
      <c r="P22" t="n">
        <v>264.03</v>
      </c>
      <c r="Q22" t="n">
        <v>467.09</v>
      </c>
      <c r="R22" t="n">
        <v>79.72</v>
      </c>
      <c r="S22" t="n">
        <v>39.61</v>
      </c>
      <c r="T22" t="n">
        <v>14987.13</v>
      </c>
      <c r="U22" t="n">
        <v>0.5</v>
      </c>
      <c r="V22" t="n">
        <v>0.72</v>
      </c>
      <c r="W22" t="n">
        <v>2.66</v>
      </c>
      <c r="X22" t="n">
        <v>0.91</v>
      </c>
      <c r="Y22" t="n">
        <v>1</v>
      </c>
      <c r="Z22" t="n">
        <v>10</v>
      </c>
      <c r="AA22" t="n">
        <v>436.5712901009757</v>
      </c>
      <c r="AB22" t="n">
        <v>597.3360992821606</v>
      </c>
      <c r="AC22" t="n">
        <v>540.3271803331513</v>
      </c>
      <c r="AD22" t="n">
        <v>436571.2901009757</v>
      </c>
      <c r="AE22" t="n">
        <v>597336.0992821606</v>
      </c>
      <c r="AF22" t="n">
        <v>5.902783772537523e-06</v>
      </c>
      <c r="AG22" t="n">
        <v>24</v>
      </c>
      <c r="AH22" t="n">
        <v>540327.1803331514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4.8554</v>
      </c>
      <c r="E23" t="n">
        <v>20.6</v>
      </c>
      <c r="F23" t="n">
        <v>16.23</v>
      </c>
      <c r="G23" t="n">
        <v>30.42</v>
      </c>
      <c r="H23" t="n">
        <v>0.42</v>
      </c>
      <c r="I23" t="n">
        <v>32</v>
      </c>
      <c r="J23" t="n">
        <v>262.49</v>
      </c>
      <c r="K23" t="n">
        <v>59.19</v>
      </c>
      <c r="L23" t="n">
        <v>6.25</v>
      </c>
      <c r="M23" t="n">
        <v>30</v>
      </c>
      <c r="N23" t="n">
        <v>67.05</v>
      </c>
      <c r="O23" t="n">
        <v>32608.15</v>
      </c>
      <c r="P23" t="n">
        <v>263.65</v>
      </c>
      <c r="Q23" t="n">
        <v>467.12</v>
      </c>
      <c r="R23" t="n">
        <v>79.06999999999999</v>
      </c>
      <c r="S23" t="n">
        <v>39.61</v>
      </c>
      <c r="T23" t="n">
        <v>14664.62</v>
      </c>
      <c r="U23" t="n">
        <v>0.5</v>
      </c>
      <c r="V23" t="n">
        <v>0.72</v>
      </c>
      <c r="W23" t="n">
        <v>2.66</v>
      </c>
      <c r="X23" t="n">
        <v>0.89</v>
      </c>
      <c r="Y23" t="n">
        <v>1</v>
      </c>
      <c r="Z23" t="n">
        <v>10</v>
      </c>
      <c r="AA23" t="n">
        <v>435.6379902561206</v>
      </c>
      <c r="AB23" t="n">
        <v>596.0591172601469</v>
      </c>
      <c r="AC23" t="n">
        <v>539.1720716830631</v>
      </c>
      <c r="AD23" t="n">
        <v>435637.9902561206</v>
      </c>
      <c r="AE23" t="n">
        <v>596059.1172601469</v>
      </c>
      <c r="AF23" t="n">
        <v>5.92303387806454e-06</v>
      </c>
      <c r="AG23" t="n">
        <v>24</v>
      </c>
      <c r="AH23" t="n">
        <v>539172.0716830631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4.8916</v>
      </c>
      <c r="E24" t="n">
        <v>20.44</v>
      </c>
      <c r="F24" t="n">
        <v>16.17</v>
      </c>
      <c r="G24" t="n">
        <v>32.34</v>
      </c>
      <c r="H24" t="n">
        <v>0.44</v>
      </c>
      <c r="I24" t="n">
        <v>30</v>
      </c>
      <c r="J24" t="n">
        <v>262.96</v>
      </c>
      <c r="K24" t="n">
        <v>59.19</v>
      </c>
      <c r="L24" t="n">
        <v>6.5</v>
      </c>
      <c r="M24" t="n">
        <v>28</v>
      </c>
      <c r="N24" t="n">
        <v>67.26000000000001</v>
      </c>
      <c r="O24" t="n">
        <v>32665.66</v>
      </c>
      <c r="P24" t="n">
        <v>262.46</v>
      </c>
      <c r="Q24" t="n">
        <v>467.09</v>
      </c>
      <c r="R24" t="n">
        <v>77.25</v>
      </c>
      <c r="S24" t="n">
        <v>39.61</v>
      </c>
      <c r="T24" t="n">
        <v>13767.3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433.383162994339</v>
      </c>
      <c r="AB24" t="n">
        <v>592.9739631246191</v>
      </c>
      <c r="AC24" t="n">
        <v>536.3813603281891</v>
      </c>
      <c r="AD24" t="n">
        <v>433383.162994339</v>
      </c>
      <c r="AE24" t="n">
        <v>592973.9631246191</v>
      </c>
      <c r="AF24" t="n">
        <v>5.967193746743935e-06</v>
      </c>
      <c r="AG24" t="n">
        <v>24</v>
      </c>
      <c r="AH24" t="n">
        <v>536381.3603281891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4.9111</v>
      </c>
      <c r="E25" t="n">
        <v>20.36</v>
      </c>
      <c r="F25" t="n">
        <v>16.14</v>
      </c>
      <c r="G25" t="n">
        <v>33.39</v>
      </c>
      <c r="H25" t="n">
        <v>0.46</v>
      </c>
      <c r="I25" t="n">
        <v>29</v>
      </c>
      <c r="J25" t="n">
        <v>263.42</v>
      </c>
      <c r="K25" t="n">
        <v>59.19</v>
      </c>
      <c r="L25" t="n">
        <v>6.75</v>
      </c>
      <c r="M25" t="n">
        <v>27</v>
      </c>
      <c r="N25" t="n">
        <v>67.48</v>
      </c>
      <c r="O25" t="n">
        <v>32723.25</v>
      </c>
      <c r="P25" t="n">
        <v>261.59</v>
      </c>
      <c r="Q25" t="n">
        <v>467.08</v>
      </c>
      <c r="R25" t="n">
        <v>76.34</v>
      </c>
      <c r="S25" t="n">
        <v>39.61</v>
      </c>
      <c r="T25" t="n">
        <v>13318.07</v>
      </c>
      <c r="U25" t="n">
        <v>0.52</v>
      </c>
      <c r="V25" t="n">
        <v>0.72</v>
      </c>
      <c r="W25" t="n">
        <v>2.65</v>
      </c>
      <c r="X25" t="n">
        <v>0.8100000000000001</v>
      </c>
      <c r="Y25" t="n">
        <v>1</v>
      </c>
      <c r="Z25" t="n">
        <v>10</v>
      </c>
      <c r="AA25" t="n">
        <v>432.0784215226284</v>
      </c>
      <c r="AB25" t="n">
        <v>591.1887582818933</v>
      </c>
      <c r="AC25" t="n">
        <v>534.7665329301024</v>
      </c>
      <c r="AD25" t="n">
        <v>432078.4215226284</v>
      </c>
      <c r="AE25" t="n">
        <v>591188.7582818933</v>
      </c>
      <c r="AF25" t="n">
        <v>5.990981521308803e-06</v>
      </c>
      <c r="AG25" t="n">
        <v>24</v>
      </c>
      <c r="AH25" t="n">
        <v>534766.5329301023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4.9313</v>
      </c>
      <c r="E26" t="n">
        <v>20.28</v>
      </c>
      <c r="F26" t="n">
        <v>16.1</v>
      </c>
      <c r="G26" t="n">
        <v>34.51</v>
      </c>
      <c r="H26" t="n">
        <v>0.47</v>
      </c>
      <c r="I26" t="n">
        <v>28</v>
      </c>
      <c r="J26" t="n">
        <v>263.89</v>
      </c>
      <c r="K26" t="n">
        <v>59.19</v>
      </c>
      <c r="L26" t="n">
        <v>7</v>
      </c>
      <c r="M26" t="n">
        <v>26</v>
      </c>
      <c r="N26" t="n">
        <v>67.7</v>
      </c>
      <c r="O26" t="n">
        <v>32780.92</v>
      </c>
      <c r="P26" t="n">
        <v>260.96</v>
      </c>
      <c r="Q26" t="n">
        <v>467.12</v>
      </c>
      <c r="R26" t="n">
        <v>74.91</v>
      </c>
      <c r="S26" t="n">
        <v>39.61</v>
      </c>
      <c r="T26" t="n">
        <v>12605.69</v>
      </c>
      <c r="U26" t="n">
        <v>0.53</v>
      </c>
      <c r="V26" t="n">
        <v>0.72</v>
      </c>
      <c r="W26" t="n">
        <v>2.66</v>
      </c>
      <c r="X26" t="n">
        <v>0.77</v>
      </c>
      <c r="Y26" t="n">
        <v>1</v>
      </c>
      <c r="Z26" t="n">
        <v>10</v>
      </c>
      <c r="AA26" t="n">
        <v>430.8367925996205</v>
      </c>
      <c r="AB26" t="n">
        <v>589.4899068126319</v>
      </c>
      <c r="AC26" t="n">
        <v>533.2298174607141</v>
      </c>
      <c r="AD26" t="n">
        <v>430836.7925996205</v>
      </c>
      <c r="AE26" t="n">
        <v>589489.906812632</v>
      </c>
      <c r="AF26" t="n">
        <v>6.015623215986255e-06</v>
      </c>
      <c r="AG26" t="n">
        <v>24</v>
      </c>
      <c r="AH26" t="n">
        <v>533229.8174607141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4.9479</v>
      </c>
      <c r="E27" t="n">
        <v>20.21</v>
      </c>
      <c r="F27" t="n">
        <v>16.09</v>
      </c>
      <c r="G27" t="n">
        <v>35.75</v>
      </c>
      <c r="H27" t="n">
        <v>0.49</v>
      </c>
      <c r="I27" t="n">
        <v>27</v>
      </c>
      <c r="J27" t="n">
        <v>264.36</v>
      </c>
      <c r="K27" t="n">
        <v>59.19</v>
      </c>
      <c r="L27" t="n">
        <v>7.25</v>
      </c>
      <c r="M27" t="n">
        <v>25</v>
      </c>
      <c r="N27" t="n">
        <v>67.92</v>
      </c>
      <c r="O27" t="n">
        <v>32838.68</v>
      </c>
      <c r="P27" t="n">
        <v>260.59</v>
      </c>
      <c r="Q27" t="n">
        <v>467.08</v>
      </c>
      <c r="R27" t="n">
        <v>74.59</v>
      </c>
      <c r="S27" t="n">
        <v>39.61</v>
      </c>
      <c r="T27" t="n">
        <v>12448.63</v>
      </c>
      <c r="U27" t="n">
        <v>0.53</v>
      </c>
      <c r="V27" t="n">
        <v>0.73</v>
      </c>
      <c r="W27" t="n">
        <v>2.65</v>
      </c>
      <c r="X27" t="n">
        <v>0.75</v>
      </c>
      <c r="Y27" t="n">
        <v>1</v>
      </c>
      <c r="Z27" t="n">
        <v>10</v>
      </c>
      <c r="AA27" t="n">
        <v>429.983000806001</v>
      </c>
      <c r="AB27" t="n">
        <v>588.3217112139662</v>
      </c>
      <c r="AC27" t="n">
        <v>532.1731128104121</v>
      </c>
      <c r="AD27" t="n">
        <v>429983.000806001</v>
      </c>
      <c r="AE27" t="n">
        <v>588321.7112139661</v>
      </c>
      <c r="AF27" t="n">
        <v>6.03587332151327e-06</v>
      </c>
      <c r="AG27" t="n">
        <v>24</v>
      </c>
      <c r="AH27" t="n">
        <v>532173.1128104122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4.9734</v>
      </c>
      <c r="E28" t="n">
        <v>20.11</v>
      </c>
      <c r="F28" t="n">
        <v>16.03</v>
      </c>
      <c r="G28" t="n">
        <v>36.99</v>
      </c>
      <c r="H28" t="n">
        <v>0.5</v>
      </c>
      <c r="I28" t="n">
        <v>26</v>
      </c>
      <c r="J28" t="n">
        <v>264.83</v>
      </c>
      <c r="K28" t="n">
        <v>59.19</v>
      </c>
      <c r="L28" t="n">
        <v>7.5</v>
      </c>
      <c r="M28" t="n">
        <v>24</v>
      </c>
      <c r="N28" t="n">
        <v>68.14</v>
      </c>
      <c r="O28" t="n">
        <v>32896.51</v>
      </c>
      <c r="P28" t="n">
        <v>259.45</v>
      </c>
      <c r="Q28" t="n">
        <v>467.08</v>
      </c>
      <c r="R28" t="n">
        <v>72.77</v>
      </c>
      <c r="S28" t="n">
        <v>39.61</v>
      </c>
      <c r="T28" t="n">
        <v>11544.49</v>
      </c>
      <c r="U28" t="n">
        <v>0.54</v>
      </c>
      <c r="V28" t="n">
        <v>0.73</v>
      </c>
      <c r="W28" t="n">
        <v>2.65</v>
      </c>
      <c r="X28" t="n">
        <v>0.7</v>
      </c>
      <c r="Y28" t="n">
        <v>1</v>
      </c>
      <c r="Z28" t="n">
        <v>10</v>
      </c>
      <c r="AA28" t="n">
        <v>428.2361047843692</v>
      </c>
      <c r="AB28" t="n">
        <v>585.9315310095562</v>
      </c>
      <c r="AC28" t="n">
        <v>530.0110480500723</v>
      </c>
      <c r="AD28" t="n">
        <v>428236.1047843692</v>
      </c>
      <c r="AE28" t="n">
        <v>585931.5310095563</v>
      </c>
      <c r="AF28" t="n">
        <v>6.066980411328866e-06</v>
      </c>
      <c r="AG28" t="n">
        <v>24</v>
      </c>
      <c r="AH28" t="n">
        <v>530011.0480500723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4.9875</v>
      </c>
      <c r="E29" t="n">
        <v>20.05</v>
      </c>
      <c r="F29" t="n">
        <v>16.02</v>
      </c>
      <c r="G29" t="n">
        <v>38.46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23</v>
      </c>
      <c r="N29" t="n">
        <v>68.36</v>
      </c>
      <c r="O29" t="n">
        <v>32954.43</v>
      </c>
      <c r="P29" t="n">
        <v>259.01</v>
      </c>
      <c r="Q29" t="n">
        <v>467.07</v>
      </c>
      <c r="R29" t="n">
        <v>72.54000000000001</v>
      </c>
      <c r="S29" t="n">
        <v>39.61</v>
      </c>
      <c r="T29" t="n">
        <v>11437.54</v>
      </c>
      <c r="U29" t="n">
        <v>0.55</v>
      </c>
      <c r="V29" t="n">
        <v>0.73</v>
      </c>
      <c r="W29" t="n">
        <v>2.65</v>
      </c>
      <c r="X29" t="n">
        <v>0.6899999999999999</v>
      </c>
      <c r="Y29" t="n">
        <v>1</v>
      </c>
      <c r="Z29" t="n">
        <v>10</v>
      </c>
      <c r="AA29" t="n">
        <v>427.457370712472</v>
      </c>
      <c r="AB29" t="n">
        <v>584.8660326970638</v>
      </c>
      <c r="AC29" t="n">
        <v>529.0472394010877</v>
      </c>
      <c r="AD29" t="n">
        <v>427457.370712472</v>
      </c>
      <c r="AE29" t="n">
        <v>584866.0326970639</v>
      </c>
      <c r="AF29" t="n">
        <v>6.084180802168078e-06</v>
      </c>
      <c r="AG29" t="n">
        <v>24</v>
      </c>
      <c r="AH29" t="n">
        <v>529047.2394010877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4.9887</v>
      </c>
      <c r="E30" t="n">
        <v>20.05</v>
      </c>
      <c r="F30" t="n">
        <v>16.02</v>
      </c>
      <c r="G30" t="n">
        <v>38.44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258.71</v>
      </c>
      <c r="Q30" t="n">
        <v>467.09</v>
      </c>
      <c r="R30" t="n">
        <v>72.41</v>
      </c>
      <c r="S30" t="n">
        <v>39.61</v>
      </c>
      <c r="T30" t="n">
        <v>11369.14</v>
      </c>
      <c r="U30" t="n">
        <v>0.55</v>
      </c>
      <c r="V30" t="n">
        <v>0.73</v>
      </c>
      <c r="W30" t="n">
        <v>2.64</v>
      </c>
      <c r="X30" t="n">
        <v>0.68</v>
      </c>
      <c r="Y30" t="n">
        <v>1</v>
      </c>
      <c r="Z30" t="n">
        <v>10</v>
      </c>
      <c r="AA30" t="n">
        <v>427.2672082238772</v>
      </c>
      <c r="AB30" t="n">
        <v>584.6058439907916</v>
      </c>
      <c r="AC30" t="n">
        <v>528.8118827397649</v>
      </c>
      <c r="AD30" t="n">
        <v>427267.2082238772</v>
      </c>
      <c r="AE30" t="n">
        <v>584605.8439907916</v>
      </c>
      <c r="AF30" t="n">
        <v>6.085644665218224e-06</v>
      </c>
      <c r="AG30" t="n">
        <v>24</v>
      </c>
      <c r="AH30" t="n">
        <v>528811.8827397649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5.0058</v>
      </c>
      <c r="E31" t="n">
        <v>19.98</v>
      </c>
      <c r="F31" t="n">
        <v>16</v>
      </c>
      <c r="G31" t="n">
        <v>40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258.2</v>
      </c>
      <c r="Q31" t="n">
        <v>467.1</v>
      </c>
      <c r="R31" t="n">
        <v>71.69</v>
      </c>
      <c r="S31" t="n">
        <v>39.61</v>
      </c>
      <c r="T31" t="n">
        <v>11016.44</v>
      </c>
      <c r="U31" t="n">
        <v>0.55</v>
      </c>
      <c r="V31" t="n">
        <v>0.73</v>
      </c>
      <c r="W31" t="n">
        <v>2.65</v>
      </c>
      <c r="X31" t="n">
        <v>0.66</v>
      </c>
      <c r="Y31" t="n">
        <v>1</v>
      </c>
      <c r="Z31" t="n">
        <v>10</v>
      </c>
      <c r="AA31" t="n">
        <v>426.3114427177803</v>
      </c>
      <c r="AB31" t="n">
        <v>583.2981234599515</v>
      </c>
      <c r="AC31" t="n">
        <v>527.6289692209911</v>
      </c>
      <c r="AD31" t="n">
        <v>426311.4427177802</v>
      </c>
      <c r="AE31" t="n">
        <v>583298.1234599515</v>
      </c>
      <c r="AF31" t="n">
        <v>6.1065047136828e-06</v>
      </c>
      <c r="AG31" t="n">
        <v>24</v>
      </c>
      <c r="AH31" t="n">
        <v>527628.969220991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5.023</v>
      </c>
      <c r="E32" t="n">
        <v>19.91</v>
      </c>
      <c r="F32" t="n">
        <v>15.98</v>
      </c>
      <c r="G32" t="n">
        <v>41.68</v>
      </c>
      <c r="H32" t="n">
        <v>0.57</v>
      </c>
      <c r="I32" t="n">
        <v>23</v>
      </c>
      <c r="J32" t="n">
        <v>266.71</v>
      </c>
      <c r="K32" t="n">
        <v>59.19</v>
      </c>
      <c r="L32" t="n">
        <v>8.5</v>
      </c>
      <c r="M32" t="n">
        <v>21</v>
      </c>
      <c r="N32" t="n">
        <v>69.02</v>
      </c>
      <c r="O32" t="n">
        <v>33128.7</v>
      </c>
      <c r="P32" t="n">
        <v>257.8</v>
      </c>
      <c r="Q32" t="n">
        <v>467.07</v>
      </c>
      <c r="R32" t="n">
        <v>70.95999999999999</v>
      </c>
      <c r="S32" t="n">
        <v>39.61</v>
      </c>
      <c r="T32" t="n">
        <v>10654.6</v>
      </c>
      <c r="U32" t="n">
        <v>0.5600000000000001</v>
      </c>
      <c r="V32" t="n">
        <v>0.73</v>
      </c>
      <c r="W32" t="n">
        <v>2.65</v>
      </c>
      <c r="X32" t="n">
        <v>0.65</v>
      </c>
      <c r="Y32" t="n">
        <v>1</v>
      </c>
      <c r="Z32" t="n">
        <v>10</v>
      </c>
      <c r="AA32" t="n">
        <v>425.4114923745551</v>
      </c>
      <c r="AB32" t="n">
        <v>582.0667716973438</v>
      </c>
      <c r="AC32" t="n">
        <v>526.5151359423936</v>
      </c>
      <c r="AD32" t="n">
        <v>425411.4923745551</v>
      </c>
      <c r="AE32" t="n">
        <v>582066.7716973438</v>
      </c>
      <c r="AF32" t="n">
        <v>6.127486750734889e-06</v>
      </c>
      <c r="AG32" t="n">
        <v>24</v>
      </c>
      <c r="AH32" t="n">
        <v>526515.1359423936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5.0526</v>
      </c>
      <c r="E33" t="n">
        <v>19.79</v>
      </c>
      <c r="F33" t="n">
        <v>15.91</v>
      </c>
      <c r="G33" t="n">
        <v>43.39</v>
      </c>
      <c r="H33" t="n">
        <v>0.58</v>
      </c>
      <c r="I33" t="n">
        <v>22</v>
      </c>
      <c r="J33" t="n">
        <v>267.18</v>
      </c>
      <c r="K33" t="n">
        <v>59.19</v>
      </c>
      <c r="L33" t="n">
        <v>8.75</v>
      </c>
      <c r="M33" t="n">
        <v>20</v>
      </c>
      <c r="N33" t="n">
        <v>69.23999999999999</v>
      </c>
      <c r="O33" t="n">
        <v>33186.95</v>
      </c>
      <c r="P33" t="n">
        <v>256.32</v>
      </c>
      <c r="Q33" t="n">
        <v>467.1</v>
      </c>
      <c r="R33" t="n">
        <v>68.88</v>
      </c>
      <c r="S33" t="n">
        <v>39.61</v>
      </c>
      <c r="T33" t="n">
        <v>9619.77</v>
      </c>
      <c r="U33" t="n">
        <v>0.58</v>
      </c>
      <c r="V33" t="n">
        <v>0.73</v>
      </c>
      <c r="W33" t="n">
        <v>2.64</v>
      </c>
      <c r="X33" t="n">
        <v>0.58</v>
      </c>
      <c r="Y33" t="n">
        <v>1</v>
      </c>
      <c r="Z33" t="n">
        <v>10</v>
      </c>
      <c r="AA33" t="n">
        <v>413.3369416379963</v>
      </c>
      <c r="AB33" t="n">
        <v>565.545838688001</v>
      </c>
      <c r="AC33" t="n">
        <v>511.5709375921872</v>
      </c>
      <c r="AD33" t="n">
        <v>413336.9416379963</v>
      </c>
      <c r="AE33" t="n">
        <v>565545.838688001</v>
      </c>
      <c r="AF33" t="n">
        <v>6.163595372638483e-06</v>
      </c>
      <c r="AG33" t="n">
        <v>23</v>
      </c>
      <c r="AH33" t="n">
        <v>511570.9375921873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5.0445</v>
      </c>
      <c r="E34" t="n">
        <v>19.82</v>
      </c>
      <c r="F34" t="n">
        <v>15.94</v>
      </c>
      <c r="G34" t="n">
        <v>43.48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256.67</v>
      </c>
      <c r="Q34" t="n">
        <v>467.07</v>
      </c>
      <c r="R34" t="n">
        <v>69.7</v>
      </c>
      <c r="S34" t="n">
        <v>39.61</v>
      </c>
      <c r="T34" t="n">
        <v>10028.56</v>
      </c>
      <c r="U34" t="n">
        <v>0.57</v>
      </c>
      <c r="V34" t="n">
        <v>0.73</v>
      </c>
      <c r="W34" t="n">
        <v>2.65</v>
      </c>
      <c r="X34" t="n">
        <v>0.61</v>
      </c>
      <c r="Y34" t="n">
        <v>1</v>
      </c>
      <c r="Z34" t="n">
        <v>10</v>
      </c>
      <c r="AA34" t="n">
        <v>413.908290367488</v>
      </c>
      <c r="AB34" t="n">
        <v>566.3275832258186</v>
      </c>
      <c r="AC34" t="n">
        <v>512.2780735285008</v>
      </c>
      <c r="AD34" t="n">
        <v>413908.2903674879</v>
      </c>
      <c r="AE34" t="n">
        <v>566327.5832258186</v>
      </c>
      <c r="AF34" t="n">
        <v>6.15371429705e-06</v>
      </c>
      <c r="AG34" t="n">
        <v>23</v>
      </c>
      <c r="AH34" t="n">
        <v>512278.0735285008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5.0705</v>
      </c>
      <c r="E35" t="n">
        <v>19.72</v>
      </c>
      <c r="F35" t="n">
        <v>15.89</v>
      </c>
      <c r="G35" t="n">
        <v>45.4</v>
      </c>
      <c r="H35" t="n">
        <v>0.61</v>
      </c>
      <c r="I35" t="n">
        <v>21</v>
      </c>
      <c r="J35" t="n">
        <v>268.13</v>
      </c>
      <c r="K35" t="n">
        <v>59.19</v>
      </c>
      <c r="L35" t="n">
        <v>9.25</v>
      </c>
      <c r="M35" t="n">
        <v>19</v>
      </c>
      <c r="N35" t="n">
        <v>69.69</v>
      </c>
      <c r="O35" t="n">
        <v>33303.72</v>
      </c>
      <c r="P35" t="n">
        <v>255.65</v>
      </c>
      <c r="Q35" t="n">
        <v>467.09</v>
      </c>
      <c r="R35" t="n">
        <v>68.01000000000001</v>
      </c>
      <c r="S35" t="n">
        <v>39.61</v>
      </c>
      <c r="T35" t="n">
        <v>9191.360000000001</v>
      </c>
      <c r="U35" t="n">
        <v>0.58</v>
      </c>
      <c r="V35" t="n">
        <v>0.73</v>
      </c>
      <c r="W35" t="n">
        <v>2.64</v>
      </c>
      <c r="X35" t="n">
        <v>0.5600000000000001</v>
      </c>
      <c r="Y35" t="n">
        <v>1</v>
      </c>
      <c r="Z35" t="n">
        <v>10</v>
      </c>
      <c r="AA35" t="n">
        <v>412.3015244095789</v>
      </c>
      <c r="AB35" t="n">
        <v>564.1291351566961</v>
      </c>
      <c r="AC35" t="n">
        <v>510.2894422575541</v>
      </c>
      <c r="AD35" t="n">
        <v>412301.5244095789</v>
      </c>
      <c r="AE35" t="n">
        <v>564129.1351566961</v>
      </c>
      <c r="AF35" t="n">
        <v>6.185431329803156e-06</v>
      </c>
      <c r="AG35" t="n">
        <v>23</v>
      </c>
      <c r="AH35" t="n">
        <v>510289.4422575542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5.0651</v>
      </c>
      <c r="E36" t="n">
        <v>19.74</v>
      </c>
      <c r="F36" t="n">
        <v>15.91</v>
      </c>
      <c r="G36" t="n">
        <v>45.46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255.51</v>
      </c>
      <c r="Q36" t="n">
        <v>467.07</v>
      </c>
      <c r="R36" t="n">
        <v>68.77</v>
      </c>
      <c r="S36" t="n">
        <v>39.61</v>
      </c>
      <c r="T36" t="n">
        <v>9568.459999999999</v>
      </c>
      <c r="U36" t="n">
        <v>0.58</v>
      </c>
      <c r="V36" t="n">
        <v>0.73</v>
      </c>
      <c r="W36" t="n">
        <v>2.64</v>
      </c>
      <c r="X36" t="n">
        <v>0.58</v>
      </c>
      <c r="Y36" t="n">
        <v>1</v>
      </c>
      <c r="Z36" t="n">
        <v>10</v>
      </c>
      <c r="AA36" t="n">
        <v>412.5014992393303</v>
      </c>
      <c r="AB36" t="n">
        <v>564.4027495410287</v>
      </c>
      <c r="AC36" t="n">
        <v>510.5369432690663</v>
      </c>
      <c r="AD36" t="n">
        <v>412501.4992393302</v>
      </c>
      <c r="AE36" t="n">
        <v>564402.7495410288</v>
      </c>
      <c r="AF36" t="n">
        <v>6.178843946077501e-06</v>
      </c>
      <c r="AG36" t="n">
        <v>23</v>
      </c>
      <c r="AH36" t="n">
        <v>510536.9432690663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5.0844</v>
      </c>
      <c r="E37" t="n">
        <v>19.67</v>
      </c>
      <c r="F37" t="n">
        <v>15.89</v>
      </c>
      <c r="G37" t="n">
        <v>47.66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255.32</v>
      </c>
      <c r="Q37" t="n">
        <v>467.08</v>
      </c>
      <c r="R37" t="n">
        <v>68.11</v>
      </c>
      <c r="S37" t="n">
        <v>39.61</v>
      </c>
      <c r="T37" t="n">
        <v>9245.92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411.650361010848</v>
      </c>
      <c r="AB37" t="n">
        <v>563.2381846672506</v>
      </c>
      <c r="AC37" t="n">
        <v>509.4835228323645</v>
      </c>
      <c r="AD37" t="n">
        <v>411650.361010848</v>
      </c>
      <c r="AE37" t="n">
        <v>563238.1846672506</v>
      </c>
      <c r="AF37" t="n">
        <v>6.202387743467344e-06</v>
      </c>
      <c r="AG37" t="n">
        <v>23</v>
      </c>
      <c r="AH37" t="n">
        <v>509483.5228323645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5.0881</v>
      </c>
      <c r="E38" t="n">
        <v>19.65</v>
      </c>
      <c r="F38" t="n">
        <v>15.87</v>
      </c>
      <c r="G38" t="n">
        <v>47.61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254.87</v>
      </c>
      <c r="Q38" t="n">
        <v>467.09</v>
      </c>
      <c r="R38" t="n">
        <v>67.42</v>
      </c>
      <c r="S38" t="n">
        <v>39.61</v>
      </c>
      <c r="T38" t="n">
        <v>8899.35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411.2317004752687</v>
      </c>
      <c r="AB38" t="n">
        <v>562.665354852472</v>
      </c>
      <c r="AC38" t="n">
        <v>508.9653630911366</v>
      </c>
      <c r="AD38" t="n">
        <v>411231.7004752687</v>
      </c>
      <c r="AE38" t="n">
        <v>562665.354852472</v>
      </c>
      <c r="AF38" t="n">
        <v>6.206901321205294e-06</v>
      </c>
      <c r="AG38" t="n">
        <v>23</v>
      </c>
      <c r="AH38" t="n">
        <v>508965.3630911366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5.1026</v>
      </c>
      <c r="E39" t="n">
        <v>19.6</v>
      </c>
      <c r="F39" t="n">
        <v>15.86</v>
      </c>
      <c r="G39" t="n">
        <v>50.1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254.7</v>
      </c>
      <c r="Q39" t="n">
        <v>467.07</v>
      </c>
      <c r="R39" t="n">
        <v>67.31</v>
      </c>
      <c r="S39" t="n">
        <v>39.61</v>
      </c>
      <c r="T39" t="n">
        <v>8849.18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410.6037018081435</v>
      </c>
      <c r="AB39" t="n">
        <v>561.8060993707655</v>
      </c>
      <c r="AC39" t="n">
        <v>508.1881137466315</v>
      </c>
      <c r="AD39" t="n">
        <v>410603.7018081435</v>
      </c>
      <c r="AE39" t="n">
        <v>561806.0993707655</v>
      </c>
      <c r="AF39" t="n">
        <v>6.224589666394554e-06</v>
      </c>
      <c r="AG39" t="n">
        <v>23</v>
      </c>
      <c r="AH39" t="n">
        <v>508188.1137466315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5.1069</v>
      </c>
      <c r="E40" t="n">
        <v>19.58</v>
      </c>
      <c r="F40" t="n">
        <v>15.85</v>
      </c>
      <c r="G40" t="n">
        <v>50.04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254.13</v>
      </c>
      <c r="Q40" t="n">
        <v>467.07</v>
      </c>
      <c r="R40" t="n">
        <v>66.77</v>
      </c>
      <c r="S40" t="n">
        <v>39.61</v>
      </c>
      <c r="T40" t="n">
        <v>8581.91</v>
      </c>
      <c r="U40" t="n">
        <v>0.59</v>
      </c>
      <c r="V40" t="n">
        <v>0.74</v>
      </c>
      <c r="W40" t="n">
        <v>2.64</v>
      </c>
      <c r="X40" t="n">
        <v>0.51</v>
      </c>
      <c r="Y40" t="n">
        <v>1</v>
      </c>
      <c r="Z40" t="n">
        <v>10</v>
      </c>
      <c r="AA40" t="n">
        <v>410.1462221060926</v>
      </c>
      <c r="AB40" t="n">
        <v>561.1801554598394</v>
      </c>
      <c r="AC40" t="n">
        <v>507.6219090440464</v>
      </c>
      <c r="AD40" t="n">
        <v>410146.2221060926</v>
      </c>
      <c r="AE40" t="n">
        <v>561180.1554598394</v>
      </c>
      <c r="AF40" t="n">
        <v>6.229835175657577e-06</v>
      </c>
      <c r="AG40" t="n">
        <v>23</v>
      </c>
      <c r="AH40" t="n">
        <v>507621.9090440464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5.1274</v>
      </c>
      <c r="E41" t="n">
        <v>19.5</v>
      </c>
      <c r="F41" t="n">
        <v>15.82</v>
      </c>
      <c r="G41" t="n">
        <v>52.73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253.55</v>
      </c>
      <c r="Q41" t="n">
        <v>467.07</v>
      </c>
      <c r="R41" t="n">
        <v>65.81</v>
      </c>
      <c r="S41" t="n">
        <v>39.61</v>
      </c>
      <c r="T41" t="n">
        <v>8104.34</v>
      </c>
      <c r="U41" t="n">
        <v>0.6</v>
      </c>
      <c r="V41" t="n">
        <v>0.74</v>
      </c>
      <c r="W41" t="n">
        <v>2.64</v>
      </c>
      <c r="X41" t="n">
        <v>0.48</v>
      </c>
      <c r="Y41" t="n">
        <v>1</v>
      </c>
      <c r="Z41" t="n">
        <v>10</v>
      </c>
      <c r="AA41" t="n">
        <v>409.048714154855</v>
      </c>
      <c r="AB41" t="n">
        <v>559.6784966623225</v>
      </c>
      <c r="AC41" t="n">
        <v>506.2635664545732</v>
      </c>
      <c r="AD41" t="n">
        <v>409048.714154855</v>
      </c>
      <c r="AE41" t="n">
        <v>559678.4966623224</v>
      </c>
      <c r="AF41" t="n">
        <v>6.254842836097564e-06</v>
      </c>
      <c r="AG41" t="n">
        <v>23</v>
      </c>
      <c r="AH41" t="n">
        <v>506263.5664545732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5.13</v>
      </c>
      <c r="E42" t="n">
        <v>19.49</v>
      </c>
      <c r="F42" t="n">
        <v>15.81</v>
      </c>
      <c r="G42" t="n">
        <v>52.69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253.14</v>
      </c>
      <c r="Q42" t="n">
        <v>467.07</v>
      </c>
      <c r="R42" t="n">
        <v>65.43000000000001</v>
      </c>
      <c r="S42" t="n">
        <v>39.61</v>
      </c>
      <c r="T42" t="n">
        <v>7915.91</v>
      </c>
      <c r="U42" t="n">
        <v>0.61</v>
      </c>
      <c r="V42" t="n">
        <v>0.74</v>
      </c>
      <c r="W42" t="n">
        <v>2.64</v>
      </c>
      <c r="X42" t="n">
        <v>0.47</v>
      </c>
      <c r="Y42" t="n">
        <v>1</v>
      </c>
      <c r="Z42" t="n">
        <v>10</v>
      </c>
      <c r="AA42" t="n">
        <v>408.7288576836223</v>
      </c>
      <c r="AB42" t="n">
        <v>559.2408549273102</v>
      </c>
      <c r="AC42" t="n">
        <v>505.8676926325165</v>
      </c>
      <c r="AD42" t="n">
        <v>408728.8576836223</v>
      </c>
      <c r="AE42" t="n">
        <v>559240.8549273103</v>
      </c>
      <c r="AF42" t="n">
        <v>6.258014539372881e-06</v>
      </c>
      <c r="AG42" t="n">
        <v>23</v>
      </c>
      <c r="AH42" t="n">
        <v>505867.6926325166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5.1275</v>
      </c>
      <c r="E43" t="n">
        <v>19.5</v>
      </c>
      <c r="F43" t="n">
        <v>15.82</v>
      </c>
      <c r="G43" t="n">
        <v>52.73</v>
      </c>
      <c r="H43" t="n">
        <v>0.74</v>
      </c>
      <c r="I43" t="n">
        <v>18</v>
      </c>
      <c r="J43" t="n">
        <v>271.95</v>
      </c>
      <c r="K43" t="n">
        <v>59.19</v>
      </c>
      <c r="L43" t="n">
        <v>11.25</v>
      </c>
      <c r="M43" t="n">
        <v>16</v>
      </c>
      <c r="N43" t="n">
        <v>71.5</v>
      </c>
      <c r="O43" t="n">
        <v>33774.23</v>
      </c>
      <c r="P43" t="n">
        <v>252.75</v>
      </c>
      <c r="Q43" t="n">
        <v>467.09</v>
      </c>
      <c r="R43" t="n">
        <v>65.79000000000001</v>
      </c>
      <c r="S43" t="n">
        <v>39.61</v>
      </c>
      <c r="T43" t="n">
        <v>8095.71</v>
      </c>
      <c r="U43" t="n">
        <v>0.6</v>
      </c>
      <c r="V43" t="n">
        <v>0.74</v>
      </c>
      <c r="W43" t="n">
        <v>2.64</v>
      </c>
      <c r="X43" t="n">
        <v>0.48</v>
      </c>
      <c r="Y43" t="n">
        <v>1</v>
      </c>
      <c r="Z43" t="n">
        <v>10</v>
      </c>
      <c r="AA43" t="n">
        <v>408.667891193858</v>
      </c>
      <c r="AB43" t="n">
        <v>559.157437886363</v>
      </c>
      <c r="AC43" t="n">
        <v>505.7922367968807</v>
      </c>
      <c r="AD43" t="n">
        <v>408667.891193858</v>
      </c>
      <c r="AE43" t="n">
        <v>559157.437886363</v>
      </c>
      <c r="AF43" t="n">
        <v>6.254964824685078e-06</v>
      </c>
      <c r="AG43" t="n">
        <v>23</v>
      </c>
      <c r="AH43" t="n">
        <v>505792.2367968807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5.1475</v>
      </c>
      <c r="E44" t="n">
        <v>19.43</v>
      </c>
      <c r="F44" t="n">
        <v>15.79</v>
      </c>
      <c r="G44" t="n">
        <v>55.73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252.25</v>
      </c>
      <c r="Q44" t="n">
        <v>467.08</v>
      </c>
      <c r="R44" t="n">
        <v>64.95</v>
      </c>
      <c r="S44" t="n">
        <v>39.61</v>
      </c>
      <c r="T44" t="n">
        <v>7679.47</v>
      </c>
      <c r="U44" t="n">
        <v>0.61</v>
      </c>
      <c r="V44" t="n">
        <v>0.74</v>
      </c>
      <c r="W44" t="n">
        <v>2.63</v>
      </c>
      <c r="X44" t="n">
        <v>0.46</v>
      </c>
      <c r="Y44" t="n">
        <v>1</v>
      </c>
      <c r="Z44" t="n">
        <v>10</v>
      </c>
      <c r="AA44" t="n">
        <v>407.6353512458904</v>
      </c>
      <c r="AB44" t="n">
        <v>557.7446711771062</v>
      </c>
      <c r="AC44" t="n">
        <v>504.5143025595248</v>
      </c>
      <c r="AD44" t="n">
        <v>407635.3512458904</v>
      </c>
      <c r="AE44" t="n">
        <v>557744.6711771062</v>
      </c>
      <c r="AF44" t="n">
        <v>6.279362542187506e-06</v>
      </c>
      <c r="AG44" t="n">
        <v>23</v>
      </c>
      <c r="AH44" t="n">
        <v>504514.3025595248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5.1459</v>
      </c>
      <c r="E45" t="n">
        <v>19.43</v>
      </c>
      <c r="F45" t="n">
        <v>15.8</v>
      </c>
      <c r="G45" t="n">
        <v>55.75</v>
      </c>
      <c r="H45" t="n">
        <v>0.77</v>
      </c>
      <c r="I45" t="n">
        <v>17</v>
      </c>
      <c r="J45" t="n">
        <v>272.91</v>
      </c>
      <c r="K45" t="n">
        <v>59.19</v>
      </c>
      <c r="L45" t="n">
        <v>11.75</v>
      </c>
      <c r="M45" t="n">
        <v>15</v>
      </c>
      <c r="N45" t="n">
        <v>71.95999999999999</v>
      </c>
      <c r="O45" t="n">
        <v>33892.87</v>
      </c>
      <c r="P45" t="n">
        <v>252.31</v>
      </c>
      <c r="Q45" t="n">
        <v>467.16</v>
      </c>
      <c r="R45" t="n">
        <v>64.94</v>
      </c>
      <c r="S45" t="n">
        <v>39.61</v>
      </c>
      <c r="T45" t="n">
        <v>7675.31</v>
      </c>
      <c r="U45" t="n">
        <v>0.61</v>
      </c>
      <c r="V45" t="n">
        <v>0.74</v>
      </c>
      <c r="W45" t="n">
        <v>2.64</v>
      </c>
      <c r="X45" t="n">
        <v>0.46</v>
      </c>
      <c r="Y45" t="n">
        <v>1</v>
      </c>
      <c r="Z45" t="n">
        <v>10</v>
      </c>
      <c r="AA45" t="n">
        <v>407.7547791631272</v>
      </c>
      <c r="AB45" t="n">
        <v>557.9080777222573</v>
      </c>
      <c r="AC45" t="n">
        <v>504.6621138133493</v>
      </c>
      <c r="AD45" t="n">
        <v>407754.7791631272</v>
      </c>
      <c r="AE45" t="n">
        <v>557908.0777222574</v>
      </c>
      <c r="AF45" t="n">
        <v>6.277410724787312e-06</v>
      </c>
      <c r="AG45" t="n">
        <v>23</v>
      </c>
      <c r="AH45" t="n">
        <v>504662.1138133493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5.1451</v>
      </c>
      <c r="E46" t="n">
        <v>19.44</v>
      </c>
      <c r="F46" t="n">
        <v>15.8</v>
      </c>
      <c r="G46" t="n">
        <v>55.76</v>
      </c>
      <c r="H46" t="n">
        <v>0.78</v>
      </c>
      <c r="I46" t="n">
        <v>17</v>
      </c>
      <c r="J46" t="n">
        <v>273.39</v>
      </c>
      <c r="K46" t="n">
        <v>59.19</v>
      </c>
      <c r="L46" t="n">
        <v>12</v>
      </c>
      <c r="M46" t="n">
        <v>15</v>
      </c>
      <c r="N46" t="n">
        <v>72.2</v>
      </c>
      <c r="O46" t="n">
        <v>33952.26</v>
      </c>
      <c r="P46" t="n">
        <v>252.1</v>
      </c>
      <c r="Q46" t="n">
        <v>467.16</v>
      </c>
      <c r="R46" t="n">
        <v>65.23</v>
      </c>
      <c r="S46" t="n">
        <v>39.61</v>
      </c>
      <c r="T46" t="n">
        <v>7823.08</v>
      </c>
      <c r="U46" t="n">
        <v>0.61</v>
      </c>
      <c r="V46" t="n">
        <v>0.74</v>
      </c>
      <c r="W46" t="n">
        <v>2.63</v>
      </c>
      <c r="X46" t="n">
        <v>0.47</v>
      </c>
      <c r="Y46" t="n">
        <v>1</v>
      </c>
      <c r="Z46" t="n">
        <v>10</v>
      </c>
      <c r="AA46" t="n">
        <v>407.6834603873024</v>
      </c>
      <c r="AB46" t="n">
        <v>557.8104962268116</v>
      </c>
      <c r="AC46" t="n">
        <v>504.5738453588725</v>
      </c>
      <c r="AD46" t="n">
        <v>407683.4603873024</v>
      </c>
      <c r="AE46" t="n">
        <v>557810.4962268115</v>
      </c>
      <c r="AF46" t="n">
        <v>6.276434816087215e-06</v>
      </c>
      <c r="AG46" t="n">
        <v>23</v>
      </c>
      <c r="AH46" t="n">
        <v>504573.8453588724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5.1692</v>
      </c>
      <c r="E47" t="n">
        <v>19.35</v>
      </c>
      <c r="F47" t="n">
        <v>15.76</v>
      </c>
      <c r="G47" t="n">
        <v>59.09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251.31</v>
      </c>
      <c r="Q47" t="n">
        <v>467.07</v>
      </c>
      <c r="R47" t="n">
        <v>63.84</v>
      </c>
      <c r="S47" t="n">
        <v>39.61</v>
      </c>
      <c r="T47" t="n">
        <v>7129.57</v>
      </c>
      <c r="U47" t="n">
        <v>0.62</v>
      </c>
      <c r="V47" t="n">
        <v>0.74</v>
      </c>
      <c r="W47" t="n">
        <v>2.63</v>
      </c>
      <c r="X47" t="n">
        <v>0.42</v>
      </c>
      <c r="Y47" t="n">
        <v>1</v>
      </c>
      <c r="Z47" t="n">
        <v>10</v>
      </c>
      <c r="AA47" t="n">
        <v>406.3473530405811</v>
      </c>
      <c r="AB47" t="n">
        <v>555.9823752101315</v>
      </c>
      <c r="AC47" t="n">
        <v>502.9201976462404</v>
      </c>
      <c r="AD47" t="n">
        <v>406347.3530405811</v>
      </c>
      <c r="AE47" t="n">
        <v>555982.3752101315</v>
      </c>
      <c r="AF47" t="n">
        <v>6.305834065677641e-06</v>
      </c>
      <c r="AG47" t="n">
        <v>23</v>
      </c>
      <c r="AH47" t="n">
        <v>502920.1976462404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5.1646</v>
      </c>
      <c r="E48" t="n">
        <v>19.36</v>
      </c>
      <c r="F48" t="n">
        <v>15.78</v>
      </c>
      <c r="G48" t="n">
        <v>59.16</v>
      </c>
      <c r="H48" t="n">
        <v>0.8100000000000001</v>
      </c>
      <c r="I48" t="n">
        <v>16</v>
      </c>
      <c r="J48" t="n">
        <v>274.35</v>
      </c>
      <c r="K48" t="n">
        <v>59.19</v>
      </c>
      <c r="L48" t="n">
        <v>12.5</v>
      </c>
      <c r="M48" t="n">
        <v>14</v>
      </c>
      <c r="N48" t="n">
        <v>72.66</v>
      </c>
      <c r="O48" t="n">
        <v>34071.31</v>
      </c>
      <c r="P48" t="n">
        <v>251.7</v>
      </c>
      <c r="Q48" t="n">
        <v>467.08</v>
      </c>
      <c r="R48" t="n">
        <v>64.38</v>
      </c>
      <c r="S48" t="n">
        <v>39.61</v>
      </c>
      <c r="T48" t="n">
        <v>7402.57</v>
      </c>
      <c r="U48" t="n">
        <v>0.62</v>
      </c>
      <c r="V48" t="n">
        <v>0.74</v>
      </c>
      <c r="W48" t="n">
        <v>2.63</v>
      </c>
      <c r="X48" t="n">
        <v>0.44</v>
      </c>
      <c r="Y48" t="n">
        <v>1</v>
      </c>
      <c r="Z48" t="n">
        <v>10</v>
      </c>
      <c r="AA48" t="n">
        <v>406.7583772437739</v>
      </c>
      <c r="AB48" t="n">
        <v>556.544756658048</v>
      </c>
      <c r="AC48" t="n">
        <v>503.4289061980749</v>
      </c>
      <c r="AD48" t="n">
        <v>406758.3772437738</v>
      </c>
      <c r="AE48" t="n">
        <v>556544.7566580479</v>
      </c>
      <c r="AF48" t="n">
        <v>6.300222590652083e-06</v>
      </c>
      <c r="AG48" t="n">
        <v>23</v>
      </c>
      <c r="AH48" t="n">
        <v>503428.9061980749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5.1658</v>
      </c>
      <c r="E49" t="n">
        <v>19.36</v>
      </c>
      <c r="F49" t="n">
        <v>15.77</v>
      </c>
      <c r="G49" t="n">
        <v>59.14</v>
      </c>
      <c r="H49" t="n">
        <v>0.83</v>
      </c>
      <c r="I49" t="n">
        <v>16</v>
      </c>
      <c r="J49" t="n">
        <v>274.84</v>
      </c>
      <c r="K49" t="n">
        <v>59.19</v>
      </c>
      <c r="L49" t="n">
        <v>12.75</v>
      </c>
      <c r="M49" t="n">
        <v>14</v>
      </c>
      <c r="N49" t="n">
        <v>72.89</v>
      </c>
      <c r="O49" t="n">
        <v>34130.98</v>
      </c>
      <c r="P49" t="n">
        <v>251.2</v>
      </c>
      <c r="Q49" t="n">
        <v>467.1</v>
      </c>
      <c r="R49" t="n">
        <v>64.31999999999999</v>
      </c>
      <c r="S49" t="n">
        <v>39.61</v>
      </c>
      <c r="T49" t="n">
        <v>7369.95</v>
      </c>
      <c r="U49" t="n">
        <v>0.62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406.447239026492</v>
      </c>
      <c r="AB49" t="n">
        <v>556.1190436227134</v>
      </c>
      <c r="AC49" t="n">
        <v>503.0438226173408</v>
      </c>
      <c r="AD49" t="n">
        <v>406447.239026492</v>
      </c>
      <c r="AE49" t="n">
        <v>556119.0436227134</v>
      </c>
      <c r="AF49" t="n">
        <v>6.301686453702228e-06</v>
      </c>
      <c r="AG49" t="n">
        <v>23</v>
      </c>
      <c r="AH49" t="n">
        <v>503043.8226173408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5.1911</v>
      </c>
      <c r="E50" t="n">
        <v>19.26</v>
      </c>
      <c r="F50" t="n">
        <v>15.73</v>
      </c>
      <c r="G50" t="n">
        <v>62.9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250.04</v>
      </c>
      <c r="Q50" t="n">
        <v>467.11</v>
      </c>
      <c r="R50" t="n">
        <v>62.66</v>
      </c>
      <c r="S50" t="n">
        <v>39.61</v>
      </c>
      <c r="T50" t="n">
        <v>6546.55</v>
      </c>
      <c r="U50" t="n">
        <v>0.63</v>
      </c>
      <c r="V50" t="n">
        <v>0.74</v>
      </c>
      <c r="W50" t="n">
        <v>2.63</v>
      </c>
      <c r="X50" t="n">
        <v>0.39</v>
      </c>
      <c r="Y50" t="n">
        <v>1</v>
      </c>
      <c r="Z50" t="n">
        <v>10</v>
      </c>
      <c r="AA50" t="n">
        <v>404.9096834378738</v>
      </c>
      <c r="AB50" t="n">
        <v>554.0152922342008</v>
      </c>
      <c r="AC50" t="n">
        <v>501.1408503087142</v>
      </c>
      <c r="AD50" t="n">
        <v>404909.6834378737</v>
      </c>
      <c r="AE50" t="n">
        <v>554015.2922342009</v>
      </c>
      <c r="AF50" t="n">
        <v>6.332549566342799e-06</v>
      </c>
      <c r="AG50" t="n">
        <v>23</v>
      </c>
      <c r="AH50" t="n">
        <v>501140.8503087142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5.1937</v>
      </c>
      <c r="E51" t="n">
        <v>19.25</v>
      </c>
      <c r="F51" t="n">
        <v>15.72</v>
      </c>
      <c r="G51" t="n">
        <v>62.86</v>
      </c>
      <c r="H51" t="n">
        <v>0.86</v>
      </c>
      <c r="I51" t="n">
        <v>15</v>
      </c>
      <c r="J51" t="n">
        <v>275.81</v>
      </c>
      <c r="K51" t="n">
        <v>59.19</v>
      </c>
      <c r="L51" t="n">
        <v>13.25</v>
      </c>
      <c r="M51" t="n">
        <v>13</v>
      </c>
      <c r="N51" t="n">
        <v>73.36</v>
      </c>
      <c r="O51" t="n">
        <v>34250.57</v>
      </c>
      <c r="P51" t="n">
        <v>249.87</v>
      </c>
      <c r="Q51" t="n">
        <v>467.07</v>
      </c>
      <c r="R51" t="n">
        <v>62.43</v>
      </c>
      <c r="S51" t="n">
        <v>39.61</v>
      </c>
      <c r="T51" t="n">
        <v>6432.26</v>
      </c>
      <c r="U51" t="n">
        <v>0.63</v>
      </c>
      <c r="V51" t="n">
        <v>0.74</v>
      </c>
      <c r="W51" t="n">
        <v>2.63</v>
      </c>
      <c r="X51" t="n">
        <v>0.38</v>
      </c>
      <c r="Y51" t="n">
        <v>1</v>
      </c>
      <c r="Z51" t="n">
        <v>10</v>
      </c>
      <c r="AA51" t="n">
        <v>404.7075873142849</v>
      </c>
      <c r="AB51" t="n">
        <v>553.7387754020547</v>
      </c>
      <c r="AC51" t="n">
        <v>500.8907238549343</v>
      </c>
      <c r="AD51" t="n">
        <v>404707.5873142849</v>
      </c>
      <c r="AE51" t="n">
        <v>553738.7754020547</v>
      </c>
      <c r="AF51" t="n">
        <v>6.335721269618116e-06</v>
      </c>
      <c r="AG51" t="n">
        <v>23</v>
      </c>
      <c r="AH51" t="n">
        <v>500890.7238549343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5.1923</v>
      </c>
      <c r="E52" t="n">
        <v>19.26</v>
      </c>
      <c r="F52" t="n">
        <v>15.72</v>
      </c>
      <c r="G52" t="n">
        <v>62.88</v>
      </c>
      <c r="H52" t="n">
        <v>0.87</v>
      </c>
      <c r="I52" t="n">
        <v>15</v>
      </c>
      <c r="J52" t="n">
        <v>276.29</v>
      </c>
      <c r="K52" t="n">
        <v>59.19</v>
      </c>
      <c r="L52" t="n">
        <v>13.5</v>
      </c>
      <c r="M52" t="n">
        <v>13</v>
      </c>
      <c r="N52" t="n">
        <v>73.59999999999999</v>
      </c>
      <c r="O52" t="n">
        <v>34310.51</v>
      </c>
      <c r="P52" t="n">
        <v>249.73</v>
      </c>
      <c r="Q52" t="n">
        <v>467.07</v>
      </c>
      <c r="R52" t="n">
        <v>62.58</v>
      </c>
      <c r="S52" t="n">
        <v>39.61</v>
      </c>
      <c r="T52" t="n">
        <v>6508.21</v>
      </c>
      <c r="U52" t="n">
        <v>0.63</v>
      </c>
      <c r="V52" t="n">
        <v>0.74</v>
      </c>
      <c r="W52" t="n">
        <v>2.63</v>
      </c>
      <c r="X52" t="n">
        <v>0.39</v>
      </c>
      <c r="Y52" t="n">
        <v>1</v>
      </c>
      <c r="Z52" t="n">
        <v>10</v>
      </c>
      <c r="AA52" t="n">
        <v>404.6890651757565</v>
      </c>
      <c r="AB52" t="n">
        <v>553.7134325949812</v>
      </c>
      <c r="AC52" t="n">
        <v>500.867799729799</v>
      </c>
      <c r="AD52" t="n">
        <v>404689.0651757565</v>
      </c>
      <c r="AE52" t="n">
        <v>553713.4325949812</v>
      </c>
      <c r="AF52" t="n">
        <v>6.334013429392946e-06</v>
      </c>
      <c r="AG52" t="n">
        <v>23</v>
      </c>
      <c r="AH52" t="n">
        <v>500867.799729799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5.2104</v>
      </c>
      <c r="E53" t="n">
        <v>19.19</v>
      </c>
      <c r="F53" t="n">
        <v>15.7</v>
      </c>
      <c r="G53" t="n">
        <v>67.3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249.26</v>
      </c>
      <c r="Q53" t="n">
        <v>467.08</v>
      </c>
      <c r="R53" t="n">
        <v>62.01</v>
      </c>
      <c r="S53" t="n">
        <v>39.61</v>
      </c>
      <c r="T53" t="n">
        <v>6225.59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403.7973511519431</v>
      </c>
      <c r="AB53" t="n">
        <v>552.4933501279534</v>
      </c>
      <c r="AC53" t="n">
        <v>499.7641602210278</v>
      </c>
      <c r="AD53" t="n">
        <v>403797.3511519431</v>
      </c>
      <c r="AE53" t="n">
        <v>552493.3501279533</v>
      </c>
      <c r="AF53" t="n">
        <v>6.356093363732643e-06</v>
      </c>
      <c r="AG53" t="n">
        <v>23</v>
      </c>
      <c r="AH53" t="n">
        <v>499764.1602210278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5.211</v>
      </c>
      <c r="E54" t="n">
        <v>19.19</v>
      </c>
      <c r="F54" t="n">
        <v>15.7</v>
      </c>
      <c r="G54" t="n">
        <v>67.29000000000001</v>
      </c>
      <c r="H54" t="n">
        <v>0.9</v>
      </c>
      <c r="I54" t="n">
        <v>14</v>
      </c>
      <c r="J54" t="n">
        <v>277.27</v>
      </c>
      <c r="K54" t="n">
        <v>59.19</v>
      </c>
      <c r="L54" t="n">
        <v>14</v>
      </c>
      <c r="M54" t="n">
        <v>12</v>
      </c>
      <c r="N54" t="n">
        <v>74.06999999999999</v>
      </c>
      <c r="O54" t="n">
        <v>34430.66</v>
      </c>
      <c r="P54" t="n">
        <v>249.34</v>
      </c>
      <c r="Q54" t="n">
        <v>467.09</v>
      </c>
      <c r="R54" t="n">
        <v>61.9</v>
      </c>
      <c r="S54" t="n">
        <v>39.61</v>
      </c>
      <c r="T54" t="n">
        <v>6173.08</v>
      </c>
      <c r="U54" t="n">
        <v>0.64</v>
      </c>
      <c r="V54" t="n">
        <v>0.74</v>
      </c>
      <c r="W54" t="n">
        <v>2.63</v>
      </c>
      <c r="X54" t="n">
        <v>0.37</v>
      </c>
      <c r="Y54" t="n">
        <v>1</v>
      </c>
      <c r="Z54" t="n">
        <v>10</v>
      </c>
      <c r="AA54" t="n">
        <v>403.8146483870995</v>
      </c>
      <c r="AB54" t="n">
        <v>552.5170169681944</v>
      </c>
      <c r="AC54" t="n">
        <v>499.7855683312529</v>
      </c>
      <c r="AD54" t="n">
        <v>403814.6483870994</v>
      </c>
      <c r="AE54" t="n">
        <v>552517.0169681944</v>
      </c>
      <c r="AF54" t="n">
        <v>6.356825295257716e-06</v>
      </c>
      <c r="AG54" t="n">
        <v>23</v>
      </c>
      <c r="AH54" t="n">
        <v>499785.5683312529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5.2068</v>
      </c>
      <c r="E55" t="n">
        <v>19.21</v>
      </c>
      <c r="F55" t="n">
        <v>15.72</v>
      </c>
      <c r="G55" t="n">
        <v>67.36</v>
      </c>
      <c r="H55" t="n">
        <v>0.91</v>
      </c>
      <c r="I55" t="n">
        <v>14</v>
      </c>
      <c r="J55" t="n">
        <v>277.76</v>
      </c>
      <c r="K55" t="n">
        <v>59.19</v>
      </c>
      <c r="L55" t="n">
        <v>14.25</v>
      </c>
      <c r="M55" t="n">
        <v>12</v>
      </c>
      <c r="N55" t="n">
        <v>74.31</v>
      </c>
      <c r="O55" t="n">
        <v>34490.87</v>
      </c>
      <c r="P55" t="n">
        <v>249.27</v>
      </c>
      <c r="Q55" t="n">
        <v>467.07</v>
      </c>
      <c r="R55" t="n">
        <v>62.44</v>
      </c>
      <c r="S55" t="n">
        <v>39.61</v>
      </c>
      <c r="T55" t="n">
        <v>6440.4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403.9931910745643</v>
      </c>
      <c r="AB55" t="n">
        <v>552.7613069499314</v>
      </c>
      <c r="AC55" t="n">
        <v>500.0065436199959</v>
      </c>
      <c r="AD55" t="n">
        <v>403993.1910745642</v>
      </c>
      <c r="AE55" t="n">
        <v>552761.3069499314</v>
      </c>
      <c r="AF55" t="n">
        <v>6.351701774582207e-06</v>
      </c>
      <c r="AG55" t="n">
        <v>23</v>
      </c>
      <c r="AH55" t="n">
        <v>500006.5436199959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5.2095</v>
      </c>
      <c r="E56" t="n">
        <v>19.2</v>
      </c>
      <c r="F56" t="n">
        <v>15.71</v>
      </c>
      <c r="G56" t="n">
        <v>67.31</v>
      </c>
      <c r="H56" t="n">
        <v>0.93</v>
      </c>
      <c r="I56" t="n">
        <v>14</v>
      </c>
      <c r="J56" t="n">
        <v>278.25</v>
      </c>
      <c r="K56" t="n">
        <v>59.19</v>
      </c>
      <c r="L56" t="n">
        <v>14.5</v>
      </c>
      <c r="M56" t="n">
        <v>12</v>
      </c>
      <c r="N56" t="n">
        <v>74.55</v>
      </c>
      <c r="O56" t="n">
        <v>34551.18</v>
      </c>
      <c r="P56" t="n">
        <v>248.77</v>
      </c>
      <c r="Q56" t="n">
        <v>467.07</v>
      </c>
      <c r="R56" t="n">
        <v>62.08</v>
      </c>
      <c r="S56" t="n">
        <v>39.61</v>
      </c>
      <c r="T56" t="n">
        <v>6258.49</v>
      </c>
      <c r="U56" t="n">
        <v>0.64</v>
      </c>
      <c r="V56" t="n">
        <v>0.74</v>
      </c>
      <c r="W56" t="n">
        <v>2.63</v>
      </c>
      <c r="X56" t="n">
        <v>0.37</v>
      </c>
      <c r="Y56" t="n">
        <v>1</v>
      </c>
      <c r="Z56" t="n">
        <v>10</v>
      </c>
      <c r="AA56" t="n">
        <v>403.6356436595126</v>
      </c>
      <c r="AB56" t="n">
        <v>552.272094802779</v>
      </c>
      <c r="AC56" t="n">
        <v>499.5640211935541</v>
      </c>
      <c r="AD56" t="n">
        <v>403635.6436595126</v>
      </c>
      <c r="AE56" t="n">
        <v>552272.0948027789</v>
      </c>
      <c r="AF56" t="n">
        <v>6.354995466445034e-06</v>
      </c>
      <c r="AG56" t="n">
        <v>23</v>
      </c>
      <c r="AH56" t="n">
        <v>499564.0211935542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5.2065</v>
      </c>
      <c r="E57" t="n">
        <v>19.21</v>
      </c>
      <c r="F57" t="n">
        <v>15.72</v>
      </c>
      <c r="G57" t="n">
        <v>67.36</v>
      </c>
      <c r="H57" t="n">
        <v>0.9399999999999999</v>
      </c>
      <c r="I57" t="n">
        <v>14</v>
      </c>
      <c r="J57" t="n">
        <v>278.74</v>
      </c>
      <c r="K57" t="n">
        <v>59.19</v>
      </c>
      <c r="L57" t="n">
        <v>14.75</v>
      </c>
      <c r="M57" t="n">
        <v>12</v>
      </c>
      <c r="N57" t="n">
        <v>74.79000000000001</v>
      </c>
      <c r="O57" t="n">
        <v>34611.59</v>
      </c>
      <c r="P57" t="n">
        <v>248.24</v>
      </c>
      <c r="Q57" t="n">
        <v>467.09</v>
      </c>
      <c r="R57" t="n">
        <v>62.49</v>
      </c>
      <c r="S57" t="n">
        <v>39.61</v>
      </c>
      <c r="T57" t="n">
        <v>6467.62</v>
      </c>
      <c r="U57" t="n">
        <v>0.63</v>
      </c>
      <c r="V57" t="n">
        <v>0.74</v>
      </c>
      <c r="W57" t="n">
        <v>2.63</v>
      </c>
      <c r="X57" t="n">
        <v>0.38</v>
      </c>
      <c r="Y57" t="n">
        <v>1</v>
      </c>
      <c r="Z57" t="n">
        <v>10</v>
      </c>
      <c r="AA57" t="n">
        <v>403.5246477222768</v>
      </c>
      <c r="AB57" t="n">
        <v>552.1202252646577</v>
      </c>
      <c r="AC57" t="n">
        <v>499.4266458710011</v>
      </c>
      <c r="AD57" t="n">
        <v>403524.6477222767</v>
      </c>
      <c r="AE57" t="n">
        <v>552120.2252646578</v>
      </c>
      <c r="AF57" t="n">
        <v>6.351335808819669e-06</v>
      </c>
      <c r="AG57" t="n">
        <v>23</v>
      </c>
      <c r="AH57" t="n">
        <v>499426.6458710011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5.2299</v>
      </c>
      <c r="E58" t="n">
        <v>19.12</v>
      </c>
      <c r="F58" t="n">
        <v>15.68</v>
      </c>
      <c r="G58" t="n">
        <v>72.37</v>
      </c>
      <c r="H58" t="n">
        <v>0.96</v>
      </c>
      <c r="I58" t="n">
        <v>13</v>
      </c>
      <c r="J58" t="n">
        <v>279.23</v>
      </c>
      <c r="K58" t="n">
        <v>59.19</v>
      </c>
      <c r="L58" t="n">
        <v>15</v>
      </c>
      <c r="M58" t="n">
        <v>11</v>
      </c>
      <c r="N58" t="n">
        <v>75.03</v>
      </c>
      <c r="O58" t="n">
        <v>34672.08</v>
      </c>
      <c r="P58" t="n">
        <v>248.16</v>
      </c>
      <c r="Q58" t="n">
        <v>467.11</v>
      </c>
      <c r="R58" t="n">
        <v>61.2</v>
      </c>
      <c r="S58" t="n">
        <v>39.61</v>
      </c>
      <c r="T58" t="n">
        <v>5825.85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402.5745822559095</v>
      </c>
      <c r="AB58" t="n">
        <v>550.820303779644</v>
      </c>
      <c r="AC58" t="n">
        <v>498.2507870680657</v>
      </c>
      <c r="AD58" t="n">
        <v>402574.5822559096</v>
      </c>
      <c r="AE58" t="n">
        <v>550820.303779644</v>
      </c>
      <c r="AF58" t="n">
        <v>6.379881138297511e-06</v>
      </c>
      <c r="AG58" t="n">
        <v>23</v>
      </c>
      <c r="AH58" t="n">
        <v>498250.7870680657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5.2324</v>
      </c>
      <c r="E59" t="n">
        <v>19.11</v>
      </c>
      <c r="F59" t="n">
        <v>15.67</v>
      </c>
      <c r="G59" t="n">
        <v>72.33</v>
      </c>
      <c r="H59" t="n">
        <v>0.97</v>
      </c>
      <c r="I59" t="n">
        <v>13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248.35</v>
      </c>
      <c r="Q59" t="n">
        <v>467.08</v>
      </c>
      <c r="R59" t="n">
        <v>60.96</v>
      </c>
      <c r="S59" t="n">
        <v>39.61</v>
      </c>
      <c r="T59" t="n">
        <v>5704.74</v>
      </c>
      <c r="U59" t="n">
        <v>0.65</v>
      </c>
      <c r="V59" t="n">
        <v>0.74</v>
      </c>
      <c r="W59" t="n">
        <v>2.63</v>
      </c>
      <c r="X59" t="n">
        <v>0.34</v>
      </c>
      <c r="Y59" t="n">
        <v>1</v>
      </c>
      <c r="Z59" t="n">
        <v>10</v>
      </c>
      <c r="AA59" t="n">
        <v>402.5448180395728</v>
      </c>
      <c r="AB59" t="n">
        <v>550.7795790657473</v>
      </c>
      <c r="AC59" t="n">
        <v>498.2139490637059</v>
      </c>
      <c r="AD59" t="n">
        <v>402544.8180395728</v>
      </c>
      <c r="AE59" t="n">
        <v>550779.5790657473</v>
      </c>
      <c r="AF59" t="n">
        <v>6.382930852985314e-06</v>
      </c>
      <c r="AG59" t="n">
        <v>23</v>
      </c>
      <c r="AH59" t="n">
        <v>498213.9490637059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5.2291</v>
      </c>
      <c r="E60" t="n">
        <v>19.12</v>
      </c>
      <c r="F60" t="n">
        <v>15.68</v>
      </c>
      <c r="G60" t="n">
        <v>72.38</v>
      </c>
      <c r="H60" t="n">
        <v>0.98</v>
      </c>
      <c r="I60" t="n">
        <v>13</v>
      </c>
      <c r="J60" t="n">
        <v>280.21</v>
      </c>
      <c r="K60" t="n">
        <v>59.19</v>
      </c>
      <c r="L60" t="n">
        <v>15.5</v>
      </c>
      <c r="M60" t="n">
        <v>11</v>
      </c>
      <c r="N60" t="n">
        <v>75.52</v>
      </c>
      <c r="O60" t="n">
        <v>34793.36</v>
      </c>
      <c r="P60" t="n">
        <v>248.41</v>
      </c>
      <c r="Q60" t="n">
        <v>467.08</v>
      </c>
      <c r="R60" t="n">
        <v>61.41</v>
      </c>
      <c r="S60" t="n">
        <v>39.61</v>
      </c>
      <c r="T60" t="n">
        <v>5933.41</v>
      </c>
      <c r="U60" t="n">
        <v>0.64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402.716383293352</v>
      </c>
      <c r="AB60" t="n">
        <v>551.0143222148928</v>
      </c>
      <c r="AC60" t="n">
        <v>498.426288656161</v>
      </c>
      <c r="AD60" t="n">
        <v>402716.383293352</v>
      </c>
      <c r="AE60" t="n">
        <v>551014.3222148928</v>
      </c>
      <c r="AF60" t="n">
        <v>6.378905229597413e-06</v>
      </c>
      <c r="AG60" t="n">
        <v>23</v>
      </c>
      <c r="AH60" t="n">
        <v>498426.2886561611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5.2269</v>
      </c>
      <c r="E61" t="n">
        <v>19.13</v>
      </c>
      <c r="F61" t="n">
        <v>15.69</v>
      </c>
      <c r="G61" t="n">
        <v>72.42</v>
      </c>
      <c r="H61" t="n">
        <v>1</v>
      </c>
      <c r="I61" t="n">
        <v>13</v>
      </c>
      <c r="J61" t="n">
        <v>280.7</v>
      </c>
      <c r="K61" t="n">
        <v>59.19</v>
      </c>
      <c r="L61" t="n">
        <v>15.75</v>
      </c>
      <c r="M61" t="n">
        <v>11</v>
      </c>
      <c r="N61" t="n">
        <v>75.76000000000001</v>
      </c>
      <c r="O61" t="n">
        <v>34854.15</v>
      </c>
      <c r="P61" t="n">
        <v>248.1</v>
      </c>
      <c r="Q61" t="n">
        <v>467.08</v>
      </c>
      <c r="R61" t="n">
        <v>61.55</v>
      </c>
      <c r="S61" t="n">
        <v>39.61</v>
      </c>
      <c r="T61" t="n">
        <v>6001.17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402.6808940558298</v>
      </c>
      <c r="AB61" t="n">
        <v>550.9657642744403</v>
      </c>
      <c r="AC61" t="n">
        <v>498.3823650173937</v>
      </c>
      <c r="AD61" t="n">
        <v>402680.8940558297</v>
      </c>
      <c r="AE61" t="n">
        <v>550965.7642744402</v>
      </c>
      <c r="AF61" t="n">
        <v>6.376221480672146e-06</v>
      </c>
      <c r="AG61" t="n">
        <v>23</v>
      </c>
      <c r="AH61" t="n">
        <v>498382.3650173937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5.2307</v>
      </c>
      <c r="E62" t="n">
        <v>19.12</v>
      </c>
      <c r="F62" t="n">
        <v>15.68</v>
      </c>
      <c r="G62" t="n">
        <v>72.36</v>
      </c>
      <c r="H62" t="n">
        <v>1.01</v>
      </c>
      <c r="I62" t="n">
        <v>13</v>
      </c>
      <c r="J62" t="n">
        <v>281.2</v>
      </c>
      <c r="K62" t="n">
        <v>59.19</v>
      </c>
      <c r="L62" t="n">
        <v>16</v>
      </c>
      <c r="M62" t="n">
        <v>11</v>
      </c>
      <c r="N62" t="n">
        <v>76</v>
      </c>
      <c r="O62" t="n">
        <v>34915.03</v>
      </c>
      <c r="P62" t="n">
        <v>247.12</v>
      </c>
      <c r="Q62" t="n">
        <v>467.07</v>
      </c>
      <c r="R62" t="n">
        <v>61.26</v>
      </c>
      <c r="S62" t="n">
        <v>39.61</v>
      </c>
      <c r="T62" t="n">
        <v>5857.36</v>
      </c>
      <c r="U62" t="n">
        <v>0.65</v>
      </c>
      <c r="V62" t="n">
        <v>0.74</v>
      </c>
      <c r="W62" t="n">
        <v>2.63</v>
      </c>
      <c r="X62" t="n">
        <v>0.34</v>
      </c>
      <c r="Y62" t="n">
        <v>1</v>
      </c>
      <c r="Z62" t="n">
        <v>10</v>
      </c>
      <c r="AA62" t="n">
        <v>402.0675327359687</v>
      </c>
      <c r="AB62" t="n">
        <v>550.1265362570147</v>
      </c>
      <c r="AC62" t="n">
        <v>497.6232317440874</v>
      </c>
      <c r="AD62" t="n">
        <v>402067.5327359686</v>
      </c>
      <c r="AE62" t="n">
        <v>550126.5362570146</v>
      </c>
      <c r="AF62" t="n">
        <v>6.380857046997607e-06</v>
      </c>
      <c r="AG62" t="n">
        <v>23</v>
      </c>
      <c r="AH62" t="n">
        <v>497623.2317440874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5.2516</v>
      </c>
      <c r="E63" t="n">
        <v>19.04</v>
      </c>
      <c r="F63" t="n">
        <v>15.65</v>
      </c>
      <c r="G63" t="n">
        <v>78.25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10</v>
      </c>
      <c r="N63" t="n">
        <v>76.25</v>
      </c>
      <c r="O63" t="n">
        <v>34976</v>
      </c>
      <c r="P63" t="n">
        <v>246.54</v>
      </c>
      <c r="Q63" t="n">
        <v>467.08</v>
      </c>
      <c r="R63" t="n">
        <v>60.16</v>
      </c>
      <c r="S63" t="n">
        <v>39.61</v>
      </c>
      <c r="T63" t="n">
        <v>5309.54</v>
      </c>
      <c r="U63" t="n">
        <v>0.66</v>
      </c>
      <c r="V63" t="n">
        <v>0.75</v>
      </c>
      <c r="W63" t="n">
        <v>2.63</v>
      </c>
      <c r="X63" t="n">
        <v>0.32</v>
      </c>
      <c r="Y63" t="n">
        <v>1</v>
      </c>
      <c r="Z63" t="n">
        <v>10</v>
      </c>
      <c r="AA63" t="n">
        <v>401.014527711171</v>
      </c>
      <c r="AB63" t="n">
        <v>548.6857683267833</v>
      </c>
      <c r="AC63" t="n">
        <v>496.3199686829869</v>
      </c>
      <c r="AD63" t="n">
        <v>401014.527711171</v>
      </c>
      <c r="AE63" t="n">
        <v>548685.7683267833</v>
      </c>
      <c r="AF63" t="n">
        <v>6.406352661787645e-06</v>
      </c>
      <c r="AG63" t="n">
        <v>23</v>
      </c>
      <c r="AH63" t="n">
        <v>496319.9686829869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5.2523</v>
      </c>
      <c r="E64" t="n">
        <v>19.04</v>
      </c>
      <c r="F64" t="n">
        <v>15.65</v>
      </c>
      <c r="G64" t="n">
        <v>78.23999999999999</v>
      </c>
      <c r="H64" t="n">
        <v>1.04</v>
      </c>
      <c r="I64" t="n">
        <v>12</v>
      </c>
      <c r="J64" t="n">
        <v>282.19</v>
      </c>
      <c r="K64" t="n">
        <v>59.19</v>
      </c>
      <c r="L64" t="n">
        <v>16.5</v>
      </c>
      <c r="M64" t="n">
        <v>10</v>
      </c>
      <c r="N64" t="n">
        <v>76.48999999999999</v>
      </c>
      <c r="O64" t="n">
        <v>35037.08</v>
      </c>
      <c r="P64" t="n">
        <v>246.82</v>
      </c>
      <c r="Q64" t="n">
        <v>467.07</v>
      </c>
      <c r="R64" t="n">
        <v>60.22</v>
      </c>
      <c r="S64" t="n">
        <v>39.61</v>
      </c>
      <c r="T64" t="n">
        <v>5343.32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401.1208787430195</v>
      </c>
      <c r="AB64" t="n">
        <v>548.8312825004349</v>
      </c>
      <c r="AC64" t="n">
        <v>496.4515951881356</v>
      </c>
      <c r="AD64" t="n">
        <v>401120.8787430195</v>
      </c>
      <c r="AE64" t="n">
        <v>548831.2825004349</v>
      </c>
      <c r="AF64" t="n">
        <v>6.40720658190023e-06</v>
      </c>
      <c r="AG64" t="n">
        <v>23</v>
      </c>
      <c r="AH64" t="n">
        <v>496451.5951881356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5.2532</v>
      </c>
      <c r="E65" t="n">
        <v>19.04</v>
      </c>
      <c r="F65" t="n">
        <v>15.64</v>
      </c>
      <c r="G65" t="n">
        <v>78.22</v>
      </c>
      <c r="H65" t="n">
        <v>1.06</v>
      </c>
      <c r="I65" t="n">
        <v>12</v>
      </c>
      <c r="J65" t="n">
        <v>282.68</v>
      </c>
      <c r="K65" t="n">
        <v>59.19</v>
      </c>
      <c r="L65" t="n">
        <v>16.75</v>
      </c>
      <c r="M65" t="n">
        <v>10</v>
      </c>
      <c r="N65" t="n">
        <v>76.73999999999999</v>
      </c>
      <c r="O65" t="n">
        <v>35098.25</v>
      </c>
      <c r="P65" t="n">
        <v>246.79</v>
      </c>
      <c r="Q65" t="n">
        <v>467.07</v>
      </c>
      <c r="R65" t="n">
        <v>60.04</v>
      </c>
      <c r="S65" t="n">
        <v>39.61</v>
      </c>
      <c r="T65" t="n">
        <v>5252.97</v>
      </c>
      <c r="U65" t="n">
        <v>0.66</v>
      </c>
      <c r="V65" t="n">
        <v>0.75</v>
      </c>
      <c r="W65" t="n">
        <v>2.63</v>
      </c>
      <c r="X65" t="n">
        <v>0.31</v>
      </c>
      <c r="Y65" t="n">
        <v>1</v>
      </c>
      <c r="Z65" t="n">
        <v>10</v>
      </c>
      <c r="AA65" t="n">
        <v>401.0422841560924</v>
      </c>
      <c r="AB65" t="n">
        <v>548.7237459192528</v>
      </c>
      <c r="AC65" t="n">
        <v>496.3543217473329</v>
      </c>
      <c r="AD65" t="n">
        <v>401042.2841560924</v>
      </c>
      <c r="AE65" t="n">
        <v>548723.7459192527</v>
      </c>
      <c r="AF65" t="n">
        <v>6.408304479187839e-06</v>
      </c>
      <c r="AG65" t="n">
        <v>23</v>
      </c>
      <c r="AH65" t="n">
        <v>496354.3217473329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5.2533</v>
      </c>
      <c r="E66" t="n">
        <v>19.04</v>
      </c>
      <c r="F66" t="n">
        <v>15.64</v>
      </c>
      <c r="G66" t="n">
        <v>78.22</v>
      </c>
      <c r="H66" t="n">
        <v>1.07</v>
      </c>
      <c r="I66" t="n">
        <v>12</v>
      </c>
      <c r="J66" t="n">
        <v>283.18</v>
      </c>
      <c r="K66" t="n">
        <v>59.19</v>
      </c>
      <c r="L66" t="n">
        <v>17</v>
      </c>
      <c r="M66" t="n">
        <v>10</v>
      </c>
      <c r="N66" t="n">
        <v>76.98</v>
      </c>
      <c r="O66" t="n">
        <v>35159.52</v>
      </c>
      <c r="P66" t="n">
        <v>246.3</v>
      </c>
      <c r="Q66" t="n">
        <v>467.07</v>
      </c>
      <c r="R66" t="n">
        <v>60.19</v>
      </c>
      <c r="S66" t="n">
        <v>39.61</v>
      </c>
      <c r="T66" t="n">
        <v>5328.17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400.8134588212747</v>
      </c>
      <c r="AB66" t="n">
        <v>548.4106570010938</v>
      </c>
      <c r="AC66" t="n">
        <v>496.0711135961</v>
      </c>
      <c r="AD66" t="n">
        <v>400813.4588212746</v>
      </c>
      <c r="AE66" t="n">
        <v>548410.6570010938</v>
      </c>
      <c r="AF66" t="n">
        <v>6.408426467775353e-06</v>
      </c>
      <c r="AG66" t="n">
        <v>23</v>
      </c>
      <c r="AH66" t="n">
        <v>496071.1135961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5.2536</v>
      </c>
      <c r="E67" t="n">
        <v>19.03</v>
      </c>
      <c r="F67" t="n">
        <v>15.64</v>
      </c>
      <c r="G67" t="n">
        <v>78.22</v>
      </c>
      <c r="H67" t="n">
        <v>1.08</v>
      </c>
      <c r="I67" t="n">
        <v>12</v>
      </c>
      <c r="J67" t="n">
        <v>283.68</v>
      </c>
      <c r="K67" t="n">
        <v>59.19</v>
      </c>
      <c r="L67" t="n">
        <v>17.25</v>
      </c>
      <c r="M67" t="n">
        <v>10</v>
      </c>
      <c r="N67" t="n">
        <v>77.23</v>
      </c>
      <c r="O67" t="n">
        <v>35220.89</v>
      </c>
      <c r="P67" t="n">
        <v>246.03</v>
      </c>
      <c r="Q67" t="n">
        <v>467.07</v>
      </c>
      <c r="R67" t="n">
        <v>60.07</v>
      </c>
      <c r="S67" t="n">
        <v>39.61</v>
      </c>
      <c r="T67" t="n">
        <v>5265.56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400.6794901437554</v>
      </c>
      <c r="AB67" t="n">
        <v>548.2273551462312</v>
      </c>
      <c r="AC67" t="n">
        <v>495.9053058129996</v>
      </c>
      <c r="AD67" t="n">
        <v>400679.4901437554</v>
      </c>
      <c r="AE67" t="n">
        <v>548227.3551462311</v>
      </c>
      <c r="AF67" t="n">
        <v>6.408792433537888e-06</v>
      </c>
      <c r="AG67" t="n">
        <v>23</v>
      </c>
      <c r="AH67" t="n">
        <v>495905.3058129996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5.2518</v>
      </c>
      <c r="E68" t="n">
        <v>19.04</v>
      </c>
      <c r="F68" t="n">
        <v>15.65</v>
      </c>
      <c r="G68" t="n">
        <v>78.25</v>
      </c>
      <c r="H68" t="n">
        <v>1.1</v>
      </c>
      <c r="I68" t="n">
        <v>12</v>
      </c>
      <c r="J68" t="n">
        <v>284.17</v>
      </c>
      <c r="K68" t="n">
        <v>59.19</v>
      </c>
      <c r="L68" t="n">
        <v>17.5</v>
      </c>
      <c r="M68" t="n">
        <v>10</v>
      </c>
      <c r="N68" t="n">
        <v>77.48</v>
      </c>
      <c r="O68" t="n">
        <v>35282.36</v>
      </c>
      <c r="P68" t="n">
        <v>245.71</v>
      </c>
      <c r="Q68" t="n">
        <v>467.1</v>
      </c>
      <c r="R68" t="n">
        <v>60.29</v>
      </c>
      <c r="S68" t="n">
        <v>39.61</v>
      </c>
      <c r="T68" t="n">
        <v>5374.49</v>
      </c>
      <c r="U68" t="n">
        <v>0.66</v>
      </c>
      <c r="V68" t="n">
        <v>0.75</v>
      </c>
      <c r="W68" t="n">
        <v>2.63</v>
      </c>
      <c r="X68" t="n">
        <v>0.32</v>
      </c>
      <c r="Y68" t="n">
        <v>1</v>
      </c>
      <c r="Z68" t="n">
        <v>10</v>
      </c>
      <c r="AA68" t="n">
        <v>400.6258279370537</v>
      </c>
      <c r="AB68" t="n">
        <v>548.1539321476123</v>
      </c>
      <c r="AC68" t="n">
        <v>495.838890202319</v>
      </c>
      <c r="AD68" t="n">
        <v>400625.8279370536</v>
      </c>
      <c r="AE68" t="n">
        <v>548153.9321476123</v>
      </c>
      <c r="AF68" t="n">
        <v>6.40659663896267e-06</v>
      </c>
      <c r="AG68" t="n">
        <v>23</v>
      </c>
      <c r="AH68" t="n">
        <v>495838.890202319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5.2779</v>
      </c>
      <c r="E69" t="n">
        <v>18.95</v>
      </c>
      <c r="F69" t="n">
        <v>15.6</v>
      </c>
      <c r="G69" t="n">
        <v>85.11</v>
      </c>
      <c r="H69" t="n">
        <v>1.11</v>
      </c>
      <c r="I69" t="n">
        <v>11</v>
      </c>
      <c r="J69" t="n">
        <v>284.67</v>
      </c>
      <c r="K69" t="n">
        <v>59.19</v>
      </c>
      <c r="L69" t="n">
        <v>17.75</v>
      </c>
      <c r="M69" t="n">
        <v>9</v>
      </c>
      <c r="N69" t="n">
        <v>77.73</v>
      </c>
      <c r="O69" t="n">
        <v>35343.92</v>
      </c>
      <c r="P69" t="n">
        <v>244.86</v>
      </c>
      <c r="Q69" t="n">
        <v>467.08</v>
      </c>
      <c r="R69" t="n">
        <v>58.8</v>
      </c>
      <c r="S69" t="n">
        <v>39.61</v>
      </c>
      <c r="T69" t="n">
        <v>4637.08</v>
      </c>
      <c r="U69" t="n">
        <v>0.67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389.1933107473878</v>
      </c>
      <c r="AB69" t="n">
        <v>532.5114577616497</v>
      </c>
      <c r="AC69" t="n">
        <v>481.689311617402</v>
      </c>
      <c r="AD69" t="n">
        <v>389193.3107473878</v>
      </c>
      <c r="AE69" t="n">
        <v>532511.4577616497</v>
      </c>
      <c r="AF69" t="n">
        <v>6.438435660303339e-06</v>
      </c>
      <c r="AG69" t="n">
        <v>22</v>
      </c>
      <c r="AH69" t="n">
        <v>481689.311617402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5.2787</v>
      </c>
      <c r="E70" t="n">
        <v>18.94</v>
      </c>
      <c r="F70" t="n">
        <v>15.6</v>
      </c>
      <c r="G70" t="n">
        <v>85.09999999999999</v>
      </c>
      <c r="H70" t="n">
        <v>1.12</v>
      </c>
      <c r="I70" t="n">
        <v>11</v>
      </c>
      <c r="J70" t="n">
        <v>285.17</v>
      </c>
      <c r="K70" t="n">
        <v>59.19</v>
      </c>
      <c r="L70" t="n">
        <v>18</v>
      </c>
      <c r="M70" t="n">
        <v>9</v>
      </c>
      <c r="N70" t="n">
        <v>77.98</v>
      </c>
      <c r="O70" t="n">
        <v>35405.59</v>
      </c>
      <c r="P70" t="n">
        <v>244.72</v>
      </c>
      <c r="Q70" t="n">
        <v>467.1</v>
      </c>
      <c r="R70" t="n">
        <v>58.71</v>
      </c>
      <c r="S70" t="n">
        <v>39.61</v>
      </c>
      <c r="T70" t="n">
        <v>4588.68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389.1037510644256</v>
      </c>
      <c r="AB70" t="n">
        <v>532.3889182523263</v>
      </c>
      <c r="AC70" t="n">
        <v>481.5784671068633</v>
      </c>
      <c r="AD70" t="n">
        <v>389103.7510644256</v>
      </c>
      <c r="AE70" t="n">
        <v>532388.9182523263</v>
      </c>
      <c r="AF70" t="n">
        <v>6.439411569003436e-06</v>
      </c>
      <c r="AG70" t="n">
        <v>22</v>
      </c>
      <c r="AH70" t="n">
        <v>481578.4671068633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5.2735</v>
      </c>
      <c r="E71" t="n">
        <v>18.96</v>
      </c>
      <c r="F71" t="n">
        <v>15.62</v>
      </c>
      <c r="G71" t="n">
        <v>85.2</v>
      </c>
      <c r="H71" t="n">
        <v>1.14</v>
      </c>
      <c r="I71" t="n">
        <v>11</v>
      </c>
      <c r="J71" t="n">
        <v>285.67</v>
      </c>
      <c r="K71" t="n">
        <v>59.19</v>
      </c>
      <c r="L71" t="n">
        <v>18.25</v>
      </c>
      <c r="M71" t="n">
        <v>9</v>
      </c>
      <c r="N71" t="n">
        <v>78.23</v>
      </c>
      <c r="O71" t="n">
        <v>35467.36</v>
      </c>
      <c r="P71" t="n">
        <v>244.92</v>
      </c>
      <c r="Q71" t="n">
        <v>467.08</v>
      </c>
      <c r="R71" t="n">
        <v>59.27</v>
      </c>
      <c r="S71" t="n">
        <v>39.61</v>
      </c>
      <c r="T71" t="n">
        <v>4870.79</v>
      </c>
      <c r="U71" t="n">
        <v>0.67</v>
      </c>
      <c r="V71" t="n">
        <v>0.75</v>
      </c>
      <c r="W71" t="n">
        <v>2.63</v>
      </c>
      <c r="X71" t="n">
        <v>0.29</v>
      </c>
      <c r="Y71" t="n">
        <v>1</v>
      </c>
      <c r="Z71" t="n">
        <v>10</v>
      </c>
      <c r="AA71" t="n">
        <v>389.4319207033215</v>
      </c>
      <c r="AB71" t="n">
        <v>532.8379344300864</v>
      </c>
      <c r="AC71" t="n">
        <v>481.9846298108161</v>
      </c>
      <c r="AD71" t="n">
        <v>389431.9207033215</v>
      </c>
      <c r="AE71" t="n">
        <v>532837.9344300864</v>
      </c>
      <c r="AF71" t="n">
        <v>6.433068162452805e-06</v>
      </c>
      <c r="AG71" t="n">
        <v>22</v>
      </c>
      <c r="AH71" t="n">
        <v>481984.6298108161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5.274</v>
      </c>
      <c r="E72" t="n">
        <v>18.96</v>
      </c>
      <c r="F72" t="n">
        <v>15.62</v>
      </c>
      <c r="G72" t="n">
        <v>85.19</v>
      </c>
      <c r="H72" t="n">
        <v>1.15</v>
      </c>
      <c r="I72" t="n">
        <v>11</v>
      </c>
      <c r="J72" t="n">
        <v>286.18</v>
      </c>
      <c r="K72" t="n">
        <v>59.19</v>
      </c>
      <c r="L72" t="n">
        <v>18.5</v>
      </c>
      <c r="M72" t="n">
        <v>9</v>
      </c>
      <c r="N72" t="n">
        <v>78.48</v>
      </c>
      <c r="O72" t="n">
        <v>35529.23</v>
      </c>
      <c r="P72" t="n">
        <v>244.92</v>
      </c>
      <c r="Q72" t="n">
        <v>467.07</v>
      </c>
      <c r="R72" t="n">
        <v>59.3</v>
      </c>
      <c r="S72" t="n">
        <v>39.61</v>
      </c>
      <c r="T72" t="n">
        <v>4884.41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389.4160007622024</v>
      </c>
      <c r="AB72" t="n">
        <v>532.816152064309</v>
      </c>
      <c r="AC72" t="n">
        <v>481.9649263234567</v>
      </c>
      <c r="AD72" t="n">
        <v>389416.0007622024</v>
      </c>
      <c r="AE72" t="n">
        <v>532816.152064309</v>
      </c>
      <c r="AF72" t="n">
        <v>6.433678105390365e-06</v>
      </c>
      <c r="AG72" t="n">
        <v>22</v>
      </c>
      <c r="AH72" t="n">
        <v>481964.9263234567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5.2728</v>
      </c>
      <c r="E73" t="n">
        <v>18.97</v>
      </c>
      <c r="F73" t="n">
        <v>15.62</v>
      </c>
      <c r="G73" t="n">
        <v>85.20999999999999</v>
      </c>
      <c r="H73" t="n">
        <v>1.16</v>
      </c>
      <c r="I73" t="n">
        <v>11</v>
      </c>
      <c r="J73" t="n">
        <v>286.68</v>
      </c>
      <c r="K73" t="n">
        <v>59.19</v>
      </c>
      <c r="L73" t="n">
        <v>18.75</v>
      </c>
      <c r="M73" t="n">
        <v>9</v>
      </c>
      <c r="N73" t="n">
        <v>78.73999999999999</v>
      </c>
      <c r="O73" t="n">
        <v>35591.33</v>
      </c>
      <c r="P73" t="n">
        <v>245.1</v>
      </c>
      <c r="Q73" t="n">
        <v>467.11</v>
      </c>
      <c r="R73" t="n">
        <v>59.26</v>
      </c>
      <c r="S73" t="n">
        <v>39.61</v>
      </c>
      <c r="T73" t="n">
        <v>4867.83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389.5367802016155</v>
      </c>
      <c r="AB73" t="n">
        <v>532.9814078217267</v>
      </c>
      <c r="AC73" t="n">
        <v>482.1144103033245</v>
      </c>
      <c r="AD73" t="n">
        <v>389536.7802016155</v>
      </c>
      <c r="AE73" t="n">
        <v>532981.4078217268</v>
      </c>
      <c r="AF73" t="n">
        <v>6.43221424234022e-06</v>
      </c>
      <c r="AG73" t="n">
        <v>22</v>
      </c>
      <c r="AH73" t="n">
        <v>482114.4103033245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5.2767</v>
      </c>
      <c r="E74" t="n">
        <v>18.95</v>
      </c>
      <c r="F74" t="n">
        <v>15.61</v>
      </c>
      <c r="G74" t="n">
        <v>85.14</v>
      </c>
      <c r="H74" t="n">
        <v>1.18</v>
      </c>
      <c r="I74" t="n">
        <v>11</v>
      </c>
      <c r="J74" t="n">
        <v>287.18</v>
      </c>
      <c r="K74" t="n">
        <v>59.19</v>
      </c>
      <c r="L74" t="n">
        <v>19</v>
      </c>
      <c r="M74" t="n">
        <v>9</v>
      </c>
      <c r="N74" t="n">
        <v>78.98999999999999</v>
      </c>
      <c r="O74" t="n">
        <v>35653.4</v>
      </c>
      <c r="P74" t="n">
        <v>244.22</v>
      </c>
      <c r="Q74" t="n">
        <v>467.07</v>
      </c>
      <c r="R74" t="n">
        <v>59.01</v>
      </c>
      <c r="S74" t="n">
        <v>39.61</v>
      </c>
      <c r="T74" t="n">
        <v>4739.88</v>
      </c>
      <c r="U74" t="n">
        <v>0.67</v>
      </c>
      <c r="V74" t="n">
        <v>0.75</v>
      </c>
      <c r="W74" t="n">
        <v>2.62</v>
      </c>
      <c r="X74" t="n">
        <v>0.28</v>
      </c>
      <c r="Y74" t="n">
        <v>1</v>
      </c>
      <c r="Z74" t="n">
        <v>10</v>
      </c>
      <c r="AA74" t="n">
        <v>388.9736612587891</v>
      </c>
      <c r="AB74" t="n">
        <v>532.2109236410973</v>
      </c>
      <c r="AC74" t="n">
        <v>481.417460051513</v>
      </c>
      <c r="AD74" t="n">
        <v>388973.6612587891</v>
      </c>
      <c r="AE74" t="n">
        <v>532210.9236410974</v>
      </c>
      <c r="AF74" t="n">
        <v>6.436971797253193e-06</v>
      </c>
      <c r="AG74" t="n">
        <v>22</v>
      </c>
      <c r="AH74" t="n">
        <v>481417.460051513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5.2719</v>
      </c>
      <c r="E75" t="n">
        <v>18.97</v>
      </c>
      <c r="F75" t="n">
        <v>15.63</v>
      </c>
      <c r="G75" t="n">
        <v>85.23</v>
      </c>
      <c r="H75" t="n">
        <v>1.19</v>
      </c>
      <c r="I75" t="n">
        <v>11</v>
      </c>
      <c r="J75" t="n">
        <v>287.69</v>
      </c>
      <c r="K75" t="n">
        <v>59.19</v>
      </c>
      <c r="L75" t="n">
        <v>19.25</v>
      </c>
      <c r="M75" t="n">
        <v>9</v>
      </c>
      <c r="N75" t="n">
        <v>79.23999999999999</v>
      </c>
      <c r="O75" t="n">
        <v>35715.58</v>
      </c>
      <c r="P75" t="n">
        <v>243.98</v>
      </c>
      <c r="Q75" t="n">
        <v>467.07</v>
      </c>
      <c r="R75" t="n">
        <v>59.59</v>
      </c>
      <c r="S75" t="n">
        <v>39.61</v>
      </c>
      <c r="T75" t="n">
        <v>5031.24</v>
      </c>
      <c r="U75" t="n">
        <v>0.66</v>
      </c>
      <c r="V75" t="n">
        <v>0.75</v>
      </c>
      <c r="W75" t="n">
        <v>2.62</v>
      </c>
      <c r="X75" t="n">
        <v>0.29</v>
      </c>
      <c r="Y75" t="n">
        <v>1</v>
      </c>
      <c r="Z75" t="n">
        <v>10</v>
      </c>
      <c r="AA75" t="n">
        <v>389.0872322258152</v>
      </c>
      <c r="AB75" t="n">
        <v>532.3663164485798</v>
      </c>
      <c r="AC75" t="n">
        <v>481.5580223875445</v>
      </c>
      <c r="AD75" t="n">
        <v>389087.2322258152</v>
      </c>
      <c r="AE75" t="n">
        <v>532366.3164485798</v>
      </c>
      <c r="AF75" t="n">
        <v>6.43111634505261e-06</v>
      </c>
      <c r="AG75" t="n">
        <v>22</v>
      </c>
      <c r="AH75" t="n">
        <v>481558.0223875445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5.2946</v>
      </c>
      <c r="E76" t="n">
        <v>18.89</v>
      </c>
      <c r="F76" t="n">
        <v>15.59</v>
      </c>
      <c r="G76" t="n">
        <v>93.56</v>
      </c>
      <c r="H76" t="n">
        <v>1.2</v>
      </c>
      <c r="I76" t="n">
        <v>10</v>
      </c>
      <c r="J76" t="n">
        <v>288.19</v>
      </c>
      <c r="K76" t="n">
        <v>59.19</v>
      </c>
      <c r="L76" t="n">
        <v>19.5</v>
      </c>
      <c r="M76" t="n">
        <v>8</v>
      </c>
      <c r="N76" t="n">
        <v>79.5</v>
      </c>
      <c r="O76" t="n">
        <v>35777.86</v>
      </c>
      <c r="P76" t="n">
        <v>243.4</v>
      </c>
      <c r="Q76" t="n">
        <v>467.08</v>
      </c>
      <c r="R76" t="n">
        <v>58.38</v>
      </c>
      <c r="S76" t="n">
        <v>39.61</v>
      </c>
      <c r="T76" t="n">
        <v>4432.58</v>
      </c>
      <c r="U76" t="n">
        <v>0.68</v>
      </c>
      <c r="V76" t="n">
        <v>0.75</v>
      </c>
      <c r="W76" t="n">
        <v>2.63</v>
      </c>
      <c r="X76" t="n">
        <v>0.26</v>
      </c>
      <c r="Y76" t="n">
        <v>1</v>
      </c>
      <c r="Z76" t="n">
        <v>10</v>
      </c>
      <c r="AA76" t="n">
        <v>387.9620084258348</v>
      </c>
      <c r="AB76" t="n">
        <v>530.8267356040761</v>
      </c>
      <c r="AC76" t="n">
        <v>480.165376978025</v>
      </c>
      <c r="AD76" t="n">
        <v>387962.0084258348</v>
      </c>
      <c r="AE76" t="n">
        <v>530826.7356040762</v>
      </c>
      <c r="AF76" t="n">
        <v>6.458807754417867e-06</v>
      </c>
      <c r="AG76" t="n">
        <v>22</v>
      </c>
      <c r="AH76" t="n">
        <v>480165.376978025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5.2966</v>
      </c>
      <c r="E77" t="n">
        <v>18.88</v>
      </c>
      <c r="F77" t="n">
        <v>15.59</v>
      </c>
      <c r="G77" t="n">
        <v>93.52</v>
      </c>
      <c r="H77" t="n">
        <v>1.22</v>
      </c>
      <c r="I77" t="n">
        <v>10</v>
      </c>
      <c r="J77" t="n">
        <v>288.7</v>
      </c>
      <c r="K77" t="n">
        <v>59.19</v>
      </c>
      <c r="L77" t="n">
        <v>19.75</v>
      </c>
      <c r="M77" t="n">
        <v>8</v>
      </c>
      <c r="N77" t="n">
        <v>79.75</v>
      </c>
      <c r="O77" t="n">
        <v>35840.25</v>
      </c>
      <c r="P77" t="n">
        <v>243.43</v>
      </c>
      <c r="Q77" t="n">
        <v>467.09</v>
      </c>
      <c r="R77" t="n">
        <v>58.23</v>
      </c>
      <c r="S77" t="n">
        <v>39.61</v>
      </c>
      <c r="T77" t="n">
        <v>4357.92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387.9128546657368</v>
      </c>
      <c r="AB77" t="n">
        <v>530.7594812609992</v>
      </c>
      <c r="AC77" t="n">
        <v>480.1045412950592</v>
      </c>
      <c r="AD77" t="n">
        <v>387912.8546657368</v>
      </c>
      <c r="AE77" t="n">
        <v>530759.4812609992</v>
      </c>
      <c r="AF77" t="n">
        <v>6.461247526168109e-06</v>
      </c>
      <c r="AG77" t="n">
        <v>22</v>
      </c>
      <c r="AH77" t="n">
        <v>480104.5412950591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5.294</v>
      </c>
      <c r="E78" t="n">
        <v>18.89</v>
      </c>
      <c r="F78" t="n">
        <v>15.6</v>
      </c>
      <c r="G78" t="n">
        <v>93.56999999999999</v>
      </c>
      <c r="H78" t="n">
        <v>1.23</v>
      </c>
      <c r="I78" t="n">
        <v>10</v>
      </c>
      <c r="J78" t="n">
        <v>289.2</v>
      </c>
      <c r="K78" t="n">
        <v>59.19</v>
      </c>
      <c r="L78" t="n">
        <v>20</v>
      </c>
      <c r="M78" t="n">
        <v>8</v>
      </c>
      <c r="N78" t="n">
        <v>80.01000000000001</v>
      </c>
      <c r="O78" t="n">
        <v>35902.74</v>
      </c>
      <c r="P78" t="n">
        <v>243.68</v>
      </c>
      <c r="Q78" t="n">
        <v>467.07</v>
      </c>
      <c r="R78" t="n">
        <v>58.3</v>
      </c>
      <c r="S78" t="n">
        <v>39.61</v>
      </c>
      <c r="T78" t="n">
        <v>4391.93</v>
      </c>
      <c r="U78" t="n">
        <v>0.68</v>
      </c>
      <c r="V78" t="n">
        <v>0.75</v>
      </c>
      <c r="W78" t="n">
        <v>2.63</v>
      </c>
      <c r="X78" t="n">
        <v>0.26</v>
      </c>
      <c r="Y78" t="n">
        <v>1</v>
      </c>
      <c r="Z78" t="n">
        <v>10</v>
      </c>
      <c r="AA78" t="n">
        <v>388.1442491127559</v>
      </c>
      <c r="AB78" t="n">
        <v>531.0760853518133</v>
      </c>
      <c r="AC78" t="n">
        <v>480.3909291358026</v>
      </c>
      <c r="AD78" t="n">
        <v>388144.2491127559</v>
      </c>
      <c r="AE78" t="n">
        <v>531076.0853518132</v>
      </c>
      <c r="AF78" t="n">
        <v>6.458075822892793e-06</v>
      </c>
      <c r="AG78" t="n">
        <v>22</v>
      </c>
      <c r="AH78" t="n">
        <v>480390.9291358026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5.2924</v>
      </c>
      <c r="E79" t="n">
        <v>18.9</v>
      </c>
      <c r="F79" t="n">
        <v>15.6</v>
      </c>
      <c r="G79" t="n">
        <v>93.61</v>
      </c>
      <c r="H79" t="n">
        <v>1.24</v>
      </c>
      <c r="I79" t="n">
        <v>10</v>
      </c>
      <c r="J79" t="n">
        <v>289.71</v>
      </c>
      <c r="K79" t="n">
        <v>59.19</v>
      </c>
      <c r="L79" t="n">
        <v>20.25</v>
      </c>
      <c r="M79" t="n">
        <v>8</v>
      </c>
      <c r="N79" t="n">
        <v>80.27</v>
      </c>
      <c r="O79" t="n">
        <v>35965.33</v>
      </c>
      <c r="P79" t="n">
        <v>243.66</v>
      </c>
      <c r="Q79" t="n">
        <v>467.07</v>
      </c>
      <c r="R79" t="n">
        <v>58.69</v>
      </c>
      <c r="S79" t="n">
        <v>39.61</v>
      </c>
      <c r="T79" t="n">
        <v>4584.41</v>
      </c>
      <c r="U79" t="n">
        <v>0.67</v>
      </c>
      <c r="V79" t="n">
        <v>0.75</v>
      </c>
      <c r="W79" t="n">
        <v>2.63</v>
      </c>
      <c r="X79" t="n">
        <v>0.27</v>
      </c>
      <c r="Y79" t="n">
        <v>1</v>
      </c>
      <c r="Z79" t="n">
        <v>10</v>
      </c>
      <c r="AA79" t="n">
        <v>388.1854864384864</v>
      </c>
      <c r="AB79" t="n">
        <v>531.13250808014</v>
      </c>
      <c r="AC79" t="n">
        <v>480.4419669581277</v>
      </c>
      <c r="AD79" t="n">
        <v>388185.4864384864</v>
      </c>
      <c r="AE79" t="n">
        <v>531132.50808014</v>
      </c>
      <c r="AF79" t="n">
        <v>6.456124005492599e-06</v>
      </c>
      <c r="AG79" t="n">
        <v>22</v>
      </c>
      <c r="AH79" t="n">
        <v>480441.9669581277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5.294</v>
      </c>
      <c r="E80" t="n">
        <v>18.89</v>
      </c>
      <c r="F80" t="n">
        <v>15.6</v>
      </c>
      <c r="G80" t="n">
        <v>93.56999999999999</v>
      </c>
      <c r="H80" t="n">
        <v>1.26</v>
      </c>
      <c r="I80" t="n">
        <v>10</v>
      </c>
      <c r="J80" t="n">
        <v>290.22</v>
      </c>
      <c r="K80" t="n">
        <v>59.19</v>
      </c>
      <c r="L80" t="n">
        <v>20.5</v>
      </c>
      <c r="M80" t="n">
        <v>8</v>
      </c>
      <c r="N80" t="n">
        <v>80.53</v>
      </c>
      <c r="O80" t="n">
        <v>36028.03</v>
      </c>
      <c r="P80" t="n">
        <v>243.43</v>
      </c>
      <c r="Q80" t="n">
        <v>467.07</v>
      </c>
      <c r="R80" t="n">
        <v>58.44</v>
      </c>
      <c r="S80" t="n">
        <v>39.61</v>
      </c>
      <c r="T80" t="n">
        <v>4458.99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388.0300326293794</v>
      </c>
      <c r="AB80" t="n">
        <v>530.9198093203819</v>
      </c>
      <c r="AC80" t="n">
        <v>480.2495678694763</v>
      </c>
      <c r="AD80" t="n">
        <v>388030.0326293794</v>
      </c>
      <c r="AE80" t="n">
        <v>530919.8093203818</v>
      </c>
      <c r="AF80" t="n">
        <v>6.458075822892793e-06</v>
      </c>
      <c r="AG80" t="n">
        <v>22</v>
      </c>
      <c r="AH80" t="n">
        <v>480249.5678694763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5.2915</v>
      </c>
      <c r="E81" t="n">
        <v>18.9</v>
      </c>
      <c r="F81" t="n">
        <v>15.6</v>
      </c>
      <c r="G81" t="n">
        <v>93.62</v>
      </c>
      <c r="H81" t="n">
        <v>1.27</v>
      </c>
      <c r="I81" t="n">
        <v>10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243.24</v>
      </c>
      <c r="Q81" t="n">
        <v>467.07</v>
      </c>
      <c r="R81" t="n">
        <v>58.75</v>
      </c>
      <c r="S81" t="n">
        <v>39.61</v>
      </c>
      <c r="T81" t="n">
        <v>4616.05</v>
      </c>
      <c r="U81" t="n">
        <v>0.67</v>
      </c>
      <c r="V81" t="n">
        <v>0.75</v>
      </c>
      <c r="W81" t="n">
        <v>2.63</v>
      </c>
      <c r="X81" t="n">
        <v>0.27</v>
      </c>
      <c r="Y81" t="n">
        <v>1</v>
      </c>
      <c r="Z81" t="n">
        <v>10</v>
      </c>
      <c r="AA81" t="n">
        <v>388.0218612147052</v>
      </c>
      <c r="AB81" t="n">
        <v>530.9086288303273</v>
      </c>
      <c r="AC81" t="n">
        <v>480.2394544297005</v>
      </c>
      <c r="AD81" t="n">
        <v>388021.8612147052</v>
      </c>
      <c r="AE81" t="n">
        <v>530908.6288303273</v>
      </c>
      <c r="AF81" t="n">
        <v>6.45502610820499e-06</v>
      </c>
      <c r="AG81" t="n">
        <v>22</v>
      </c>
      <c r="AH81" t="n">
        <v>480239.4544297005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5.2957</v>
      </c>
      <c r="E82" t="n">
        <v>18.88</v>
      </c>
      <c r="F82" t="n">
        <v>15.59</v>
      </c>
      <c r="G82" t="n">
        <v>93.54000000000001</v>
      </c>
      <c r="H82" t="n">
        <v>1.28</v>
      </c>
      <c r="I82" t="n">
        <v>10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242.45</v>
      </c>
      <c r="Q82" t="n">
        <v>467.08</v>
      </c>
      <c r="R82" t="n">
        <v>58.25</v>
      </c>
      <c r="S82" t="n">
        <v>39.61</v>
      </c>
      <c r="T82" t="n">
        <v>4364.76</v>
      </c>
      <c r="U82" t="n">
        <v>0.68</v>
      </c>
      <c r="V82" t="n">
        <v>0.75</v>
      </c>
      <c r="W82" t="n">
        <v>2.63</v>
      </c>
      <c r="X82" t="n">
        <v>0.26</v>
      </c>
      <c r="Y82" t="n">
        <v>1</v>
      </c>
      <c r="Z82" t="n">
        <v>10</v>
      </c>
      <c r="AA82" t="n">
        <v>387.4935500862962</v>
      </c>
      <c r="AB82" t="n">
        <v>530.1857702369961</v>
      </c>
      <c r="AC82" t="n">
        <v>479.5855844459785</v>
      </c>
      <c r="AD82" t="n">
        <v>387493.5500862962</v>
      </c>
      <c r="AE82" t="n">
        <v>530185.7702369961</v>
      </c>
      <c r="AF82" t="n">
        <v>6.4601496288805e-06</v>
      </c>
      <c r="AG82" t="n">
        <v>22</v>
      </c>
      <c r="AH82" t="n">
        <v>479585.5844459785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5.2958</v>
      </c>
      <c r="E83" t="n">
        <v>18.88</v>
      </c>
      <c r="F83" t="n">
        <v>15.59</v>
      </c>
      <c r="G83" t="n">
        <v>93.53</v>
      </c>
      <c r="H83" t="n">
        <v>1.3</v>
      </c>
      <c r="I83" t="n">
        <v>10</v>
      </c>
      <c r="J83" t="n">
        <v>291.75</v>
      </c>
      <c r="K83" t="n">
        <v>59.19</v>
      </c>
      <c r="L83" t="n">
        <v>21.25</v>
      </c>
      <c r="M83" t="n">
        <v>8</v>
      </c>
      <c r="N83" t="n">
        <v>81.31</v>
      </c>
      <c r="O83" t="n">
        <v>36216.77</v>
      </c>
      <c r="P83" t="n">
        <v>241.61</v>
      </c>
      <c r="Q83" t="n">
        <v>467.07</v>
      </c>
      <c r="R83" t="n">
        <v>58.19</v>
      </c>
      <c r="S83" t="n">
        <v>39.61</v>
      </c>
      <c r="T83" t="n">
        <v>4333.52</v>
      </c>
      <c r="U83" t="n">
        <v>0.68</v>
      </c>
      <c r="V83" t="n">
        <v>0.75</v>
      </c>
      <c r="W83" t="n">
        <v>2.63</v>
      </c>
      <c r="X83" t="n">
        <v>0.26</v>
      </c>
      <c r="Y83" t="n">
        <v>1</v>
      </c>
      <c r="Z83" t="n">
        <v>10</v>
      </c>
      <c r="AA83" t="n">
        <v>387.1067788622138</v>
      </c>
      <c r="AB83" t="n">
        <v>529.6565727850644</v>
      </c>
      <c r="AC83" t="n">
        <v>479.106892856126</v>
      </c>
      <c r="AD83" t="n">
        <v>387106.7788622138</v>
      </c>
      <c r="AE83" t="n">
        <v>529656.5727850645</v>
      </c>
      <c r="AF83" t="n">
        <v>6.460271617468012e-06</v>
      </c>
      <c r="AG83" t="n">
        <v>22</v>
      </c>
      <c r="AH83" t="n">
        <v>479106.892856126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5.318</v>
      </c>
      <c r="E84" t="n">
        <v>18.8</v>
      </c>
      <c r="F84" t="n">
        <v>15.56</v>
      </c>
      <c r="G84" t="n">
        <v>103.73</v>
      </c>
      <c r="H84" t="n">
        <v>1.31</v>
      </c>
      <c r="I84" t="n">
        <v>9</v>
      </c>
      <c r="J84" t="n">
        <v>292.26</v>
      </c>
      <c r="K84" t="n">
        <v>59.19</v>
      </c>
      <c r="L84" t="n">
        <v>21.5</v>
      </c>
      <c r="M84" t="n">
        <v>7</v>
      </c>
      <c r="N84" t="n">
        <v>81.56999999999999</v>
      </c>
      <c r="O84" t="n">
        <v>36279.9</v>
      </c>
      <c r="P84" t="n">
        <v>240.39</v>
      </c>
      <c r="Q84" t="n">
        <v>467.1</v>
      </c>
      <c r="R84" t="n">
        <v>57.35</v>
      </c>
      <c r="S84" t="n">
        <v>39.61</v>
      </c>
      <c r="T84" t="n">
        <v>3921.21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385.7547478707263</v>
      </c>
      <c r="AB84" t="n">
        <v>527.8066643351135</v>
      </c>
      <c r="AC84" t="n">
        <v>477.4335370722754</v>
      </c>
      <c r="AD84" t="n">
        <v>385754.7478707263</v>
      </c>
      <c r="AE84" t="n">
        <v>527806.6643351135</v>
      </c>
      <c r="AF84" t="n">
        <v>6.487353083895707e-06</v>
      </c>
      <c r="AG84" t="n">
        <v>22</v>
      </c>
      <c r="AH84" t="n">
        <v>477433.5370722754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5.3217</v>
      </c>
      <c r="E85" t="n">
        <v>18.79</v>
      </c>
      <c r="F85" t="n">
        <v>15.55</v>
      </c>
      <c r="G85" t="n">
        <v>103.64</v>
      </c>
      <c r="H85" t="n">
        <v>1.32</v>
      </c>
      <c r="I85" t="n">
        <v>9</v>
      </c>
      <c r="J85" t="n">
        <v>292.77</v>
      </c>
      <c r="K85" t="n">
        <v>59.19</v>
      </c>
      <c r="L85" t="n">
        <v>21.75</v>
      </c>
      <c r="M85" t="n">
        <v>7</v>
      </c>
      <c r="N85" t="n">
        <v>81.83</v>
      </c>
      <c r="O85" t="n">
        <v>36343.13</v>
      </c>
      <c r="P85" t="n">
        <v>240.43</v>
      </c>
      <c r="Q85" t="n">
        <v>467.07</v>
      </c>
      <c r="R85" t="n">
        <v>56.83</v>
      </c>
      <c r="S85" t="n">
        <v>39.61</v>
      </c>
      <c r="T85" t="n">
        <v>3659.84</v>
      </c>
      <c r="U85" t="n">
        <v>0.7</v>
      </c>
      <c r="V85" t="n">
        <v>0.75</v>
      </c>
      <c r="W85" t="n">
        <v>2.62</v>
      </c>
      <c r="X85" t="n">
        <v>0.21</v>
      </c>
      <c r="Y85" t="n">
        <v>1</v>
      </c>
      <c r="Z85" t="n">
        <v>10</v>
      </c>
      <c r="AA85" t="n">
        <v>385.623463857257</v>
      </c>
      <c r="AB85" t="n">
        <v>527.6270357560429</v>
      </c>
      <c r="AC85" t="n">
        <v>477.271051992681</v>
      </c>
      <c r="AD85" t="n">
        <v>385623.463857257</v>
      </c>
      <c r="AE85" t="n">
        <v>527627.0357560429</v>
      </c>
      <c r="AF85" t="n">
        <v>6.491866661633657e-06</v>
      </c>
      <c r="AG85" t="n">
        <v>22</v>
      </c>
      <c r="AH85" t="n">
        <v>477271.051992681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5.3191</v>
      </c>
      <c r="E86" t="n">
        <v>18.8</v>
      </c>
      <c r="F86" t="n">
        <v>15.55</v>
      </c>
      <c r="G86" t="n">
        <v>103.7</v>
      </c>
      <c r="H86" t="n">
        <v>1.34</v>
      </c>
      <c r="I86" t="n">
        <v>9</v>
      </c>
      <c r="J86" t="n">
        <v>293.29</v>
      </c>
      <c r="K86" t="n">
        <v>59.19</v>
      </c>
      <c r="L86" t="n">
        <v>22</v>
      </c>
      <c r="M86" t="n">
        <v>7</v>
      </c>
      <c r="N86" t="n">
        <v>82.09</v>
      </c>
      <c r="O86" t="n">
        <v>36406.47</v>
      </c>
      <c r="P86" t="n">
        <v>240.86</v>
      </c>
      <c r="Q86" t="n">
        <v>467.07</v>
      </c>
      <c r="R86" t="n">
        <v>57.22</v>
      </c>
      <c r="S86" t="n">
        <v>39.61</v>
      </c>
      <c r="T86" t="n">
        <v>3854.53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385.8992093709261</v>
      </c>
      <c r="AB86" t="n">
        <v>528.0043229328785</v>
      </c>
      <c r="AC86" t="n">
        <v>477.6123314108853</v>
      </c>
      <c r="AD86" t="n">
        <v>385899.2093709261</v>
      </c>
      <c r="AE86" t="n">
        <v>528004.3229328785</v>
      </c>
      <c r="AF86" t="n">
        <v>6.488694958358341e-06</v>
      </c>
      <c r="AG86" t="n">
        <v>22</v>
      </c>
      <c r="AH86" t="n">
        <v>477612.3314108853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5.3181</v>
      </c>
      <c r="E87" t="n">
        <v>18.8</v>
      </c>
      <c r="F87" t="n">
        <v>15.56</v>
      </c>
      <c r="G87" t="n">
        <v>103.72</v>
      </c>
      <c r="H87" t="n">
        <v>1.35</v>
      </c>
      <c r="I87" t="n">
        <v>9</v>
      </c>
      <c r="J87" t="n">
        <v>293.8</v>
      </c>
      <c r="K87" t="n">
        <v>59.19</v>
      </c>
      <c r="L87" t="n">
        <v>22.25</v>
      </c>
      <c r="M87" t="n">
        <v>7</v>
      </c>
      <c r="N87" t="n">
        <v>82.36</v>
      </c>
      <c r="O87" t="n">
        <v>36469.92</v>
      </c>
      <c r="P87" t="n">
        <v>241.28</v>
      </c>
      <c r="Q87" t="n">
        <v>467.07</v>
      </c>
      <c r="R87" t="n">
        <v>57.23</v>
      </c>
      <c r="S87" t="n">
        <v>39.61</v>
      </c>
      <c r="T87" t="n">
        <v>3861.66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386.1564274757834</v>
      </c>
      <c r="AB87" t="n">
        <v>528.356260091606</v>
      </c>
      <c r="AC87" t="n">
        <v>477.9306801811309</v>
      </c>
      <c r="AD87" t="n">
        <v>386156.4274757834</v>
      </c>
      <c r="AE87" t="n">
        <v>528356.2600916061</v>
      </c>
      <c r="AF87" t="n">
        <v>6.487475072483221e-06</v>
      </c>
      <c r="AG87" t="n">
        <v>22</v>
      </c>
      <c r="AH87" t="n">
        <v>477930.6801811309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5.32</v>
      </c>
      <c r="E88" t="n">
        <v>18.8</v>
      </c>
      <c r="F88" t="n">
        <v>15.55</v>
      </c>
      <c r="G88" t="n">
        <v>103.68</v>
      </c>
      <c r="H88" t="n">
        <v>1.36</v>
      </c>
      <c r="I88" t="n">
        <v>9</v>
      </c>
      <c r="J88" t="n">
        <v>294.32</v>
      </c>
      <c r="K88" t="n">
        <v>59.19</v>
      </c>
      <c r="L88" t="n">
        <v>22.5</v>
      </c>
      <c r="M88" t="n">
        <v>7</v>
      </c>
      <c r="N88" t="n">
        <v>82.62</v>
      </c>
      <c r="O88" t="n">
        <v>36533.49</v>
      </c>
      <c r="P88" t="n">
        <v>241.24</v>
      </c>
      <c r="Q88" t="n">
        <v>467.07</v>
      </c>
      <c r="R88" t="n">
        <v>57.12</v>
      </c>
      <c r="S88" t="n">
        <v>39.61</v>
      </c>
      <c r="T88" t="n">
        <v>3803.94</v>
      </c>
      <c r="U88" t="n">
        <v>0.6899999999999999</v>
      </c>
      <c r="V88" t="n">
        <v>0.75</v>
      </c>
      <c r="W88" t="n">
        <v>2.62</v>
      </c>
      <c r="X88" t="n">
        <v>0.22</v>
      </c>
      <c r="Y88" t="n">
        <v>1</v>
      </c>
      <c r="Z88" t="n">
        <v>10</v>
      </c>
      <c r="AA88" t="n">
        <v>386.0441594820012</v>
      </c>
      <c r="AB88" t="n">
        <v>528.202650069599</v>
      </c>
      <c r="AC88" t="n">
        <v>477.7917304840311</v>
      </c>
      <c r="AD88" t="n">
        <v>386044.1594820012</v>
      </c>
      <c r="AE88" t="n">
        <v>528202.650069599</v>
      </c>
      <c r="AF88" t="n">
        <v>6.489792855645951e-06</v>
      </c>
      <c r="AG88" t="n">
        <v>22</v>
      </c>
      <c r="AH88" t="n">
        <v>477791.7304840311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5.3179</v>
      </c>
      <c r="E89" t="n">
        <v>18.8</v>
      </c>
      <c r="F89" t="n">
        <v>15.56</v>
      </c>
      <c r="G89" t="n">
        <v>103.73</v>
      </c>
      <c r="H89" t="n">
        <v>1.37</v>
      </c>
      <c r="I89" t="n">
        <v>9</v>
      </c>
      <c r="J89" t="n">
        <v>294.83</v>
      </c>
      <c r="K89" t="n">
        <v>59.19</v>
      </c>
      <c r="L89" t="n">
        <v>22.75</v>
      </c>
      <c r="M89" t="n">
        <v>7</v>
      </c>
      <c r="N89" t="n">
        <v>82.89</v>
      </c>
      <c r="O89" t="n">
        <v>36597.16</v>
      </c>
      <c r="P89" t="n">
        <v>241.55</v>
      </c>
      <c r="Q89" t="n">
        <v>467.07</v>
      </c>
      <c r="R89" t="n">
        <v>57.29</v>
      </c>
      <c r="S89" t="n">
        <v>39.61</v>
      </c>
      <c r="T89" t="n">
        <v>3890.58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386.285419114809</v>
      </c>
      <c r="AB89" t="n">
        <v>528.5327521428305</v>
      </c>
      <c r="AC89" t="n">
        <v>478.0903280786946</v>
      </c>
      <c r="AD89" t="n">
        <v>386285.419114809</v>
      </c>
      <c r="AE89" t="n">
        <v>528532.7521428305</v>
      </c>
      <c r="AF89" t="n">
        <v>6.487231095308195e-06</v>
      </c>
      <c r="AG89" t="n">
        <v>22</v>
      </c>
      <c r="AH89" t="n">
        <v>478090.3280786946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5.3129</v>
      </c>
      <c r="E90" t="n">
        <v>18.82</v>
      </c>
      <c r="F90" t="n">
        <v>15.58</v>
      </c>
      <c r="G90" t="n">
        <v>103.85</v>
      </c>
      <c r="H90" t="n">
        <v>1.39</v>
      </c>
      <c r="I90" t="n">
        <v>9</v>
      </c>
      <c r="J90" t="n">
        <v>295.35</v>
      </c>
      <c r="K90" t="n">
        <v>59.19</v>
      </c>
      <c r="L90" t="n">
        <v>23</v>
      </c>
      <c r="M90" t="n">
        <v>7</v>
      </c>
      <c r="N90" t="n">
        <v>83.16</v>
      </c>
      <c r="O90" t="n">
        <v>36660.94</v>
      </c>
      <c r="P90" t="n">
        <v>241.88</v>
      </c>
      <c r="Q90" t="n">
        <v>467.07</v>
      </c>
      <c r="R90" t="n">
        <v>57.78</v>
      </c>
      <c r="S90" t="n">
        <v>39.61</v>
      </c>
      <c r="T90" t="n">
        <v>4138.14</v>
      </c>
      <c r="U90" t="n">
        <v>0.6899999999999999</v>
      </c>
      <c r="V90" t="n">
        <v>0.75</v>
      </c>
      <c r="W90" t="n">
        <v>2.63</v>
      </c>
      <c r="X90" t="n">
        <v>0.24</v>
      </c>
      <c r="Y90" t="n">
        <v>1</v>
      </c>
      <c r="Z90" t="n">
        <v>10</v>
      </c>
      <c r="AA90" t="n">
        <v>386.6613750202223</v>
      </c>
      <c r="AB90" t="n">
        <v>529.0471515986208</v>
      </c>
      <c r="AC90" t="n">
        <v>478.5556339723885</v>
      </c>
      <c r="AD90" t="n">
        <v>386661.3750202223</v>
      </c>
      <c r="AE90" t="n">
        <v>529047.1515986208</v>
      </c>
      <c r="AF90" t="n">
        <v>6.481131665932589e-06</v>
      </c>
      <c r="AG90" t="n">
        <v>22</v>
      </c>
      <c r="AH90" t="n">
        <v>478555.6339723885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5.3156</v>
      </c>
      <c r="E91" t="n">
        <v>18.81</v>
      </c>
      <c r="F91" t="n">
        <v>15.57</v>
      </c>
      <c r="G91" t="n">
        <v>103.78</v>
      </c>
      <c r="H91" t="n">
        <v>1.4</v>
      </c>
      <c r="I91" t="n">
        <v>9</v>
      </c>
      <c r="J91" t="n">
        <v>295.87</v>
      </c>
      <c r="K91" t="n">
        <v>59.19</v>
      </c>
      <c r="L91" t="n">
        <v>23.25</v>
      </c>
      <c r="M91" t="n">
        <v>7</v>
      </c>
      <c r="N91" t="n">
        <v>83.43000000000001</v>
      </c>
      <c r="O91" t="n">
        <v>36724.83</v>
      </c>
      <c r="P91" t="n">
        <v>241.18</v>
      </c>
      <c r="Q91" t="n">
        <v>467.07</v>
      </c>
      <c r="R91" t="n">
        <v>57.61</v>
      </c>
      <c r="S91" t="n">
        <v>39.61</v>
      </c>
      <c r="T91" t="n">
        <v>4050.85</v>
      </c>
      <c r="U91" t="n">
        <v>0.6899999999999999</v>
      </c>
      <c r="V91" t="n">
        <v>0.75</v>
      </c>
      <c r="W91" t="n">
        <v>2.62</v>
      </c>
      <c r="X91" t="n">
        <v>0.23</v>
      </c>
      <c r="Y91" t="n">
        <v>1</v>
      </c>
      <c r="Z91" t="n">
        <v>10</v>
      </c>
      <c r="AA91" t="n">
        <v>386.2236717754038</v>
      </c>
      <c r="AB91" t="n">
        <v>528.4482667089559</v>
      </c>
      <c r="AC91" t="n">
        <v>478.0139058160529</v>
      </c>
      <c r="AD91" t="n">
        <v>386223.6717754038</v>
      </c>
      <c r="AE91" t="n">
        <v>528448.2667089559</v>
      </c>
      <c r="AF91" t="n">
        <v>6.484425357795416e-06</v>
      </c>
      <c r="AG91" t="n">
        <v>22</v>
      </c>
      <c r="AH91" t="n">
        <v>478013.9058160529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5.3173</v>
      </c>
      <c r="E92" t="n">
        <v>18.81</v>
      </c>
      <c r="F92" t="n">
        <v>15.56</v>
      </c>
      <c r="G92" t="n">
        <v>103.74</v>
      </c>
      <c r="H92" t="n">
        <v>1.41</v>
      </c>
      <c r="I92" t="n">
        <v>9</v>
      </c>
      <c r="J92" t="n">
        <v>296.39</v>
      </c>
      <c r="K92" t="n">
        <v>59.19</v>
      </c>
      <c r="L92" t="n">
        <v>23.5</v>
      </c>
      <c r="M92" t="n">
        <v>7</v>
      </c>
      <c r="N92" t="n">
        <v>83.69</v>
      </c>
      <c r="O92" t="n">
        <v>36788.84</v>
      </c>
      <c r="P92" t="n">
        <v>240.84</v>
      </c>
      <c r="Q92" t="n">
        <v>467.07</v>
      </c>
      <c r="R92" t="n">
        <v>57.46</v>
      </c>
      <c r="S92" t="n">
        <v>39.61</v>
      </c>
      <c r="T92" t="n">
        <v>3975.69</v>
      </c>
      <c r="U92" t="n">
        <v>0.6899999999999999</v>
      </c>
      <c r="V92" t="n">
        <v>0.75</v>
      </c>
      <c r="W92" t="n">
        <v>2.62</v>
      </c>
      <c r="X92" t="n">
        <v>0.23</v>
      </c>
      <c r="Y92" t="n">
        <v>1</v>
      </c>
      <c r="Z92" t="n">
        <v>10</v>
      </c>
      <c r="AA92" t="n">
        <v>385.9810590003704</v>
      </c>
      <c r="AB92" t="n">
        <v>528.1163132068349</v>
      </c>
      <c r="AC92" t="n">
        <v>477.7136334902747</v>
      </c>
      <c r="AD92" t="n">
        <v>385981.0590003703</v>
      </c>
      <c r="AE92" t="n">
        <v>528116.3132068348</v>
      </c>
      <c r="AF92" t="n">
        <v>6.486499163783123e-06</v>
      </c>
      <c r="AG92" t="n">
        <v>22</v>
      </c>
      <c r="AH92" t="n">
        <v>477713.6334902747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5.314</v>
      </c>
      <c r="E93" t="n">
        <v>18.82</v>
      </c>
      <c r="F93" t="n">
        <v>15.57</v>
      </c>
      <c r="G93" t="n">
        <v>103.82</v>
      </c>
      <c r="H93" t="n">
        <v>1.42</v>
      </c>
      <c r="I93" t="n">
        <v>9</v>
      </c>
      <c r="J93" t="n">
        <v>296.91</v>
      </c>
      <c r="K93" t="n">
        <v>59.19</v>
      </c>
      <c r="L93" t="n">
        <v>23.75</v>
      </c>
      <c r="M93" t="n">
        <v>7</v>
      </c>
      <c r="N93" t="n">
        <v>83.95999999999999</v>
      </c>
      <c r="O93" t="n">
        <v>36852.96</v>
      </c>
      <c r="P93" t="n">
        <v>240.51</v>
      </c>
      <c r="Q93" t="n">
        <v>467.07</v>
      </c>
      <c r="R93" t="n">
        <v>57.84</v>
      </c>
      <c r="S93" t="n">
        <v>39.61</v>
      </c>
      <c r="T93" t="n">
        <v>4166.64</v>
      </c>
      <c r="U93" t="n">
        <v>0.68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385.9683180183786</v>
      </c>
      <c r="AB93" t="n">
        <v>528.0988804331812</v>
      </c>
      <c r="AC93" t="n">
        <v>477.6978644760715</v>
      </c>
      <c r="AD93" t="n">
        <v>385968.3180183786</v>
      </c>
      <c r="AE93" t="n">
        <v>528098.8804331812</v>
      </c>
      <c r="AF93" t="n">
        <v>6.482473540395222e-06</v>
      </c>
      <c r="AG93" t="n">
        <v>22</v>
      </c>
      <c r="AH93" t="n">
        <v>477697.8644760715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5.3141</v>
      </c>
      <c r="E94" t="n">
        <v>18.82</v>
      </c>
      <c r="F94" t="n">
        <v>15.57</v>
      </c>
      <c r="G94" t="n">
        <v>103.82</v>
      </c>
      <c r="H94" t="n">
        <v>1.44</v>
      </c>
      <c r="I94" t="n">
        <v>9</v>
      </c>
      <c r="J94" t="n">
        <v>297.43</v>
      </c>
      <c r="K94" t="n">
        <v>59.19</v>
      </c>
      <c r="L94" t="n">
        <v>24</v>
      </c>
      <c r="M94" t="n">
        <v>7</v>
      </c>
      <c r="N94" t="n">
        <v>84.23999999999999</v>
      </c>
      <c r="O94" t="n">
        <v>36917.19</v>
      </c>
      <c r="P94" t="n">
        <v>240.29</v>
      </c>
      <c r="Q94" t="n">
        <v>467.07</v>
      </c>
      <c r="R94" t="n">
        <v>57.76</v>
      </c>
      <c r="S94" t="n">
        <v>39.61</v>
      </c>
      <c r="T94" t="n">
        <v>4127.06</v>
      </c>
      <c r="U94" t="n">
        <v>0.6899999999999999</v>
      </c>
      <c r="V94" t="n">
        <v>0.75</v>
      </c>
      <c r="W94" t="n">
        <v>2.62</v>
      </c>
      <c r="X94" t="n">
        <v>0.24</v>
      </c>
      <c r="Y94" t="n">
        <v>1</v>
      </c>
      <c r="Z94" t="n">
        <v>10</v>
      </c>
      <c r="AA94" t="n">
        <v>385.8650928985915</v>
      </c>
      <c r="AB94" t="n">
        <v>527.9576432703178</v>
      </c>
      <c r="AC94" t="n">
        <v>477.5701067898042</v>
      </c>
      <c r="AD94" t="n">
        <v>385865.0928985915</v>
      </c>
      <c r="AE94" t="n">
        <v>527957.6432703178</v>
      </c>
      <c r="AF94" t="n">
        <v>6.482595528982734e-06</v>
      </c>
      <c r="AG94" t="n">
        <v>22</v>
      </c>
      <c r="AH94" t="n">
        <v>477570.1067898042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5.3158</v>
      </c>
      <c r="E95" t="n">
        <v>18.81</v>
      </c>
      <c r="F95" t="n">
        <v>15.57</v>
      </c>
      <c r="G95" t="n">
        <v>103.78</v>
      </c>
      <c r="H95" t="n">
        <v>1.45</v>
      </c>
      <c r="I95" t="n">
        <v>9</v>
      </c>
      <c r="J95" t="n">
        <v>297.95</v>
      </c>
      <c r="K95" t="n">
        <v>59.19</v>
      </c>
      <c r="L95" t="n">
        <v>24.25</v>
      </c>
      <c r="M95" t="n">
        <v>7</v>
      </c>
      <c r="N95" t="n">
        <v>84.51000000000001</v>
      </c>
      <c r="O95" t="n">
        <v>36981.53</v>
      </c>
      <c r="P95" t="n">
        <v>239.75</v>
      </c>
      <c r="Q95" t="n">
        <v>467.07</v>
      </c>
      <c r="R95" t="n">
        <v>57.59</v>
      </c>
      <c r="S95" t="n">
        <v>39.61</v>
      </c>
      <c r="T95" t="n">
        <v>4040.78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385.5668355403436</v>
      </c>
      <c r="AB95" t="n">
        <v>527.5495543945769</v>
      </c>
      <c r="AC95" t="n">
        <v>477.2009653436077</v>
      </c>
      <c r="AD95" t="n">
        <v>385566.8355403435</v>
      </c>
      <c r="AE95" t="n">
        <v>527549.5543945769</v>
      </c>
      <c r="AF95" t="n">
        <v>6.484669334970441e-06</v>
      </c>
      <c r="AG95" t="n">
        <v>22</v>
      </c>
      <c r="AH95" t="n">
        <v>477200.9653436076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5.342</v>
      </c>
      <c r="E96" t="n">
        <v>18.72</v>
      </c>
      <c r="F96" t="n">
        <v>15.52</v>
      </c>
      <c r="G96" t="n">
        <v>116.42</v>
      </c>
      <c r="H96" t="n">
        <v>1.46</v>
      </c>
      <c r="I96" t="n">
        <v>8</v>
      </c>
      <c r="J96" t="n">
        <v>298.47</v>
      </c>
      <c r="K96" t="n">
        <v>59.19</v>
      </c>
      <c r="L96" t="n">
        <v>24.5</v>
      </c>
      <c r="M96" t="n">
        <v>6</v>
      </c>
      <c r="N96" t="n">
        <v>84.78</v>
      </c>
      <c r="O96" t="n">
        <v>37045.99</v>
      </c>
      <c r="P96" t="n">
        <v>238.42</v>
      </c>
      <c r="Q96" t="n">
        <v>467.07</v>
      </c>
      <c r="R96" t="n">
        <v>56.07</v>
      </c>
      <c r="S96" t="n">
        <v>39.61</v>
      </c>
      <c r="T96" t="n">
        <v>3284.63</v>
      </c>
      <c r="U96" t="n">
        <v>0.71</v>
      </c>
      <c r="V96" t="n">
        <v>0.75</v>
      </c>
      <c r="W96" t="n">
        <v>2.62</v>
      </c>
      <c r="X96" t="n">
        <v>0.19</v>
      </c>
      <c r="Y96" t="n">
        <v>1</v>
      </c>
      <c r="Z96" t="n">
        <v>10</v>
      </c>
      <c r="AA96" t="n">
        <v>383.984361520541</v>
      </c>
      <c r="AB96" t="n">
        <v>525.3843436268565</v>
      </c>
      <c r="AC96" t="n">
        <v>475.242399252666</v>
      </c>
      <c r="AD96" t="n">
        <v>383984.361520541</v>
      </c>
      <c r="AE96" t="n">
        <v>525384.3436268566</v>
      </c>
      <c r="AF96" t="n">
        <v>6.516630344898621e-06</v>
      </c>
      <c r="AG96" t="n">
        <v>22</v>
      </c>
      <c r="AH96" t="n">
        <v>475242.399252666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5.34</v>
      </c>
      <c r="E97" t="n">
        <v>18.73</v>
      </c>
      <c r="F97" t="n">
        <v>15.53</v>
      </c>
      <c r="G97" t="n">
        <v>116.48</v>
      </c>
      <c r="H97" t="n">
        <v>1.47</v>
      </c>
      <c r="I97" t="n">
        <v>8</v>
      </c>
      <c r="J97" t="n">
        <v>299</v>
      </c>
      <c r="K97" t="n">
        <v>59.19</v>
      </c>
      <c r="L97" t="n">
        <v>24.75</v>
      </c>
      <c r="M97" t="n">
        <v>6</v>
      </c>
      <c r="N97" t="n">
        <v>85.05</v>
      </c>
      <c r="O97" t="n">
        <v>37110.57</v>
      </c>
      <c r="P97" t="n">
        <v>238.61</v>
      </c>
      <c r="Q97" t="n">
        <v>467.07</v>
      </c>
      <c r="R97" t="n">
        <v>56.32</v>
      </c>
      <c r="S97" t="n">
        <v>39.61</v>
      </c>
      <c r="T97" t="n">
        <v>3411.16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384.1664183814732</v>
      </c>
      <c r="AB97" t="n">
        <v>525.6334418557658</v>
      </c>
      <c r="AC97" t="n">
        <v>475.4677238962198</v>
      </c>
      <c r="AD97" t="n">
        <v>384166.4183814732</v>
      </c>
      <c r="AE97" t="n">
        <v>525633.4418557658</v>
      </c>
      <c r="AF97" t="n">
        <v>6.514190573148379e-06</v>
      </c>
      <c r="AG97" t="n">
        <v>22</v>
      </c>
      <c r="AH97" t="n">
        <v>475467.7238962197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5.3393</v>
      </c>
      <c r="E98" t="n">
        <v>18.73</v>
      </c>
      <c r="F98" t="n">
        <v>15.53</v>
      </c>
      <c r="G98" t="n">
        <v>116.5</v>
      </c>
      <c r="H98" t="n">
        <v>1.49</v>
      </c>
      <c r="I98" t="n">
        <v>8</v>
      </c>
      <c r="J98" t="n">
        <v>299.52</v>
      </c>
      <c r="K98" t="n">
        <v>59.19</v>
      </c>
      <c r="L98" t="n">
        <v>25</v>
      </c>
      <c r="M98" t="n">
        <v>6</v>
      </c>
      <c r="N98" t="n">
        <v>85.33</v>
      </c>
      <c r="O98" t="n">
        <v>37175.38</v>
      </c>
      <c r="P98" t="n">
        <v>238.89</v>
      </c>
      <c r="Q98" t="n">
        <v>467.07</v>
      </c>
      <c r="R98" t="n">
        <v>56.43</v>
      </c>
      <c r="S98" t="n">
        <v>39.61</v>
      </c>
      <c r="T98" t="n">
        <v>3467.01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384.3145805256076</v>
      </c>
      <c r="AB98" t="n">
        <v>525.8361638378231</v>
      </c>
      <c r="AC98" t="n">
        <v>475.6510983768316</v>
      </c>
      <c r="AD98" t="n">
        <v>384314.5805256076</v>
      </c>
      <c r="AE98" t="n">
        <v>525836.1638378231</v>
      </c>
      <c r="AF98" t="n">
        <v>6.513336653035794e-06</v>
      </c>
      <c r="AG98" t="n">
        <v>22</v>
      </c>
      <c r="AH98" t="n">
        <v>475651.0983768316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5.3412</v>
      </c>
      <c r="E99" t="n">
        <v>18.72</v>
      </c>
      <c r="F99" t="n">
        <v>15.53</v>
      </c>
      <c r="G99" t="n">
        <v>116.45</v>
      </c>
      <c r="H99" t="n">
        <v>1.5</v>
      </c>
      <c r="I99" t="n">
        <v>8</v>
      </c>
      <c r="J99" t="n">
        <v>300.05</v>
      </c>
      <c r="K99" t="n">
        <v>59.19</v>
      </c>
      <c r="L99" t="n">
        <v>25.25</v>
      </c>
      <c r="M99" t="n">
        <v>6</v>
      </c>
      <c r="N99" t="n">
        <v>85.59999999999999</v>
      </c>
      <c r="O99" t="n">
        <v>37240.19</v>
      </c>
      <c r="P99" t="n">
        <v>238.89</v>
      </c>
      <c r="Q99" t="n">
        <v>467.07</v>
      </c>
      <c r="R99" t="n">
        <v>56.27</v>
      </c>
      <c r="S99" t="n">
        <v>39.61</v>
      </c>
      <c r="T99" t="n">
        <v>3383.97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384.2566662408738</v>
      </c>
      <c r="AB99" t="n">
        <v>525.7569229584523</v>
      </c>
      <c r="AC99" t="n">
        <v>475.5794201357728</v>
      </c>
      <c r="AD99" t="n">
        <v>384256.6662408738</v>
      </c>
      <c r="AE99" t="n">
        <v>525756.9229584523</v>
      </c>
      <c r="AF99" t="n">
        <v>6.515654436198525e-06</v>
      </c>
      <c r="AG99" t="n">
        <v>22</v>
      </c>
      <c r="AH99" t="n">
        <v>475579.4201357727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5.3388</v>
      </c>
      <c r="E100" t="n">
        <v>18.73</v>
      </c>
      <c r="F100" t="n">
        <v>15.53</v>
      </c>
      <c r="G100" t="n">
        <v>116.51</v>
      </c>
      <c r="H100" t="n">
        <v>1.51</v>
      </c>
      <c r="I100" t="n">
        <v>8</v>
      </c>
      <c r="J100" t="n">
        <v>300.57</v>
      </c>
      <c r="K100" t="n">
        <v>59.19</v>
      </c>
      <c r="L100" t="n">
        <v>25.5</v>
      </c>
      <c r="M100" t="n">
        <v>6</v>
      </c>
      <c r="N100" t="n">
        <v>85.88</v>
      </c>
      <c r="O100" t="n">
        <v>37305.12</v>
      </c>
      <c r="P100" t="n">
        <v>238.98</v>
      </c>
      <c r="Q100" t="n">
        <v>467.07</v>
      </c>
      <c r="R100" t="n">
        <v>56.55</v>
      </c>
      <c r="S100" t="n">
        <v>39.61</v>
      </c>
      <c r="T100" t="n">
        <v>3524.14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384.3706008751341</v>
      </c>
      <c r="AB100" t="n">
        <v>525.9128133514886</v>
      </c>
      <c r="AC100" t="n">
        <v>475.7204325684911</v>
      </c>
      <c r="AD100" t="n">
        <v>384370.6008751341</v>
      </c>
      <c r="AE100" t="n">
        <v>525912.8133514886</v>
      </c>
      <c r="AF100" t="n">
        <v>6.512726710098233e-06</v>
      </c>
      <c r="AG100" t="n">
        <v>22</v>
      </c>
      <c r="AH100" t="n">
        <v>475720.4325684911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5.3411</v>
      </c>
      <c r="E101" t="n">
        <v>18.72</v>
      </c>
      <c r="F101" t="n">
        <v>15.53</v>
      </c>
      <c r="G101" t="n">
        <v>116.45</v>
      </c>
      <c r="H101" t="n">
        <v>1.52</v>
      </c>
      <c r="I101" t="n">
        <v>8</v>
      </c>
      <c r="J101" t="n">
        <v>301.1</v>
      </c>
      <c r="K101" t="n">
        <v>59.19</v>
      </c>
      <c r="L101" t="n">
        <v>25.75</v>
      </c>
      <c r="M101" t="n">
        <v>6</v>
      </c>
      <c r="N101" t="n">
        <v>86.16</v>
      </c>
      <c r="O101" t="n">
        <v>37370.16</v>
      </c>
      <c r="P101" t="n">
        <v>238.88</v>
      </c>
      <c r="Q101" t="n">
        <v>467.07</v>
      </c>
      <c r="R101" t="n">
        <v>56.17</v>
      </c>
      <c r="S101" t="n">
        <v>39.61</v>
      </c>
      <c r="T101" t="n">
        <v>3335.63</v>
      </c>
      <c r="U101" t="n">
        <v>0.71</v>
      </c>
      <c r="V101" t="n">
        <v>0.75</v>
      </c>
      <c r="W101" t="n">
        <v>2.62</v>
      </c>
      <c r="X101" t="n">
        <v>0.19</v>
      </c>
      <c r="Y101" t="n">
        <v>1</v>
      </c>
      <c r="Z101" t="n">
        <v>10</v>
      </c>
      <c r="AA101" t="n">
        <v>384.2551849628462</v>
      </c>
      <c r="AB101" t="n">
        <v>525.7548962085054</v>
      </c>
      <c r="AC101" t="n">
        <v>475.5775868159963</v>
      </c>
      <c r="AD101" t="n">
        <v>384255.1849628462</v>
      </c>
      <c r="AE101" t="n">
        <v>525754.8962085055</v>
      </c>
      <c r="AF101" t="n">
        <v>6.515532447611012e-06</v>
      </c>
      <c r="AG101" t="n">
        <v>22</v>
      </c>
      <c r="AH101" t="n">
        <v>475577.5868159963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5.3412</v>
      </c>
      <c r="E102" t="n">
        <v>18.72</v>
      </c>
      <c r="F102" t="n">
        <v>15.53</v>
      </c>
      <c r="G102" t="n">
        <v>116.45</v>
      </c>
      <c r="H102" t="n">
        <v>1.54</v>
      </c>
      <c r="I102" t="n">
        <v>8</v>
      </c>
      <c r="J102" t="n">
        <v>301.63</v>
      </c>
      <c r="K102" t="n">
        <v>59.19</v>
      </c>
      <c r="L102" t="n">
        <v>26</v>
      </c>
      <c r="M102" t="n">
        <v>6</v>
      </c>
      <c r="N102" t="n">
        <v>86.44</v>
      </c>
      <c r="O102" t="n">
        <v>37435.32</v>
      </c>
      <c r="P102" t="n">
        <v>239.11</v>
      </c>
      <c r="Q102" t="n">
        <v>467.07</v>
      </c>
      <c r="R102" t="n">
        <v>56.2</v>
      </c>
      <c r="S102" t="n">
        <v>39.61</v>
      </c>
      <c r="T102" t="n">
        <v>3348.8</v>
      </c>
      <c r="U102" t="n">
        <v>0.7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384.3562885383793</v>
      </c>
      <c r="AB102" t="n">
        <v>525.8932305809249</v>
      </c>
      <c r="AC102" t="n">
        <v>475.7027187500654</v>
      </c>
      <c r="AD102" t="n">
        <v>384356.2885383792</v>
      </c>
      <c r="AE102" t="n">
        <v>525893.2305809249</v>
      </c>
      <c r="AF102" t="n">
        <v>6.515654436198525e-06</v>
      </c>
      <c r="AG102" t="n">
        <v>22</v>
      </c>
      <c r="AH102" t="n">
        <v>475702.7187500654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5.3393</v>
      </c>
      <c r="E103" t="n">
        <v>18.73</v>
      </c>
      <c r="F103" t="n">
        <v>15.53</v>
      </c>
      <c r="G103" t="n">
        <v>116.5</v>
      </c>
      <c r="H103" t="n">
        <v>1.55</v>
      </c>
      <c r="I103" t="n">
        <v>8</v>
      </c>
      <c r="J103" t="n">
        <v>302.16</v>
      </c>
      <c r="K103" t="n">
        <v>59.19</v>
      </c>
      <c r="L103" t="n">
        <v>26.25</v>
      </c>
      <c r="M103" t="n">
        <v>6</v>
      </c>
      <c r="N103" t="n">
        <v>86.72</v>
      </c>
      <c r="O103" t="n">
        <v>37500.6</v>
      </c>
      <c r="P103" t="n">
        <v>238.91</v>
      </c>
      <c r="Q103" t="n">
        <v>467.07</v>
      </c>
      <c r="R103" t="n">
        <v>56.4</v>
      </c>
      <c r="S103" t="n">
        <v>39.61</v>
      </c>
      <c r="T103" t="n">
        <v>3453.1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384.3236403209065</v>
      </c>
      <c r="AB103" t="n">
        <v>525.848559849441</v>
      </c>
      <c r="AC103" t="n">
        <v>475.6623113304986</v>
      </c>
      <c r="AD103" t="n">
        <v>384323.6403209065</v>
      </c>
      <c r="AE103" t="n">
        <v>525848.5598494411</v>
      </c>
      <c r="AF103" t="n">
        <v>6.513336653035794e-06</v>
      </c>
      <c r="AG103" t="n">
        <v>22</v>
      </c>
      <c r="AH103" t="n">
        <v>475662.3113304986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5.3387</v>
      </c>
      <c r="E104" t="n">
        <v>18.73</v>
      </c>
      <c r="F104" t="n">
        <v>15.54</v>
      </c>
      <c r="G104" t="n">
        <v>116.51</v>
      </c>
      <c r="H104" t="n">
        <v>1.56</v>
      </c>
      <c r="I104" t="n">
        <v>8</v>
      </c>
      <c r="J104" t="n">
        <v>302.69</v>
      </c>
      <c r="K104" t="n">
        <v>59.19</v>
      </c>
      <c r="L104" t="n">
        <v>26.5</v>
      </c>
      <c r="M104" t="n">
        <v>6</v>
      </c>
      <c r="N104" t="n">
        <v>87</v>
      </c>
      <c r="O104" t="n">
        <v>37566</v>
      </c>
      <c r="P104" t="n">
        <v>238.62</v>
      </c>
      <c r="Q104" t="n">
        <v>467.07</v>
      </c>
      <c r="R104" t="n">
        <v>56.55</v>
      </c>
      <c r="S104" t="n">
        <v>39.61</v>
      </c>
      <c r="T104" t="n">
        <v>3524.26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384.2457130487368</v>
      </c>
      <c r="AB104" t="n">
        <v>525.7419363177498</v>
      </c>
      <c r="AC104" t="n">
        <v>475.565863799025</v>
      </c>
      <c r="AD104" t="n">
        <v>384245.7130487368</v>
      </c>
      <c r="AE104" t="n">
        <v>525741.9363177498</v>
      </c>
      <c r="AF104" t="n">
        <v>6.512604721510722e-06</v>
      </c>
      <c r="AG104" t="n">
        <v>22</v>
      </c>
      <c r="AH104" t="n">
        <v>475565.863799025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5.3398</v>
      </c>
      <c r="E105" t="n">
        <v>18.73</v>
      </c>
      <c r="F105" t="n">
        <v>15.53</v>
      </c>
      <c r="G105" t="n">
        <v>116.48</v>
      </c>
      <c r="H105" t="n">
        <v>1.57</v>
      </c>
      <c r="I105" t="n">
        <v>8</v>
      </c>
      <c r="J105" t="n">
        <v>303.22</v>
      </c>
      <c r="K105" t="n">
        <v>59.19</v>
      </c>
      <c r="L105" t="n">
        <v>26.75</v>
      </c>
      <c r="M105" t="n">
        <v>6</v>
      </c>
      <c r="N105" t="n">
        <v>87.28</v>
      </c>
      <c r="O105" t="n">
        <v>37631.52</v>
      </c>
      <c r="P105" t="n">
        <v>237.96</v>
      </c>
      <c r="Q105" t="n">
        <v>467.07</v>
      </c>
      <c r="R105" t="n">
        <v>56.4</v>
      </c>
      <c r="S105" t="n">
        <v>39.61</v>
      </c>
      <c r="T105" t="n">
        <v>3448.91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383.8780948943636</v>
      </c>
      <c r="AB105" t="n">
        <v>525.238944940768</v>
      </c>
      <c r="AC105" t="n">
        <v>475.1108772131095</v>
      </c>
      <c r="AD105" t="n">
        <v>383878.0948943636</v>
      </c>
      <c r="AE105" t="n">
        <v>525238.9449407679</v>
      </c>
      <c r="AF105" t="n">
        <v>6.513946595973355e-06</v>
      </c>
      <c r="AG105" t="n">
        <v>22</v>
      </c>
      <c r="AH105" t="n">
        <v>475110.8772131095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5.3364</v>
      </c>
      <c r="E106" t="n">
        <v>18.74</v>
      </c>
      <c r="F106" t="n">
        <v>15.54</v>
      </c>
      <c r="G106" t="n">
        <v>116.57</v>
      </c>
      <c r="H106" t="n">
        <v>1.58</v>
      </c>
      <c r="I106" t="n">
        <v>8</v>
      </c>
      <c r="J106" t="n">
        <v>303.75</v>
      </c>
      <c r="K106" t="n">
        <v>59.19</v>
      </c>
      <c r="L106" t="n">
        <v>27</v>
      </c>
      <c r="M106" t="n">
        <v>6</v>
      </c>
      <c r="N106" t="n">
        <v>87.56</v>
      </c>
      <c r="O106" t="n">
        <v>37697.16</v>
      </c>
      <c r="P106" t="n">
        <v>237.67</v>
      </c>
      <c r="Q106" t="n">
        <v>467.07</v>
      </c>
      <c r="R106" t="n">
        <v>56.7</v>
      </c>
      <c r="S106" t="n">
        <v>39.61</v>
      </c>
      <c r="T106" t="n">
        <v>3599.8</v>
      </c>
      <c r="U106" t="n">
        <v>0.7</v>
      </c>
      <c r="V106" t="n">
        <v>0.75</v>
      </c>
      <c r="W106" t="n">
        <v>2.63</v>
      </c>
      <c r="X106" t="n">
        <v>0.21</v>
      </c>
      <c r="Y106" t="n">
        <v>1</v>
      </c>
      <c r="Z106" t="n">
        <v>10</v>
      </c>
      <c r="AA106" t="n">
        <v>383.8852790525108</v>
      </c>
      <c r="AB106" t="n">
        <v>525.2487746228876</v>
      </c>
      <c r="AC106" t="n">
        <v>475.1197687641637</v>
      </c>
      <c r="AD106" t="n">
        <v>383885.2790525108</v>
      </c>
      <c r="AE106" t="n">
        <v>525248.7746228876</v>
      </c>
      <c r="AF106" t="n">
        <v>6.509798983997942e-06</v>
      </c>
      <c r="AG106" t="n">
        <v>22</v>
      </c>
      <c r="AH106" t="n">
        <v>475119.7687641637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5.3397</v>
      </c>
      <c r="E107" t="n">
        <v>18.73</v>
      </c>
      <c r="F107" t="n">
        <v>15.53</v>
      </c>
      <c r="G107" t="n">
        <v>116.49</v>
      </c>
      <c r="H107" t="n">
        <v>1.6</v>
      </c>
      <c r="I107" t="n">
        <v>8</v>
      </c>
      <c r="J107" t="n">
        <v>304.29</v>
      </c>
      <c r="K107" t="n">
        <v>59.19</v>
      </c>
      <c r="L107" t="n">
        <v>27.25</v>
      </c>
      <c r="M107" t="n">
        <v>6</v>
      </c>
      <c r="N107" t="n">
        <v>87.84</v>
      </c>
      <c r="O107" t="n">
        <v>37762.92</v>
      </c>
      <c r="P107" t="n">
        <v>237.3</v>
      </c>
      <c r="Q107" t="n">
        <v>467.07</v>
      </c>
      <c r="R107" t="n">
        <v>56.46</v>
      </c>
      <c r="S107" t="n">
        <v>39.61</v>
      </c>
      <c r="T107" t="n">
        <v>3478.46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383.5821848479197</v>
      </c>
      <c r="AB107" t="n">
        <v>524.8340677605936</v>
      </c>
      <c r="AC107" t="n">
        <v>474.7446409427623</v>
      </c>
      <c r="AD107" t="n">
        <v>383582.1848479197</v>
      </c>
      <c r="AE107" t="n">
        <v>524834.0677605936</v>
      </c>
      <c r="AF107" t="n">
        <v>6.513824607385842e-06</v>
      </c>
      <c r="AG107" t="n">
        <v>22</v>
      </c>
      <c r="AH107" t="n">
        <v>474744.6409427623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5.3409</v>
      </c>
      <c r="E108" t="n">
        <v>18.72</v>
      </c>
      <c r="F108" t="n">
        <v>15.53</v>
      </c>
      <c r="G108" t="n">
        <v>116.45</v>
      </c>
      <c r="H108" t="n">
        <v>1.61</v>
      </c>
      <c r="I108" t="n">
        <v>8</v>
      </c>
      <c r="J108" t="n">
        <v>304.82</v>
      </c>
      <c r="K108" t="n">
        <v>59.19</v>
      </c>
      <c r="L108" t="n">
        <v>27.5</v>
      </c>
      <c r="M108" t="n">
        <v>6</v>
      </c>
      <c r="N108" t="n">
        <v>88.13</v>
      </c>
      <c r="O108" t="n">
        <v>37828.81</v>
      </c>
      <c r="P108" t="n">
        <v>237.36</v>
      </c>
      <c r="Q108" t="n">
        <v>467.07</v>
      </c>
      <c r="R108" t="n">
        <v>56.41</v>
      </c>
      <c r="S108" t="n">
        <v>39.61</v>
      </c>
      <c r="T108" t="n">
        <v>3456.05</v>
      </c>
      <c r="U108" t="n">
        <v>0.7</v>
      </c>
      <c r="V108" t="n">
        <v>0.75</v>
      </c>
      <c r="W108" t="n">
        <v>2.62</v>
      </c>
      <c r="X108" t="n">
        <v>0.19</v>
      </c>
      <c r="Y108" t="n">
        <v>1</v>
      </c>
      <c r="Z108" t="n">
        <v>10</v>
      </c>
      <c r="AA108" t="n">
        <v>383.572941149561</v>
      </c>
      <c r="AB108" t="n">
        <v>524.8214201246959</v>
      </c>
      <c r="AC108" t="n">
        <v>474.7332003794835</v>
      </c>
      <c r="AD108" t="n">
        <v>383572.941149561</v>
      </c>
      <c r="AE108" t="n">
        <v>524821.4201246959</v>
      </c>
      <c r="AF108" t="n">
        <v>6.515288470435989e-06</v>
      </c>
      <c r="AG108" t="n">
        <v>22</v>
      </c>
      <c r="AH108" t="n">
        <v>474733.2003794835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5.3393</v>
      </c>
      <c r="E109" t="n">
        <v>18.73</v>
      </c>
      <c r="F109" t="n">
        <v>15.53</v>
      </c>
      <c r="G109" t="n">
        <v>116.5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236.85</v>
      </c>
      <c r="Q109" t="n">
        <v>467.08</v>
      </c>
      <c r="R109" t="n">
        <v>56.47</v>
      </c>
      <c r="S109" t="n">
        <v>39.61</v>
      </c>
      <c r="T109" t="n">
        <v>3486.27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383.3904814051157</v>
      </c>
      <c r="AB109" t="n">
        <v>524.5717706527901</v>
      </c>
      <c r="AC109" t="n">
        <v>474.5073771027912</v>
      </c>
      <c r="AD109" t="n">
        <v>383390.4814051157</v>
      </c>
      <c r="AE109" t="n">
        <v>524571.7706527901</v>
      </c>
      <c r="AF109" t="n">
        <v>6.513336653035794e-06</v>
      </c>
      <c r="AG109" t="n">
        <v>22</v>
      </c>
      <c r="AH109" t="n">
        <v>474507.3771027912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5.3327</v>
      </c>
      <c r="E110" t="n">
        <v>18.75</v>
      </c>
      <c r="F110" t="n">
        <v>15.56</v>
      </c>
      <c r="G110" t="n">
        <v>116.67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236.24</v>
      </c>
      <c r="Q110" t="n">
        <v>467.07</v>
      </c>
      <c r="R110" t="n">
        <v>57.18</v>
      </c>
      <c r="S110" t="n">
        <v>39.61</v>
      </c>
      <c r="T110" t="n">
        <v>3842.23</v>
      </c>
      <c r="U110" t="n">
        <v>0.6899999999999999</v>
      </c>
      <c r="V110" t="n">
        <v>0.75</v>
      </c>
      <c r="W110" t="n">
        <v>2.62</v>
      </c>
      <c r="X110" t="n">
        <v>0.22</v>
      </c>
      <c r="Y110" t="n">
        <v>1</v>
      </c>
      <c r="Z110" t="n">
        <v>10</v>
      </c>
      <c r="AA110" t="n">
        <v>383.419755872811</v>
      </c>
      <c r="AB110" t="n">
        <v>524.611825270989</v>
      </c>
      <c r="AC110" t="n">
        <v>474.5436089644463</v>
      </c>
      <c r="AD110" t="n">
        <v>383419.755872811</v>
      </c>
      <c r="AE110" t="n">
        <v>524611.825270989</v>
      </c>
      <c r="AF110" t="n">
        <v>6.505285406259993e-06</v>
      </c>
      <c r="AG110" t="n">
        <v>22</v>
      </c>
      <c r="AH110" t="n">
        <v>474543.6089644463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5.3594</v>
      </c>
      <c r="E111" t="n">
        <v>18.66</v>
      </c>
      <c r="F111" t="n">
        <v>15.51</v>
      </c>
      <c r="G111" t="n">
        <v>132.96</v>
      </c>
      <c r="H111" t="n">
        <v>1.64</v>
      </c>
      <c r="I111" t="n">
        <v>7</v>
      </c>
      <c r="J111" t="n">
        <v>306.43</v>
      </c>
      <c r="K111" t="n">
        <v>59.19</v>
      </c>
      <c r="L111" t="n">
        <v>28.25</v>
      </c>
      <c r="M111" t="n">
        <v>5</v>
      </c>
      <c r="N111" t="n">
        <v>88.98999999999999</v>
      </c>
      <c r="O111" t="n">
        <v>38027.2</v>
      </c>
      <c r="P111" t="n">
        <v>235.61</v>
      </c>
      <c r="Q111" t="n">
        <v>467.07</v>
      </c>
      <c r="R111" t="n">
        <v>55.81</v>
      </c>
      <c r="S111" t="n">
        <v>39.61</v>
      </c>
      <c r="T111" t="n">
        <v>3160.11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382.1537140328369</v>
      </c>
      <c r="AB111" t="n">
        <v>522.8795709717127</v>
      </c>
      <c r="AC111" t="n">
        <v>472.9766785842587</v>
      </c>
      <c r="AD111" t="n">
        <v>382153.714032837</v>
      </c>
      <c r="AE111" t="n">
        <v>522879.5709717127</v>
      </c>
      <c r="AF111" t="n">
        <v>6.537856359125735e-06</v>
      </c>
      <c r="AG111" t="n">
        <v>22</v>
      </c>
      <c r="AH111" t="n">
        <v>472976.6785842587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5.3582</v>
      </c>
      <c r="E112" t="n">
        <v>18.66</v>
      </c>
      <c r="F112" t="n">
        <v>15.52</v>
      </c>
      <c r="G112" t="n">
        <v>132.99</v>
      </c>
      <c r="H112" t="n">
        <v>1.65</v>
      </c>
      <c r="I112" t="n">
        <v>7</v>
      </c>
      <c r="J112" t="n">
        <v>306.97</v>
      </c>
      <c r="K112" t="n">
        <v>59.19</v>
      </c>
      <c r="L112" t="n">
        <v>28.5</v>
      </c>
      <c r="M112" t="n">
        <v>5</v>
      </c>
      <c r="N112" t="n">
        <v>89.27</v>
      </c>
      <c r="O112" t="n">
        <v>38093.58</v>
      </c>
      <c r="P112" t="n">
        <v>236</v>
      </c>
      <c r="Q112" t="n">
        <v>467.07</v>
      </c>
      <c r="R112" t="n">
        <v>55.89</v>
      </c>
      <c r="S112" t="n">
        <v>39.61</v>
      </c>
      <c r="T112" t="n">
        <v>3200.82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382.400762617622</v>
      </c>
      <c r="AB112" t="n">
        <v>523.2175937444299</v>
      </c>
      <c r="AC112" t="n">
        <v>473.2824409379656</v>
      </c>
      <c r="AD112" t="n">
        <v>382400.762617622</v>
      </c>
      <c r="AE112" t="n">
        <v>523217.5937444299</v>
      </c>
      <c r="AF112" t="n">
        <v>6.536392496075589e-06</v>
      </c>
      <c r="AG112" t="n">
        <v>22</v>
      </c>
      <c r="AH112" t="n">
        <v>473282.4409379656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5.3587</v>
      </c>
      <c r="E113" t="n">
        <v>18.66</v>
      </c>
      <c r="F113" t="n">
        <v>15.51</v>
      </c>
      <c r="G113" t="n">
        <v>132.98</v>
      </c>
      <c r="H113" t="n">
        <v>1.67</v>
      </c>
      <c r="I113" t="n">
        <v>7</v>
      </c>
      <c r="J113" t="n">
        <v>307.51</v>
      </c>
      <c r="K113" t="n">
        <v>59.19</v>
      </c>
      <c r="L113" t="n">
        <v>28.75</v>
      </c>
      <c r="M113" t="n">
        <v>5</v>
      </c>
      <c r="N113" t="n">
        <v>89.56</v>
      </c>
      <c r="O113" t="n">
        <v>38160.09</v>
      </c>
      <c r="P113" t="n">
        <v>236.38</v>
      </c>
      <c r="Q113" t="n">
        <v>467.07</v>
      </c>
      <c r="R113" t="n">
        <v>55.98</v>
      </c>
      <c r="S113" t="n">
        <v>39.61</v>
      </c>
      <c r="T113" t="n">
        <v>3245.84</v>
      </c>
      <c r="U113" t="n">
        <v>0.71</v>
      </c>
      <c r="V113" t="n">
        <v>0.75</v>
      </c>
      <c r="W113" t="n">
        <v>2.62</v>
      </c>
      <c r="X113" t="n">
        <v>0.18</v>
      </c>
      <c r="Y113" t="n">
        <v>1</v>
      </c>
      <c r="Z113" t="n">
        <v>10</v>
      </c>
      <c r="AA113" t="n">
        <v>382.5222382806218</v>
      </c>
      <c r="AB113" t="n">
        <v>523.3838021056741</v>
      </c>
      <c r="AC113" t="n">
        <v>473.4327866064877</v>
      </c>
      <c r="AD113" t="n">
        <v>382522.2382806218</v>
      </c>
      <c r="AE113" t="n">
        <v>523383.8021056742</v>
      </c>
      <c r="AF113" t="n">
        <v>6.537002439013149e-06</v>
      </c>
      <c r="AG113" t="n">
        <v>22</v>
      </c>
      <c r="AH113" t="n">
        <v>473432.7866064877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5.3599</v>
      </c>
      <c r="E114" t="n">
        <v>18.66</v>
      </c>
      <c r="F114" t="n">
        <v>15.51</v>
      </c>
      <c r="G114" t="n">
        <v>132.94</v>
      </c>
      <c r="H114" t="n">
        <v>1.68</v>
      </c>
      <c r="I114" t="n">
        <v>7</v>
      </c>
      <c r="J114" t="n">
        <v>308.05</v>
      </c>
      <c r="K114" t="n">
        <v>59.19</v>
      </c>
      <c r="L114" t="n">
        <v>29</v>
      </c>
      <c r="M114" t="n">
        <v>5</v>
      </c>
      <c r="N114" t="n">
        <v>89.84999999999999</v>
      </c>
      <c r="O114" t="n">
        <v>38226.72</v>
      </c>
      <c r="P114" t="n">
        <v>236.73</v>
      </c>
      <c r="Q114" t="n">
        <v>467.07</v>
      </c>
      <c r="R114" t="n">
        <v>55.8</v>
      </c>
      <c r="S114" t="n">
        <v>39.61</v>
      </c>
      <c r="T114" t="n">
        <v>3155.62</v>
      </c>
      <c r="U114" t="n">
        <v>0.71</v>
      </c>
      <c r="V114" t="n">
        <v>0.75</v>
      </c>
      <c r="W114" t="n">
        <v>2.62</v>
      </c>
      <c r="X114" t="n">
        <v>0.18</v>
      </c>
      <c r="Y114" t="n">
        <v>1</v>
      </c>
      <c r="Z114" t="n">
        <v>10</v>
      </c>
      <c r="AA114" t="n">
        <v>382.6441267972714</v>
      </c>
      <c r="AB114" t="n">
        <v>523.5505753514961</v>
      </c>
      <c r="AC114" t="n">
        <v>473.5836432477961</v>
      </c>
      <c r="AD114" t="n">
        <v>382644.1267972714</v>
      </c>
      <c r="AE114" t="n">
        <v>523550.5753514961</v>
      </c>
      <c r="AF114" t="n">
        <v>6.538466302063295e-06</v>
      </c>
      <c r="AG114" t="n">
        <v>22</v>
      </c>
      <c r="AH114" t="n">
        <v>473583.6432477961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5.3598</v>
      </c>
      <c r="E115" t="n">
        <v>18.66</v>
      </c>
      <c r="F115" t="n">
        <v>15.51</v>
      </c>
      <c r="G115" t="n">
        <v>132.95</v>
      </c>
      <c r="H115" t="n">
        <v>1.69</v>
      </c>
      <c r="I115" t="n">
        <v>7</v>
      </c>
      <c r="J115" t="n">
        <v>308.59</v>
      </c>
      <c r="K115" t="n">
        <v>59.19</v>
      </c>
      <c r="L115" t="n">
        <v>29.25</v>
      </c>
      <c r="M115" t="n">
        <v>5</v>
      </c>
      <c r="N115" t="n">
        <v>90.14</v>
      </c>
      <c r="O115" t="n">
        <v>38293.47</v>
      </c>
      <c r="P115" t="n">
        <v>236.74</v>
      </c>
      <c r="Q115" t="n">
        <v>467.07</v>
      </c>
      <c r="R115" t="n">
        <v>55.75</v>
      </c>
      <c r="S115" t="n">
        <v>39.61</v>
      </c>
      <c r="T115" t="n">
        <v>3132.54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382.6516457451839</v>
      </c>
      <c r="AB115" t="n">
        <v>523.5608631077426</v>
      </c>
      <c r="AC115" t="n">
        <v>473.5929491550254</v>
      </c>
      <c r="AD115" t="n">
        <v>382651.6457451839</v>
      </c>
      <c r="AE115" t="n">
        <v>523560.8631077426</v>
      </c>
      <c r="AF115" t="n">
        <v>6.538344313475783e-06</v>
      </c>
      <c r="AG115" t="n">
        <v>22</v>
      </c>
      <c r="AH115" t="n">
        <v>473592.9491550254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5.3588</v>
      </c>
      <c r="E116" t="n">
        <v>18.66</v>
      </c>
      <c r="F116" t="n">
        <v>15.51</v>
      </c>
      <c r="G116" t="n">
        <v>132.97</v>
      </c>
      <c r="H116" t="n">
        <v>1.7</v>
      </c>
      <c r="I116" t="n">
        <v>7</v>
      </c>
      <c r="J116" t="n">
        <v>309.13</v>
      </c>
      <c r="K116" t="n">
        <v>59.19</v>
      </c>
      <c r="L116" t="n">
        <v>29.5</v>
      </c>
      <c r="M116" t="n">
        <v>5</v>
      </c>
      <c r="N116" t="n">
        <v>90.44</v>
      </c>
      <c r="O116" t="n">
        <v>38360.36</v>
      </c>
      <c r="P116" t="n">
        <v>237.21</v>
      </c>
      <c r="Q116" t="n">
        <v>467.07</v>
      </c>
      <c r="R116" t="n">
        <v>55.9</v>
      </c>
      <c r="S116" t="n">
        <v>39.61</v>
      </c>
      <c r="T116" t="n">
        <v>3206.3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382.8938469735184</v>
      </c>
      <c r="AB116" t="n">
        <v>523.8922535135139</v>
      </c>
      <c r="AC116" t="n">
        <v>473.8927121255792</v>
      </c>
      <c r="AD116" t="n">
        <v>382893.8469735184</v>
      </c>
      <c r="AE116" t="n">
        <v>523892.2535135138</v>
      </c>
      <c r="AF116" t="n">
        <v>6.537124427600661e-06</v>
      </c>
      <c r="AG116" t="n">
        <v>22</v>
      </c>
      <c r="AH116" t="n">
        <v>473892.7121255792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5.3594</v>
      </c>
      <c r="E117" t="n">
        <v>18.66</v>
      </c>
      <c r="F117" t="n">
        <v>15.51</v>
      </c>
      <c r="G117" t="n">
        <v>132.96</v>
      </c>
      <c r="H117" t="n">
        <v>1.71</v>
      </c>
      <c r="I117" t="n">
        <v>7</v>
      </c>
      <c r="J117" t="n">
        <v>309.67</v>
      </c>
      <c r="K117" t="n">
        <v>59.19</v>
      </c>
      <c r="L117" t="n">
        <v>29.75</v>
      </c>
      <c r="M117" t="n">
        <v>5</v>
      </c>
      <c r="N117" t="n">
        <v>90.73</v>
      </c>
      <c r="O117" t="n">
        <v>38427.37</v>
      </c>
      <c r="P117" t="n">
        <v>237.41</v>
      </c>
      <c r="Q117" t="n">
        <v>467.07</v>
      </c>
      <c r="R117" t="n">
        <v>55.79</v>
      </c>
      <c r="S117" t="n">
        <v>39.61</v>
      </c>
      <c r="T117" t="n">
        <v>3153.25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382.9660375865122</v>
      </c>
      <c r="AB117" t="n">
        <v>523.9910278950371</v>
      </c>
      <c r="AC117" t="n">
        <v>473.9820596187605</v>
      </c>
      <c r="AD117" t="n">
        <v>382966.0375865122</v>
      </c>
      <c r="AE117" t="n">
        <v>523991.027895037</v>
      </c>
      <c r="AF117" t="n">
        <v>6.537856359125735e-06</v>
      </c>
      <c r="AG117" t="n">
        <v>22</v>
      </c>
      <c r="AH117" t="n">
        <v>473982.0596187605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5.3601</v>
      </c>
      <c r="E118" t="n">
        <v>18.66</v>
      </c>
      <c r="F118" t="n">
        <v>15.51</v>
      </c>
      <c r="G118" t="n">
        <v>132.94</v>
      </c>
      <c r="H118" t="n">
        <v>1.72</v>
      </c>
      <c r="I118" t="n">
        <v>7</v>
      </c>
      <c r="J118" t="n">
        <v>310.22</v>
      </c>
      <c r="K118" t="n">
        <v>59.19</v>
      </c>
      <c r="L118" t="n">
        <v>30</v>
      </c>
      <c r="M118" t="n">
        <v>5</v>
      </c>
      <c r="N118" t="n">
        <v>91.02</v>
      </c>
      <c r="O118" t="n">
        <v>38494.52</v>
      </c>
      <c r="P118" t="n">
        <v>237.45</v>
      </c>
      <c r="Q118" t="n">
        <v>467.07</v>
      </c>
      <c r="R118" t="n">
        <v>55.68</v>
      </c>
      <c r="S118" t="n">
        <v>39.61</v>
      </c>
      <c r="T118" t="n">
        <v>3096.82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382.9630013690934</v>
      </c>
      <c r="AB118" t="n">
        <v>523.9868736084162</v>
      </c>
      <c r="AC118" t="n">
        <v>473.9783018114242</v>
      </c>
      <c r="AD118" t="n">
        <v>382963.0013690934</v>
      </c>
      <c r="AE118" t="n">
        <v>523986.8736084162</v>
      </c>
      <c r="AF118" t="n">
        <v>6.53871027923832e-06</v>
      </c>
      <c r="AG118" t="n">
        <v>22</v>
      </c>
      <c r="AH118" t="n">
        <v>473978.3018114241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5.3583</v>
      </c>
      <c r="E119" t="n">
        <v>18.66</v>
      </c>
      <c r="F119" t="n">
        <v>15.52</v>
      </c>
      <c r="G119" t="n">
        <v>132.99</v>
      </c>
      <c r="H119" t="n">
        <v>1.73</v>
      </c>
      <c r="I119" t="n">
        <v>7</v>
      </c>
      <c r="J119" t="n">
        <v>310.76</v>
      </c>
      <c r="K119" t="n">
        <v>59.19</v>
      </c>
      <c r="L119" t="n">
        <v>30.25</v>
      </c>
      <c r="M119" t="n">
        <v>5</v>
      </c>
      <c r="N119" t="n">
        <v>91.31999999999999</v>
      </c>
      <c r="O119" t="n">
        <v>38561.79</v>
      </c>
      <c r="P119" t="n">
        <v>237.16</v>
      </c>
      <c r="Q119" t="n">
        <v>467.07</v>
      </c>
      <c r="R119" t="n">
        <v>55.9</v>
      </c>
      <c r="S119" t="n">
        <v>39.61</v>
      </c>
      <c r="T119" t="n">
        <v>3206.64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382.9213648112683</v>
      </c>
      <c r="AB119" t="n">
        <v>523.9299046331246</v>
      </c>
      <c r="AC119" t="n">
        <v>473.9267698751779</v>
      </c>
      <c r="AD119" t="n">
        <v>382921.3648112683</v>
      </c>
      <c r="AE119" t="n">
        <v>523929.9046331246</v>
      </c>
      <c r="AF119" t="n">
        <v>6.536514484663101e-06</v>
      </c>
      <c r="AG119" t="n">
        <v>22</v>
      </c>
      <c r="AH119" t="n">
        <v>473926.7698751779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5.3619</v>
      </c>
      <c r="E120" t="n">
        <v>18.65</v>
      </c>
      <c r="F120" t="n">
        <v>15.5</v>
      </c>
      <c r="G120" t="n">
        <v>132.88</v>
      </c>
      <c r="H120" t="n">
        <v>1.75</v>
      </c>
      <c r="I120" t="n">
        <v>7</v>
      </c>
      <c r="J120" t="n">
        <v>311.31</v>
      </c>
      <c r="K120" t="n">
        <v>59.19</v>
      </c>
      <c r="L120" t="n">
        <v>30.5</v>
      </c>
      <c r="M120" t="n">
        <v>5</v>
      </c>
      <c r="N120" t="n">
        <v>91.62</v>
      </c>
      <c r="O120" t="n">
        <v>38629.19</v>
      </c>
      <c r="P120" t="n">
        <v>236.53</v>
      </c>
      <c r="Q120" t="n">
        <v>467.07</v>
      </c>
      <c r="R120" t="n">
        <v>55.5</v>
      </c>
      <c r="S120" t="n">
        <v>39.61</v>
      </c>
      <c r="T120" t="n">
        <v>3005.14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382.4588026303807</v>
      </c>
      <c r="AB120" t="n">
        <v>523.2970066504311</v>
      </c>
      <c r="AC120" t="n">
        <v>473.3542747876748</v>
      </c>
      <c r="AD120" t="n">
        <v>382458.8026303807</v>
      </c>
      <c r="AE120" t="n">
        <v>523297.0066504311</v>
      </c>
      <c r="AF120" t="n">
        <v>6.540906073813539e-06</v>
      </c>
      <c r="AG120" t="n">
        <v>22</v>
      </c>
      <c r="AH120" t="n">
        <v>473354.2747876748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5.3634</v>
      </c>
      <c r="E121" t="n">
        <v>18.64</v>
      </c>
      <c r="F121" t="n">
        <v>15.5</v>
      </c>
      <c r="G121" t="n">
        <v>132.84</v>
      </c>
      <c r="H121" t="n">
        <v>1.76</v>
      </c>
      <c r="I121" t="n">
        <v>7</v>
      </c>
      <c r="J121" t="n">
        <v>311.86</v>
      </c>
      <c r="K121" t="n">
        <v>59.19</v>
      </c>
      <c r="L121" t="n">
        <v>30.75</v>
      </c>
      <c r="M121" t="n">
        <v>5</v>
      </c>
      <c r="N121" t="n">
        <v>91.91</v>
      </c>
      <c r="O121" t="n">
        <v>38696.85</v>
      </c>
      <c r="P121" t="n">
        <v>236.22</v>
      </c>
      <c r="Q121" t="n">
        <v>467.07</v>
      </c>
      <c r="R121" t="n">
        <v>55.33</v>
      </c>
      <c r="S121" t="n">
        <v>39.61</v>
      </c>
      <c r="T121" t="n">
        <v>2920.4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382.2739932577081</v>
      </c>
      <c r="AB121" t="n">
        <v>523.0441423135262</v>
      </c>
      <c r="AC121" t="n">
        <v>473.1255434681869</v>
      </c>
      <c r="AD121" t="n">
        <v>382273.9932577081</v>
      </c>
      <c r="AE121" t="n">
        <v>523044.1423135262</v>
      </c>
      <c r="AF121" t="n">
        <v>6.542735902626221e-06</v>
      </c>
      <c r="AG121" t="n">
        <v>22</v>
      </c>
      <c r="AH121" t="n">
        <v>473125.5434681869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5.3636</v>
      </c>
      <c r="E122" t="n">
        <v>18.64</v>
      </c>
      <c r="F122" t="n">
        <v>15.5</v>
      </c>
      <c r="G122" t="n">
        <v>132.83</v>
      </c>
      <c r="H122" t="n">
        <v>1.77</v>
      </c>
      <c r="I122" t="n">
        <v>7</v>
      </c>
      <c r="J122" t="n">
        <v>312.41</v>
      </c>
      <c r="K122" t="n">
        <v>59.19</v>
      </c>
      <c r="L122" t="n">
        <v>31</v>
      </c>
      <c r="M122" t="n">
        <v>5</v>
      </c>
      <c r="N122" t="n">
        <v>92.20999999999999</v>
      </c>
      <c r="O122" t="n">
        <v>38764.53</v>
      </c>
      <c r="P122" t="n">
        <v>236.23</v>
      </c>
      <c r="Q122" t="n">
        <v>467.07</v>
      </c>
      <c r="R122" t="n">
        <v>55.32</v>
      </c>
      <c r="S122" t="n">
        <v>39.61</v>
      </c>
      <c r="T122" t="n">
        <v>2913.93</v>
      </c>
      <c r="U122" t="n">
        <v>0.72</v>
      </c>
      <c r="V122" t="n">
        <v>0.75</v>
      </c>
      <c r="W122" t="n">
        <v>2.62</v>
      </c>
      <c r="X122" t="n">
        <v>0.16</v>
      </c>
      <c r="Y122" t="n">
        <v>1</v>
      </c>
      <c r="Z122" t="n">
        <v>10</v>
      </c>
      <c r="AA122" t="n">
        <v>382.2725079419172</v>
      </c>
      <c r="AB122" t="n">
        <v>523.0421100389336</v>
      </c>
      <c r="AC122" t="n">
        <v>473.1237051510291</v>
      </c>
      <c r="AD122" t="n">
        <v>382272.5079419172</v>
      </c>
      <c r="AE122" t="n">
        <v>523042.1100389336</v>
      </c>
      <c r="AF122" t="n">
        <v>6.542979879801244e-06</v>
      </c>
      <c r="AG122" t="n">
        <v>22</v>
      </c>
      <c r="AH122" t="n">
        <v>473123.705151029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5.3618</v>
      </c>
      <c r="E123" t="n">
        <v>18.65</v>
      </c>
      <c r="F123" t="n">
        <v>15.5</v>
      </c>
      <c r="G123" t="n">
        <v>132.89</v>
      </c>
      <c r="H123" t="n">
        <v>1.78</v>
      </c>
      <c r="I123" t="n">
        <v>7</v>
      </c>
      <c r="J123" t="n">
        <v>312.96</v>
      </c>
      <c r="K123" t="n">
        <v>59.19</v>
      </c>
      <c r="L123" t="n">
        <v>31.25</v>
      </c>
      <c r="M123" t="n">
        <v>5</v>
      </c>
      <c r="N123" t="n">
        <v>92.51000000000001</v>
      </c>
      <c r="O123" t="n">
        <v>38832.33</v>
      </c>
      <c r="P123" t="n">
        <v>236.1</v>
      </c>
      <c r="Q123" t="n">
        <v>467.07</v>
      </c>
      <c r="R123" t="n">
        <v>55.43</v>
      </c>
      <c r="S123" t="n">
        <v>39.61</v>
      </c>
      <c r="T123" t="n">
        <v>2972.53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382.2678362186782</v>
      </c>
      <c r="AB123" t="n">
        <v>523.0357179810961</v>
      </c>
      <c r="AC123" t="n">
        <v>473.1179231422203</v>
      </c>
      <c r="AD123" t="n">
        <v>382267.8362186782</v>
      </c>
      <c r="AE123" t="n">
        <v>523035.7179810962</v>
      </c>
      <c r="AF123" t="n">
        <v>6.540784085226026e-06</v>
      </c>
      <c r="AG123" t="n">
        <v>22</v>
      </c>
      <c r="AH123" t="n">
        <v>473117.9231422202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5.3632</v>
      </c>
      <c r="E124" t="n">
        <v>18.65</v>
      </c>
      <c r="F124" t="n">
        <v>15.5</v>
      </c>
      <c r="G124" t="n">
        <v>132.84</v>
      </c>
      <c r="H124" t="n">
        <v>1.79</v>
      </c>
      <c r="I124" t="n">
        <v>7</v>
      </c>
      <c r="J124" t="n">
        <v>313.51</v>
      </c>
      <c r="K124" t="n">
        <v>59.19</v>
      </c>
      <c r="L124" t="n">
        <v>31.5</v>
      </c>
      <c r="M124" t="n">
        <v>5</v>
      </c>
      <c r="N124" t="n">
        <v>92.81</v>
      </c>
      <c r="O124" t="n">
        <v>38900.27</v>
      </c>
      <c r="P124" t="n">
        <v>235.76</v>
      </c>
      <c r="Q124" t="n">
        <v>467.07</v>
      </c>
      <c r="R124" t="n">
        <v>55.33</v>
      </c>
      <c r="S124" t="n">
        <v>39.61</v>
      </c>
      <c r="T124" t="n">
        <v>2918.6</v>
      </c>
      <c r="U124" t="n">
        <v>0.72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382.0725416852112</v>
      </c>
      <c r="AB124" t="n">
        <v>522.7685073846199</v>
      </c>
      <c r="AC124" t="n">
        <v>472.8762147500392</v>
      </c>
      <c r="AD124" t="n">
        <v>382072.5416852112</v>
      </c>
      <c r="AE124" t="n">
        <v>522768.5073846199</v>
      </c>
      <c r="AF124" t="n">
        <v>6.542491925451197e-06</v>
      </c>
      <c r="AG124" t="n">
        <v>22</v>
      </c>
      <c r="AH124" t="n">
        <v>472876.2147500392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5.3654</v>
      </c>
      <c r="E125" t="n">
        <v>18.64</v>
      </c>
      <c r="F125" t="n">
        <v>15.49</v>
      </c>
      <c r="G125" t="n">
        <v>132.78</v>
      </c>
      <c r="H125" t="n">
        <v>1.8</v>
      </c>
      <c r="I125" t="n">
        <v>7</v>
      </c>
      <c r="J125" t="n">
        <v>314.06</v>
      </c>
      <c r="K125" t="n">
        <v>59.19</v>
      </c>
      <c r="L125" t="n">
        <v>31.75</v>
      </c>
      <c r="M125" t="n">
        <v>5</v>
      </c>
      <c r="N125" t="n">
        <v>93.12</v>
      </c>
      <c r="O125" t="n">
        <v>38968.34</v>
      </c>
      <c r="P125" t="n">
        <v>235.32</v>
      </c>
      <c r="Q125" t="n">
        <v>467.08</v>
      </c>
      <c r="R125" t="n">
        <v>55.08</v>
      </c>
      <c r="S125" t="n">
        <v>39.61</v>
      </c>
      <c r="T125" t="n">
        <v>2796.88</v>
      </c>
      <c r="U125" t="n">
        <v>0.72</v>
      </c>
      <c r="V125" t="n">
        <v>0.75</v>
      </c>
      <c r="W125" t="n">
        <v>2.62</v>
      </c>
      <c r="X125" t="n">
        <v>0.16</v>
      </c>
      <c r="Y125" t="n">
        <v>1</v>
      </c>
      <c r="Z125" t="n">
        <v>10</v>
      </c>
      <c r="AA125" t="n">
        <v>381.7733776167943</v>
      </c>
      <c r="AB125" t="n">
        <v>522.3591779080247</v>
      </c>
      <c r="AC125" t="n">
        <v>472.5059511041928</v>
      </c>
      <c r="AD125" t="n">
        <v>381773.3776167943</v>
      </c>
      <c r="AE125" t="n">
        <v>522359.1779080246</v>
      </c>
      <c r="AF125" t="n">
        <v>6.545175674376463e-06</v>
      </c>
      <c r="AG125" t="n">
        <v>22</v>
      </c>
      <c r="AH125" t="n">
        <v>472505.9511041928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5.3648</v>
      </c>
      <c r="E126" t="n">
        <v>18.64</v>
      </c>
      <c r="F126" t="n">
        <v>15.49</v>
      </c>
      <c r="G126" t="n">
        <v>132.8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235.16</v>
      </c>
      <c r="Q126" t="n">
        <v>467.09</v>
      </c>
      <c r="R126" t="n">
        <v>55.12</v>
      </c>
      <c r="S126" t="n">
        <v>39.61</v>
      </c>
      <c r="T126" t="n">
        <v>2814.1</v>
      </c>
      <c r="U126" t="n">
        <v>0.72</v>
      </c>
      <c r="V126" t="n">
        <v>0.75</v>
      </c>
      <c r="W126" t="n">
        <v>2.62</v>
      </c>
      <c r="X126" t="n">
        <v>0.16</v>
      </c>
      <c r="Y126" t="n">
        <v>1</v>
      </c>
      <c r="Z126" t="n">
        <v>10</v>
      </c>
      <c r="AA126" t="n">
        <v>381.7191678190733</v>
      </c>
      <c r="AB126" t="n">
        <v>522.2850056712152</v>
      </c>
      <c r="AC126" t="n">
        <v>472.438857761563</v>
      </c>
      <c r="AD126" t="n">
        <v>381719.1678190733</v>
      </c>
      <c r="AE126" t="n">
        <v>522285.0056712152</v>
      </c>
      <c r="AF126" t="n">
        <v>6.54444374285139e-06</v>
      </c>
      <c r="AG126" t="n">
        <v>22</v>
      </c>
      <c r="AH126" t="n">
        <v>472438.857761563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5.3631</v>
      </c>
      <c r="E127" t="n">
        <v>18.65</v>
      </c>
      <c r="F127" t="n">
        <v>15.5</v>
      </c>
      <c r="G127" t="n">
        <v>132.85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235.07</v>
      </c>
      <c r="Q127" t="n">
        <v>467.07</v>
      </c>
      <c r="R127" t="n">
        <v>55.42</v>
      </c>
      <c r="S127" t="n">
        <v>39.61</v>
      </c>
      <c r="T127" t="n">
        <v>2966.54</v>
      </c>
      <c r="U127" t="n">
        <v>0.71</v>
      </c>
      <c r="V127" t="n">
        <v>0.75</v>
      </c>
      <c r="W127" t="n">
        <v>2.62</v>
      </c>
      <c r="X127" t="n">
        <v>0.17</v>
      </c>
      <c r="Y127" t="n">
        <v>1</v>
      </c>
      <c r="Z127" t="n">
        <v>10</v>
      </c>
      <c r="AA127" t="n">
        <v>381.7643596863903</v>
      </c>
      <c r="AB127" t="n">
        <v>522.3468391778027</v>
      </c>
      <c r="AC127" t="n">
        <v>472.4947899650658</v>
      </c>
      <c r="AD127" t="n">
        <v>381764.3596863903</v>
      </c>
      <c r="AE127" t="n">
        <v>522346.8391778028</v>
      </c>
      <c r="AF127" t="n">
        <v>6.542369936863684e-06</v>
      </c>
      <c r="AG127" t="n">
        <v>22</v>
      </c>
      <c r="AH127" t="n">
        <v>472494.7899650658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5.3607</v>
      </c>
      <c r="E128" t="n">
        <v>18.65</v>
      </c>
      <c r="F128" t="n">
        <v>15.51</v>
      </c>
      <c r="G128" t="n">
        <v>132.92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234.9</v>
      </c>
      <c r="Q128" t="n">
        <v>467.07</v>
      </c>
      <c r="R128" t="n">
        <v>55.56</v>
      </c>
      <c r="S128" t="n">
        <v>39.61</v>
      </c>
      <c r="T128" t="n">
        <v>3034.12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381.7944178232305</v>
      </c>
      <c r="AB128" t="n">
        <v>522.3879660466989</v>
      </c>
      <c r="AC128" t="n">
        <v>472.5319917433164</v>
      </c>
      <c r="AD128" t="n">
        <v>381794.4178232305</v>
      </c>
      <c r="AE128" t="n">
        <v>522387.966046699</v>
      </c>
      <c r="AF128" t="n">
        <v>6.539442210763392e-06</v>
      </c>
      <c r="AG128" t="n">
        <v>22</v>
      </c>
      <c r="AH128" t="n">
        <v>472531.9917433164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5.3616</v>
      </c>
      <c r="E129" t="n">
        <v>18.65</v>
      </c>
      <c r="F129" t="n">
        <v>15.5</v>
      </c>
      <c r="G129" t="n">
        <v>132.89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234.62</v>
      </c>
      <c r="Q129" t="n">
        <v>467.07</v>
      </c>
      <c r="R129" t="n">
        <v>55.45</v>
      </c>
      <c r="S129" t="n">
        <v>39.61</v>
      </c>
      <c r="T129" t="n">
        <v>2981.07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381.6061964988101</v>
      </c>
      <c r="AB129" t="n">
        <v>522.1304333268884</v>
      </c>
      <c r="AC129" t="n">
        <v>472.299037584835</v>
      </c>
      <c r="AD129" t="n">
        <v>381606.1964988101</v>
      </c>
      <c r="AE129" t="n">
        <v>522130.4333268883</v>
      </c>
      <c r="AF129" t="n">
        <v>6.540540108051001e-06</v>
      </c>
      <c r="AG129" t="n">
        <v>22</v>
      </c>
      <c r="AH129" t="n">
        <v>472299.037584835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5.3634</v>
      </c>
      <c r="E130" t="n">
        <v>18.64</v>
      </c>
      <c r="F130" t="n">
        <v>15.5</v>
      </c>
      <c r="G130" t="n">
        <v>132.84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234.27</v>
      </c>
      <c r="Q130" t="n">
        <v>467.07</v>
      </c>
      <c r="R130" t="n">
        <v>55.37</v>
      </c>
      <c r="S130" t="n">
        <v>39.61</v>
      </c>
      <c r="T130" t="n">
        <v>2942.51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381.3946323874833</v>
      </c>
      <c r="AB130" t="n">
        <v>521.8409619762209</v>
      </c>
      <c r="AC130" t="n">
        <v>472.0371929735998</v>
      </c>
      <c r="AD130" t="n">
        <v>381394.6323874833</v>
      </c>
      <c r="AE130" t="n">
        <v>521840.9619762209</v>
      </c>
      <c r="AF130" t="n">
        <v>6.542735902626221e-06</v>
      </c>
      <c r="AG130" t="n">
        <v>22</v>
      </c>
      <c r="AH130" t="n">
        <v>472037.1929735998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5.3862</v>
      </c>
      <c r="E131" t="n">
        <v>18.57</v>
      </c>
      <c r="F131" t="n">
        <v>15.47</v>
      </c>
      <c r="G131" t="n">
        <v>154.68</v>
      </c>
      <c r="H131" t="n">
        <v>1.87</v>
      </c>
      <c r="I131" t="n">
        <v>6</v>
      </c>
      <c r="J131" t="n">
        <v>317.39</v>
      </c>
      <c r="K131" t="n">
        <v>59.19</v>
      </c>
      <c r="L131" t="n">
        <v>33.25</v>
      </c>
      <c r="M131" t="n">
        <v>4</v>
      </c>
      <c r="N131" t="n">
        <v>94.95</v>
      </c>
      <c r="O131" t="n">
        <v>39379.65</v>
      </c>
      <c r="P131" t="n">
        <v>232.46</v>
      </c>
      <c r="Q131" t="n">
        <v>467.07</v>
      </c>
      <c r="R131" t="n">
        <v>54.35</v>
      </c>
      <c r="S131" t="n">
        <v>39.61</v>
      </c>
      <c r="T131" t="n">
        <v>2435</v>
      </c>
      <c r="U131" t="n">
        <v>0.73</v>
      </c>
      <c r="V131" t="n">
        <v>0.75</v>
      </c>
      <c r="W131" t="n">
        <v>2.62</v>
      </c>
      <c r="X131" t="n">
        <v>0.13</v>
      </c>
      <c r="Y131" t="n">
        <v>1</v>
      </c>
      <c r="Z131" t="n">
        <v>10</v>
      </c>
      <c r="AA131" t="n">
        <v>379.8005167994942</v>
      </c>
      <c r="AB131" t="n">
        <v>519.659822701318</v>
      </c>
      <c r="AC131" t="n">
        <v>470.0642185698454</v>
      </c>
      <c r="AD131" t="n">
        <v>379800.5167994942</v>
      </c>
      <c r="AE131" t="n">
        <v>519659.822701318</v>
      </c>
      <c r="AF131" t="n">
        <v>6.570549300578988e-06</v>
      </c>
      <c r="AG131" t="n">
        <v>22</v>
      </c>
      <c r="AH131" t="n">
        <v>470064.2185698454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5.3863</v>
      </c>
      <c r="E132" t="n">
        <v>18.57</v>
      </c>
      <c r="F132" t="n">
        <v>15.47</v>
      </c>
      <c r="G132" t="n">
        <v>154.67</v>
      </c>
      <c r="H132" t="n">
        <v>1.88</v>
      </c>
      <c r="I132" t="n">
        <v>6</v>
      </c>
      <c r="J132" t="n">
        <v>317.95</v>
      </c>
      <c r="K132" t="n">
        <v>59.19</v>
      </c>
      <c r="L132" t="n">
        <v>33.5</v>
      </c>
      <c r="M132" t="n">
        <v>4</v>
      </c>
      <c r="N132" t="n">
        <v>95.26000000000001</v>
      </c>
      <c r="O132" t="n">
        <v>39448.69</v>
      </c>
      <c r="P132" t="n">
        <v>232.6</v>
      </c>
      <c r="Q132" t="n">
        <v>467.07</v>
      </c>
      <c r="R132" t="n">
        <v>54.28</v>
      </c>
      <c r="S132" t="n">
        <v>39.61</v>
      </c>
      <c r="T132" t="n">
        <v>2403.31</v>
      </c>
      <c r="U132" t="n">
        <v>0.73</v>
      </c>
      <c r="V132" t="n">
        <v>0.75</v>
      </c>
      <c r="W132" t="n">
        <v>2.62</v>
      </c>
      <c r="X132" t="n">
        <v>0.13</v>
      </c>
      <c r="Y132" t="n">
        <v>1</v>
      </c>
      <c r="Z132" t="n">
        <v>10</v>
      </c>
      <c r="AA132" t="n">
        <v>379.860443194566</v>
      </c>
      <c r="AB132" t="n">
        <v>519.7418166388213</v>
      </c>
      <c r="AC132" t="n">
        <v>470.1383871210325</v>
      </c>
      <c r="AD132" t="n">
        <v>379860.4431945659</v>
      </c>
      <c r="AE132" t="n">
        <v>519741.8166388213</v>
      </c>
      <c r="AF132" t="n">
        <v>6.570671289166501e-06</v>
      </c>
      <c r="AG132" t="n">
        <v>22</v>
      </c>
      <c r="AH132" t="n">
        <v>470138.3871210325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5.3861</v>
      </c>
      <c r="E133" t="n">
        <v>18.57</v>
      </c>
      <c r="F133" t="n">
        <v>15.47</v>
      </c>
      <c r="G133" t="n">
        <v>154.68</v>
      </c>
      <c r="H133" t="n">
        <v>1.89</v>
      </c>
      <c r="I133" t="n">
        <v>6</v>
      </c>
      <c r="J133" t="n">
        <v>318.52</v>
      </c>
      <c r="K133" t="n">
        <v>59.19</v>
      </c>
      <c r="L133" t="n">
        <v>33.75</v>
      </c>
      <c r="M133" t="n">
        <v>4</v>
      </c>
      <c r="N133" t="n">
        <v>95.56999999999999</v>
      </c>
      <c r="O133" t="n">
        <v>39517.87</v>
      </c>
      <c r="P133" t="n">
        <v>232.64</v>
      </c>
      <c r="Q133" t="n">
        <v>467.07</v>
      </c>
      <c r="R133" t="n">
        <v>54.34</v>
      </c>
      <c r="S133" t="n">
        <v>39.61</v>
      </c>
      <c r="T133" t="n">
        <v>2430.05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379.8842853702334</v>
      </c>
      <c r="AB133" t="n">
        <v>519.774438555412</v>
      </c>
      <c r="AC133" t="n">
        <v>470.167895647689</v>
      </c>
      <c r="AD133" t="n">
        <v>379884.2853702335</v>
      </c>
      <c r="AE133" t="n">
        <v>519774.438555412</v>
      </c>
      <c r="AF133" t="n">
        <v>6.570427311991476e-06</v>
      </c>
      <c r="AG133" t="n">
        <v>22</v>
      </c>
      <c r="AH133" t="n">
        <v>470167.895647689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5.3854</v>
      </c>
      <c r="E134" t="n">
        <v>18.57</v>
      </c>
      <c r="F134" t="n">
        <v>15.47</v>
      </c>
      <c r="G134" t="n">
        <v>154.7</v>
      </c>
      <c r="H134" t="n">
        <v>1.9</v>
      </c>
      <c r="I134" t="n">
        <v>6</v>
      </c>
      <c r="J134" t="n">
        <v>319.08</v>
      </c>
      <c r="K134" t="n">
        <v>59.19</v>
      </c>
      <c r="L134" t="n">
        <v>34</v>
      </c>
      <c r="M134" t="n">
        <v>4</v>
      </c>
      <c r="N134" t="n">
        <v>95.88</v>
      </c>
      <c r="O134" t="n">
        <v>39587.19</v>
      </c>
      <c r="P134" t="n">
        <v>233.09</v>
      </c>
      <c r="Q134" t="n">
        <v>467.07</v>
      </c>
      <c r="R134" t="n">
        <v>54.39</v>
      </c>
      <c r="S134" t="n">
        <v>39.61</v>
      </c>
      <c r="T134" t="n">
        <v>2455.99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380.1069716787538</v>
      </c>
      <c r="AB134" t="n">
        <v>520.0791277869563</v>
      </c>
      <c r="AC134" t="n">
        <v>470.4435057666088</v>
      </c>
      <c r="AD134" t="n">
        <v>380106.9716787538</v>
      </c>
      <c r="AE134" t="n">
        <v>520079.1277869563</v>
      </c>
      <c r="AF134" t="n">
        <v>6.569573391878891e-06</v>
      </c>
      <c r="AG134" t="n">
        <v>22</v>
      </c>
      <c r="AH134" t="n">
        <v>470443.5057666088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5.3837</v>
      </c>
      <c r="E135" t="n">
        <v>18.57</v>
      </c>
      <c r="F135" t="n">
        <v>15.48</v>
      </c>
      <c r="G135" t="n">
        <v>154.76</v>
      </c>
      <c r="H135" t="n">
        <v>1.91</v>
      </c>
      <c r="I135" t="n">
        <v>6</v>
      </c>
      <c r="J135" t="n">
        <v>319.64</v>
      </c>
      <c r="K135" t="n">
        <v>59.19</v>
      </c>
      <c r="L135" t="n">
        <v>34.25</v>
      </c>
      <c r="M135" t="n">
        <v>4</v>
      </c>
      <c r="N135" t="n">
        <v>96.2</v>
      </c>
      <c r="O135" t="n">
        <v>39656.65</v>
      </c>
      <c r="P135" t="n">
        <v>233.28</v>
      </c>
      <c r="Q135" t="n">
        <v>467.07</v>
      </c>
      <c r="R135" t="n">
        <v>54.61</v>
      </c>
      <c r="S135" t="n">
        <v>39.61</v>
      </c>
      <c r="T135" t="n">
        <v>2564.3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380.2772726391945</v>
      </c>
      <c r="AB135" t="n">
        <v>520.3121410741792</v>
      </c>
      <c r="AC135" t="n">
        <v>470.6542805927352</v>
      </c>
      <c r="AD135" t="n">
        <v>380277.2726391944</v>
      </c>
      <c r="AE135" t="n">
        <v>520312.1410741792</v>
      </c>
      <c r="AF135" t="n">
        <v>6.567499585891185e-06</v>
      </c>
      <c r="AG135" t="n">
        <v>22</v>
      </c>
      <c r="AH135" t="n">
        <v>470654.2805927352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5.382</v>
      </c>
      <c r="E136" t="n">
        <v>18.58</v>
      </c>
      <c r="F136" t="n">
        <v>15.48</v>
      </c>
      <c r="G136" t="n">
        <v>154.82</v>
      </c>
      <c r="H136" t="n">
        <v>1.92</v>
      </c>
      <c r="I136" t="n">
        <v>6</v>
      </c>
      <c r="J136" t="n">
        <v>320.21</v>
      </c>
      <c r="K136" t="n">
        <v>59.19</v>
      </c>
      <c r="L136" t="n">
        <v>34.5</v>
      </c>
      <c r="M136" t="n">
        <v>4</v>
      </c>
      <c r="N136" t="n">
        <v>96.51000000000001</v>
      </c>
      <c r="O136" t="n">
        <v>39726.26</v>
      </c>
      <c r="P136" t="n">
        <v>233.44</v>
      </c>
      <c r="Q136" t="n">
        <v>467.07</v>
      </c>
      <c r="R136" t="n">
        <v>54.82</v>
      </c>
      <c r="S136" t="n">
        <v>39.61</v>
      </c>
      <c r="T136" t="n">
        <v>2670.88</v>
      </c>
      <c r="U136" t="n">
        <v>0.72</v>
      </c>
      <c r="V136" t="n">
        <v>0.75</v>
      </c>
      <c r="W136" t="n">
        <v>2.62</v>
      </c>
      <c r="X136" t="n">
        <v>0.15</v>
      </c>
      <c r="Y136" t="n">
        <v>1</v>
      </c>
      <c r="Z136" t="n">
        <v>10</v>
      </c>
      <c r="AA136" t="n">
        <v>380.3993259343971</v>
      </c>
      <c r="AB136" t="n">
        <v>520.4791397772868</v>
      </c>
      <c r="AC136" t="n">
        <v>470.8053411740025</v>
      </c>
      <c r="AD136" t="n">
        <v>380399.3259343971</v>
      </c>
      <c r="AE136" t="n">
        <v>520479.1397772869</v>
      </c>
      <c r="AF136" t="n">
        <v>6.565425779903479e-06</v>
      </c>
      <c r="AG136" t="n">
        <v>22</v>
      </c>
      <c r="AH136" t="n">
        <v>470805.3411740025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5.3826</v>
      </c>
      <c r="E137" t="n">
        <v>18.58</v>
      </c>
      <c r="F137" t="n">
        <v>15.48</v>
      </c>
      <c r="G137" t="n">
        <v>154.8</v>
      </c>
      <c r="H137" t="n">
        <v>1.93</v>
      </c>
      <c r="I137" t="n">
        <v>6</v>
      </c>
      <c r="J137" t="n">
        <v>320.77</v>
      </c>
      <c r="K137" t="n">
        <v>59.19</v>
      </c>
      <c r="L137" t="n">
        <v>34.75</v>
      </c>
      <c r="M137" t="n">
        <v>4</v>
      </c>
      <c r="N137" t="n">
        <v>96.83</v>
      </c>
      <c r="O137" t="n">
        <v>39796.01</v>
      </c>
      <c r="P137" t="n">
        <v>233.37</v>
      </c>
      <c r="Q137" t="n">
        <v>467.07</v>
      </c>
      <c r="R137" t="n">
        <v>54.71</v>
      </c>
      <c r="S137" t="n">
        <v>39.61</v>
      </c>
      <c r="T137" t="n">
        <v>2615.1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380.350160114137</v>
      </c>
      <c r="AB137" t="n">
        <v>520.411868932964</v>
      </c>
      <c r="AC137" t="n">
        <v>470.7444905646466</v>
      </c>
      <c r="AD137" t="n">
        <v>380350.160114137</v>
      </c>
      <c r="AE137" t="n">
        <v>520411.868932964</v>
      </c>
      <c r="AF137" t="n">
        <v>6.566157711428552e-06</v>
      </c>
      <c r="AG137" t="n">
        <v>22</v>
      </c>
      <c r="AH137" t="n">
        <v>470744.4905646466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5.3828</v>
      </c>
      <c r="E138" t="n">
        <v>18.58</v>
      </c>
      <c r="F138" t="n">
        <v>15.48</v>
      </c>
      <c r="G138" t="n">
        <v>154.79</v>
      </c>
      <c r="H138" t="n">
        <v>1.94</v>
      </c>
      <c r="I138" t="n">
        <v>6</v>
      </c>
      <c r="J138" t="n">
        <v>321.34</v>
      </c>
      <c r="K138" t="n">
        <v>59.19</v>
      </c>
      <c r="L138" t="n">
        <v>35</v>
      </c>
      <c r="M138" t="n">
        <v>4</v>
      </c>
      <c r="N138" t="n">
        <v>97.14</v>
      </c>
      <c r="O138" t="n">
        <v>39865.91</v>
      </c>
      <c r="P138" t="n">
        <v>233.24</v>
      </c>
      <c r="Q138" t="n">
        <v>467.07</v>
      </c>
      <c r="R138" t="n">
        <v>54.71</v>
      </c>
      <c r="S138" t="n">
        <v>39.61</v>
      </c>
      <c r="T138" t="n">
        <v>2618.26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380.2858455142215</v>
      </c>
      <c r="AB138" t="n">
        <v>520.3238708599998</v>
      </c>
      <c r="AC138" t="n">
        <v>470.66489090426</v>
      </c>
      <c r="AD138" t="n">
        <v>380285.8455142215</v>
      </c>
      <c r="AE138" t="n">
        <v>520323.8708599998</v>
      </c>
      <c r="AF138" t="n">
        <v>6.566401688603575e-06</v>
      </c>
      <c r="AG138" t="n">
        <v>22</v>
      </c>
      <c r="AH138" t="n">
        <v>470664.89090426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5.387</v>
      </c>
      <c r="E139" t="n">
        <v>18.56</v>
      </c>
      <c r="F139" t="n">
        <v>15.46</v>
      </c>
      <c r="G139" t="n">
        <v>154.65</v>
      </c>
      <c r="H139" t="n">
        <v>1.95</v>
      </c>
      <c r="I139" t="n">
        <v>6</v>
      </c>
      <c r="J139" t="n">
        <v>321.91</v>
      </c>
      <c r="K139" t="n">
        <v>59.19</v>
      </c>
      <c r="L139" t="n">
        <v>35.25</v>
      </c>
      <c r="M139" t="n">
        <v>4</v>
      </c>
      <c r="N139" t="n">
        <v>97.45999999999999</v>
      </c>
      <c r="O139" t="n">
        <v>39935.96</v>
      </c>
      <c r="P139" t="n">
        <v>233.09</v>
      </c>
      <c r="Q139" t="n">
        <v>467.07</v>
      </c>
      <c r="R139" t="n">
        <v>54.29</v>
      </c>
      <c r="S139" t="n">
        <v>39.61</v>
      </c>
      <c r="T139" t="n">
        <v>2407.65</v>
      </c>
      <c r="U139" t="n">
        <v>0.73</v>
      </c>
      <c r="V139" t="n">
        <v>0.75</v>
      </c>
      <c r="W139" t="n">
        <v>2.62</v>
      </c>
      <c r="X139" t="n">
        <v>0.13</v>
      </c>
      <c r="Y139" t="n">
        <v>1</v>
      </c>
      <c r="Z139" t="n">
        <v>10</v>
      </c>
      <c r="AA139" t="n">
        <v>380.0250250936681</v>
      </c>
      <c r="AB139" t="n">
        <v>519.9670048540137</v>
      </c>
      <c r="AC139" t="n">
        <v>470.3420836890206</v>
      </c>
      <c r="AD139" t="n">
        <v>380025.0250936681</v>
      </c>
      <c r="AE139" t="n">
        <v>519967.0048540137</v>
      </c>
      <c r="AF139" t="n">
        <v>6.571525209279085e-06</v>
      </c>
      <c r="AG139" t="n">
        <v>22</v>
      </c>
      <c r="AH139" t="n">
        <v>470342.0836890206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5.3883</v>
      </c>
      <c r="E140" t="n">
        <v>18.56</v>
      </c>
      <c r="F140" t="n">
        <v>15.46</v>
      </c>
      <c r="G140" t="n">
        <v>154.6</v>
      </c>
      <c r="H140" t="n">
        <v>1.96</v>
      </c>
      <c r="I140" t="n">
        <v>6</v>
      </c>
      <c r="J140" t="n">
        <v>322.47</v>
      </c>
      <c r="K140" t="n">
        <v>59.19</v>
      </c>
      <c r="L140" t="n">
        <v>35.5</v>
      </c>
      <c r="M140" t="n">
        <v>4</v>
      </c>
      <c r="N140" t="n">
        <v>97.78</v>
      </c>
      <c r="O140" t="n">
        <v>40006.15</v>
      </c>
      <c r="P140" t="n">
        <v>233.25</v>
      </c>
      <c r="Q140" t="n">
        <v>467.07</v>
      </c>
      <c r="R140" t="n">
        <v>54.08</v>
      </c>
      <c r="S140" t="n">
        <v>39.61</v>
      </c>
      <c r="T140" t="n">
        <v>2299.26</v>
      </c>
      <c r="U140" t="n">
        <v>0.73</v>
      </c>
      <c r="V140" t="n">
        <v>0.75</v>
      </c>
      <c r="W140" t="n">
        <v>2.62</v>
      </c>
      <c r="X140" t="n">
        <v>0.13</v>
      </c>
      <c r="Y140" t="n">
        <v>1</v>
      </c>
      <c r="Z140" t="n">
        <v>10</v>
      </c>
      <c r="AA140" t="n">
        <v>380.0586000772448</v>
      </c>
      <c r="AB140" t="n">
        <v>520.0129436277672</v>
      </c>
      <c r="AC140" t="n">
        <v>470.3836381306825</v>
      </c>
      <c r="AD140" t="n">
        <v>380058.6000772448</v>
      </c>
      <c r="AE140" t="n">
        <v>520012.9436277671</v>
      </c>
      <c r="AF140" t="n">
        <v>6.573111060916744e-06</v>
      </c>
      <c r="AG140" t="n">
        <v>22</v>
      </c>
      <c r="AH140" t="n">
        <v>470383.6381306825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5.3873</v>
      </c>
      <c r="E141" t="n">
        <v>18.56</v>
      </c>
      <c r="F141" t="n">
        <v>15.46</v>
      </c>
      <c r="G141" t="n">
        <v>154.64</v>
      </c>
      <c r="H141" t="n">
        <v>1.97</v>
      </c>
      <c r="I141" t="n">
        <v>6</v>
      </c>
      <c r="J141" t="n">
        <v>323.04</v>
      </c>
      <c r="K141" t="n">
        <v>59.19</v>
      </c>
      <c r="L141" t="n">
        <v>35.75</v>
      </c>
      <c r="M141" t="n">
        <v>4</v>
      </c>
      <c r="N141" t="n">
        <v>98.09999999999999</v>
      </c>
      <c r="O141" t="n">
        <v>40076.49</v>
      </c>
      <c r="P141" t="n">
        <v>232.93</v>
      </c>
      <c r="Q141" t="n">
        <v>467.07</v>
      </c>
      <c r="R141" t="n">
        <v>54.23</v>
      </c>
      <c r="S141" t="n">
        <v>39.61</v>
      </c>
      <c r="T141" t="n">
        <v>2376.65</v>
      </c>
      <c r="U141" t="n">
        <v>0.73</v>
      </c>
      <c r="V141" t="n">
        <v>0.75</v>
      </c>
      <c r="W141" t="n">
        <v>2.62</v>
      </c>
      <c r="X141" t="n">
        <v>0.13</v>
      </c>
      <c r="Y141" t="n">
        <v>1</v>
      </c>
      <c r="Z141" t="n">
        <v>10</v>
      </c>
      <c r="AA141" t="n">
        <v>379.9443652615979</v>
      </c>
      <c r="AB141" t="n">
        <v>519.8566425133146</v>
      </c>
      <c r="AC141" t="n">
        <v>470.2422541752233</v>
      </c>
      <c r="AD141" t="n">
        <v>379944.3652615979</v>
      </c>
      <c r="AE141" t="n">
        <v>519856.6425133146</v>
      </c>
      <c r="AF141" t="n">
        <v>6.571891175041622e-06</v>
      </c>
      <c r="AG141" t="n">
        <v>22</v>
      </c>
      <c r="AH141" t="n">
        <v>470242.2541752233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5.3866</v>
      </c>
      <c r="E142" t="n">
        <v>18.56</v>
      </c>
      <c r="F142" t="n">
        <v>15.47</v>
      </c>
      <c r="G142" t="n">
        <v>154.66</v>
      </c>
      <c r="H142" t="n">
        <v>1.98</v>
      </c>
      <c r="I142" t="n">
        <v>6</v>
      </c>
      <c r="J142" t="n">
        <v>323.62</v>
      </c>
      <c r="K142" t="n">
        <v>59.19</v>
      </c>
      <c r="L142" t="n">
        <v>36</v>
      </c>
      <c r="M142" t="n">
        <v>4</v>
      </c>
      <c r="N142" t="n">
        <v>98.42</v>
      </c>
      <c r="O142" t="n">
        <v>40147.11</v>
      </c>
      <c r="P142" t="n">
        <v>233.07</v>
      </c>
      <c r="Q142" t="n">
        <v>467.07</v>
      </c>
      <c r="R142" t="n">
        <v>54.36</v>
      </c>
      <c r="S142" t="n">
        <v>39.61</v>
      </c>
      <c r="T142" t="n">
        <v>2441.25</v>
      </c>
      <c r="U142" t="n">
        <v>0.73</v>
      </c>
      <c r="V142" t="n">
        <v>0.75</v>
      </c>
      <c r="W142" t="n">
        <v>2.62</v>
      </c>
      <c r="X142" t="n">
        <v>0.13</v>
      </c>
      <c r="Y142" t="n">
        <v>1</v>
      </c>
      <c r="Z142" t="n">
        <v>10</v>
      </c>
      <c r="AA142" t="n">
        <v>380.0626596316519</v>
      </c>
      <c r="AB142" t="n">
        <v>520.0184980892017</v>
      </c>
      <c r="AC142" t="n">
        <v>470.3886624821135</v>
      </c>
      <c r="AD142" t="n">
        <v>380062.6596316518</v>
      </c>
      <c r="AE142" t="n">
        <v>520018.4980892016</v>
      </c>
      <c r="AF142" t="n">
        <v>6.571037254929037e-06</v>
      </c>
      <c r="AG142" t="n">
        <v>22</v>
      </c>
      <c r="AH142" t="n">
        <v>470388.6624821135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5.3843</v>
      </c>
      <c r="E143" t="n">
        <v>18.57</v>
      </c>
      <c r="F143" t="n">
        <v>15.47</v>
      </c>
      <c r="G143" t="n">
        <v>154.74</v>
      </c>
      <c r="H143" t="n">
        <v>1.99</v>
      </c>
      <c r="I143" t="n">
        <v>6</v>
      </c>
      <c r="J143" t="n">
        <v>324.19</v>
      </c>
      <c r="K143" t="n">
        <v>59.19</v>
      </c>
      <c r="L143" t="n">
        <v>36.25</v>
      </c>
      <c r="M143" t="n">
        <v>4</v>
      </c>
      <c r="N143" t="n">
        <v>98.75</v>
      </c>
      <c r="O143" t="n">
        <v>40217.75</v>
      </c>
      <c r="P143" t="n">
        <v>232.89</v>
      </c>
      <c r="Q143" t="n">
        <v>467.07</v>
      </c>
      <c r="R143" t="n">
        <v>54.58</v>
      </c>
      <c r="S143" t="n">
        <v>39.61</v>
      </c>
      <c r="T143" t="n">
        <v>2551.98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380.049532234164</v>
      </c>
      <c r="AB143" t="n">
        <v>520.0005366048189</v>
      </c>
      <c r="AC143" t="n">
        <v>470.3724152165911</v>
      </c>
      <c r="AD143" t="n">
        <v>380049.532234164</v>
      </c>
      <c r="AE143" t="n">
        <v>520000.5366048189</v>
      </c>
      <c r="AF143" t="n">
        <v>6.568231517416257e-06</v>
      </c>
      <c r="AG143" t="n">
        <v>22</v>
      </c>
      <c r="AH143" t="n">
        <v>470372.4152165911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5.3852</v>
      </c>
      <c r="E144" t="n">
        <v>18.57</v>
      </c>
      <c r="F144" t="n">
        <v>15.47</v>
      </c>
      <c r="G144" t="n">
        <v>154.71</v>
      </c>
      <c r="H144" t="n">
        <v>2</v>
      </c>
      <c r="I144" t="n">
        <v>6</v>
      </c>
      <c r="J144" t="n">
        <v>324.76</v>
      </c>
      <c r="K144" t="n">
        <v>59.19</v>
      </c>
      <c r="L144" t="n">
        <v>36.5</v>
      </c>
      <c r="M144" t="n">
        <v>4</v>
      </c>
      <c r="N144" t="n">
        <v>99.06999999999999</v>
      </c>
      <c r="O144" t="n">
        <v>40288.55</v>
      </c>
      <c r="P144" t="n">
        <v>232.48</v>
      </c>
      <c r="Q144" t="n">
        <v>467.07</v>
      </c>
      <c r="R144" t="n">
        <v>54.5</v>
      </c>
      <c r="S144" t="n">
        <v>39.61</v>
      </c>
      <c r="T144" t="n">
        <v>2509.51</v>
      </c>
      <c r="U144" t="n">
        <v>0.73</v>
      </c>
      <c r="V144" t="n">
        <v>0.75</v>
      </c>
      <c r="W144" t="n">
        <v>2.62</v>
      </c>
      <c r="X144" t="n">
        <v>0.14</v>
      </c>
      <c r="Y144" t="n">
        <v>1</v>
      </c>
      <c r="Z144" t="n">
        <v>10</v>
      </c>
      <c r="AA144" t="n">
        <v>379.8388932943432</v>
      </c>
      <c r="AB144" t="n">
        <v>519.712331114622</v>
      </c>
      <c r="AC144" t="n">
        <v>470.1117156538796</v>
      </c>
      <c r="AD144" t="n">
        <v>379838.8932943431</v>
      </c>
      <c r="AE144" t="n">
        <v>519712.3311146219</v>
      </c>
      <c r="AF144" t="n">
        <v>6.569329414703868e-06</v>
      </c>
      <c r="AG144" t="n">
        <v>22</v>
      </c>
      <c r="AH144" t="n">
        <v>470111.7156538796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5.3833</v>
      </c>
      <c r="E145" t="n">
        <v>18.58</v>
      </c>
      <c r="F145" t="n">
        <v>15.48</v>
      </c>
      <c r="G145" t="n">
        <v>154.78</v>
      </c>
      <c r="H145" t="n">
        <v>2.01</v>
      </c>
      <c r="I145" t="n">
        <v>6</v>
      </c>
      <c r="J145" t="n">
        <v>325.34</v>
      </c>
      <c r="K145" t="n">
        <v>59.19</v>
      </c>
      <c r="L145" t="n">
        <v>36.75</v>
      </c>
      <c r="M145" t="n">
        <v>4</v>
      </c>
      <c r="N145" t="n">
        <v>99.40000000000001</v>
      </c>
      <c r="O145" t="n">
        <v>40359.5</v>
      </c>
      <c r="P145" t="n">
        <v>232.24</v>
      </c>
      <c r="Q145" t="n">
        <v>467.07</v>
      </c>
      <c r="R145" t="n">
        <v>54.66</v>
      </c>
      <c r="S145" t="n">
        <v>39.61</v>
      </c>
      <c r="T145" t="n">
        <v>2590.42</v>
      </c>
      <c r="U145" t="n">
        <v>0.72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379.821811003076</v>
      </c>
      <c r="AB145" t="n">
        <v>519.6889583700927</v>
      </c>
      <c r="AC145" t="n">
        <v>470.0905735712843</v>
      </c>
      <c r="AD145" t="n">
        <v>379821.811003076</v>
      </c>
      <c r="AE145" t="n">
        <v>519688.9583700927</v>
      </c>
      <c r="AF145" t="n">
        <v>6.567011631541137e-06</v>
      </c>
      <c r="AG145" t="n">
        <v>22</v>
      </c>
      <c r="AH145" t="n">
        <v>470090.5735712843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5.3847</v>
      </c>
      <c r="E146" t="n">
        <v>18.57</v>
      </c>
      <c r="F146" t="n">
        <v>15.47</v>
      </c>
      <c r="G146" t="n">
        <v>154.73</v>
      </c>
      <c r="H146" t="n">
        <v>2.02</v>
      </c>
      <c r="I146" t="n">
        <v>6</v>
      </c>
      <c r="J146" t="n">
        <v>325.92</v>
      </c>
      <c r="K146" t="n">
        <v>59.19</v>
      </c>
      <c r="L146" t="n">
        <v>37</v>
      </c>
      <c r="M146" t="n">
        <v>4</v>
      </c>
      <c r="N146" t="n">
        <v>99.72</v>
      </c>
      <c r="O146" t="n">
        <v>40430.6</v>
      </c>
      <c r="P146" t="n">
        <v>231.76</v>
      </c>
      <c r="Q146" t="n">
        <v>467.07</v>
      </c>
      <c r="R146" t="n">
        <v>54.49</v>
      </c>
      <c r="S146" t="n">
        <v>39.61</v>
      </c>
      <c r="T146" t="n">
        <v>2505.24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379.5301924408752</v>
      </c>
      <c r="AB146" t="n">
        <v>519.2899529879866</v>
      </c>
      <c r="AC146" t="n">
        <v>469.7296487028389</v>
      </c>
      <c r="AD146" t="n">
        <v>379530.1924408752</v>
      </c>
      <c r="AE146" t="n">
        <v>519289.9529879866</v>
      </c>
      <c r="AF146" t="n">
        <v>6.568719471766306e-06</v>
      </c>
      <c r="AG146" t="n">
        <v>22</v>
      </c>
      <c r="AH146" t="n">
        <v>469729.6487028389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5.3834</v>
      </c>
      <c r="E147" t="n">
        <v>18.58</v>
      </c>
      <c r="F147" t="n">
        <v>15.48</v>
      </c>
      <c r="G147" t="n">
        <v>154.77</v>
      </c>
      <c r="H147" t="n">
        <v>2.03</v>
      </c>
      <c r="I147" t="n">
        <v>6</v>
      </c>
      <c r="J147" t="n">
        <v>326.49</v>
      </c>
      <c r="K147" t="n">
        <v>59.19</v>
      </c>
      <c r="L147" t="n">
        <v>37.25</v>
      </c>
      <c r="M147" t="n">
        <v>4</v>
      </c>
      <c r="N147" t="n">
        <v>100.05</v>
      </c>
      <c r="O147" t="n">
        <v>40501.85</v>
      </c>
      <c r="P147" t="n">
        <v>232.14</v>
      </c>
      <c r="Q147" t="n">
        <v>467.07</v>
      </c>
      <c r="R147" t="n">
        <v>54.72</v>
      </c>
      <c r="S147" t="n">
        <v>39.61</v>
      </c>
      <c r="T147" t="n">
        <v>2622.43</v>
      </c>
      <c r="U147" t="n">
        <v>0.72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379.7739423386408</v>
      </c>
      <c r="AB147" t="n">
        <v>519.623462351596</v>
      </c>
      <c r="AC147" t="n">
        <v>470.0313284008687</v>
      </c>
      <c r="AD147" t="n">
        <v>379773.9423386408</v>
      </c>
      <c r="AE147" t="n">
        <v>519623.462351596</v>
      </c>
      <c r="AF147" t="n">
        <v>6.567133620128649e-06</v>
      </c>
      <c r="AG147" t="n">
        <v>22</v>
      </c>
      <c r="AH147" t="n">
        <v>470031.3284008687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5.3833</v>
      </c>
      <c r="E148" t="n">
        <v>18.58</v>
      </c>
      <c r="F148" t="n">
        <v>15.48</v>
      </c>
      <c r="G148" t="n">
        <v>154.78</v>
      </c>
      <c r="H148" t="n">
        <v>2.04</v>
      </c>
      <c r="I148" t="n">
        <v>6</v>
      </c>
      <c r="J148" t="n">
        <v>327.07</v>
      </c>
      <c r="K148" t="n">
        <v>59.19</v>
      </c>
      <c r="L148" t="n">
        <v>37.5</v>
      </c>
      <c r="M148" t="n">
        <v>4</v>
      </c>
      <c r="N148" t="n">
        <v>100.38</v>
      </c>
      <c r="O148" t="n">
        <v>40573.27</v>
      </c>
      <c r="P148" t="n">
        <v>232.01</v>
      </c>
      <c r="Q148" t="n">
        <v>467.07</v>
      </c>
      <c r="R148" t="n">
        <v>54.61</v>
      </c>
      <c r="S148" t="n">
        <v>39.61</v>
      </c>
      <c r="T148" t="n">
        <v>2565.53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379.7184749270713</v>
      </c>
      <c r="AB148" t="n">
        <v>519.5475693920372</v>
      </c>
      <c r="AC148" t="n">
        <v>469.9626785588538</v>
      </c>
      <c r="AD148" t="n">
        <v>379718.4749270713</v>
      </c>
      <c r="AE148" t="n">
        <v>519547.5693920372</v>
      </c>
      <c r="AF148" t="n">
        <v>6.567011631541137e-06</v>
      </c>
      <c r="AG148" t="n">
        <v>22</v>
      </c>
      <c r="AH148" t="n">
        <v>469962.6785588538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5.3845</v>
      </c>
      <c r="E149" t="n">
        <v>18.57</v>
      </c>
      <c r="F149" t="n">
        <v>15.47</v>
      </c>
      <c r="G149" t="n">
        <v>154.73</v>
      </c>
      <c r="H149" t="n">
        <v>2.05</v>
      </c>
      <c r="I149" t="n">
        <v>6</v>
      </c>
      <c r="J149" t="n">
        <v>327.65</v>
      </c>
      <c r="K149" t="n">
        <v>59.19</v>
      </c>
      <c r="L149" t="n">
        <v>37.75</v>
      </c>
      <c r="M149" t="n">
        <v>4</v>
      </c>
      <c r="N149" t="n">
        <v>100.71</v>
      </c>
      <c r="O149" t="n">
        <v>40644.83</v>
      </c>
      <c r="P149" t="n">
        <v>231.02</v>
      </c>
      <c r="Q149" t="n">
        <v>467.07</v>
      </c>
      <c r="R149" t="n">
        <v>54.61</v>
      </c>
      <c r="S149" t="n">
        <v>39.61</v>
      </c>
      <c r="T149" t="n">
        <v>2564.44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379.2036634513063</v>
      </c>
      <c r="AB149" t="n">
        <v>518.843181619016</v>
      </c>
      <c r="AC149" t="n">
        <v>469.3255165662754</v>
      </c>
      <c r="AD149" t="n">
        <v>379203.6634513063</v>
      </c>
      <c r="AE149" t="n">
        <v>518843.181619016</v>
      </c>
      <c r="AF149" t="n">
        <v>6.568475494591282e-06</v>
      </c>
      <c r="AG149" t="n">
        <v>22</v>
      </c>
      <c r="AH149" t="n">
        <v>469325.5165662754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5.3821</v>
      </c>
      <c r="E150" t="n">
        <v>18.58</v>
      </c>
      <c r="F150" t="n">
        <v>15.48</v>
      </c>
      <c r="G150" t="n">
        <v>154.82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231.35</v>
      </c>
      <c r="Q150" t="n">
        <v>467.07</v>
      </c>
      <c r="R150" t="n">
        <v>54.73</v>
      </c>
      <c r="S150" t="n">
        <v>39.61</v>
      </c>
      <c r="T150" t="n">
        <v>2628.37</v>
      </c>
      <c r="U150" t="n">
        <v>0.72</v>
      </c>
      <c r="V150" t="n">
        <v>0.75</v>
      </c>
      <c r="W150" t="n">
        <v>2.62</v>
      </c>
      <c r="X150" t="n">
        <v>0.15</v>
      </c>
      <c r="Y150" t="n">
        <v>1</v>
      </c>
      <c r="Z150" t="n">
        <v>10</v>
      </c>
      <c r="AA150" t="n">
        <v>379.4571539307076</v>
      </c>
      <c r="AB150" t="n">
        <v>519.1900184761436</v>
      </c>
      <c r="AC150" t="n">
        <v>469.6392518005472</v>
      </c>
      <c r="AD150" t="n">
        <v>379457.1539307076</v>
      </c>
      <c r="AE150" t="n">
        <v>519190.0184761436</v>
      </c>
      <c r="AF150" t="n">
        <v>6.565547768490991e-06</v>
      </c>
      <c r="AG150" t="n">
        <v>22</v>
      </c>
      <c r="AH150" t="n">
        <v>469639.2518005472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5.3829</v>
      </c>
      <c r="E151" t="n">
        <v>18.58</v>
      </c>
      <c r="F151" t="n">
        <v>15.48</v>
      </c>
      <c r="G151" t="n">
        <v>154.79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231.01</v>
      </c>
      <c r="Q151" t="n">
        <v>467.07</v>
      </c>
      <c r="R151" t="n">
        <v>54.81</v>
      </c>
      <c r="S151" t="n">
        <v>39.61</v>
      </c>
      <c r="T151" t="n">
        <v>2668.02</v>
      </c>
      <c r="U151" t="n">
        <v>0.72</v>
      </c>
      <c r="V151" t="n">
        <v>0.75</v>
      </c>
      <c r="W151" t="n">
        <v>2.62</v>
      </c>
      <c r="X151" t="n">
        <v>0.15</v>
      </c>
      <c r="Y151" t="n">
        <v>1</v>
      </c>
      <c r="Z151" t="n">
        <v>10</v>
      </c>
      <c r="AA151" t="n">
        <v>379.2809107488919</v>
      </c>
      <c r="AB151" t="n">
        <v>518.9488747794829</v>
      </c>
      <c r="AC151" t="n">
        <v>469.4211225198486</v>
      </c>
      <c r="AD151" t="n">
        <v>379280.9107488919</v>
      </c>
      <c r="AE151" t="n">
        <v>518948.874779483</v>
      </c>
      <c r="AF151" t="n">
        <v>6.566523677191089e-06</v>
      </c>
      <c r="AG151" t="n">
        <v>22</v>
      </c>
      <c r="AH151" t="n">
        <v>469421.1225198486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5.3838</v>
      </c>
      <c r="E152" t="n">
        <v>18.57</v>
      </c>
      <c r="F152" t="n">
        <v>15.48</v>
      </c>
      <c r="G152" t="n">
        <v>154.76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230.39</v>
      </c>
      <c r="Q152" t="n">
        <v>467.07</v>
      </c>
      <c r="R152" t="n">
        <v>54.6</v>
      </c>
      <c r="S152" t="n">
        <v>39.61</v>
      </c>
      <c r="T152" t="n">
        <v>2558.86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378.9760039558644</v>
      </c>
      <c r="AB152" t="n">
        <v>518.5316878537243</v>
      </c>
      <c r="AC152" t="n">
        <v>469.0437513287588</v>
      </c>
      <c r="AD152" t="n">
        <v>378976.0039558643</v>
      </c>
      <c r="AE152" t="n">
        <v>518531.6878537243</v>
      </c>
      <c r="AF152" t="n">
        <v>6.567621574478697e-06</v>
      </c>
      <c r="AG152" t="n">
        <v>22</v>
      </c>
      <c r="AH152" t="n">
        <v>469043.7513287588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5.3847</v>
      </c>
      <c r="E153" t="n">
        <v>18.57</v>
      </c>
      <c r="F153" t="n">
        <v>15.47</v>
      </c>
      <c r="G153" t="n">
        <v>154.73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229.54</v>
      </c>
      <c r="Q153" t="n">
        <v>467.08</v>
      </c>
      <c r="R153" t="n">
        <v>54.55</v>
      </c>
      <c r="S153" t="n">
        <v>39.61</v>
      </c>
      <c r="T153" t="n">
        <v>2534.62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378.5330339883339</v>
      </c>
      <c r="AB153" t="n">
        <v>517.9255968016935</v>
      </c>
      <c r="AC153" t="n">
        <v>468.4955047560796</v>
      </c>
      <c r="AD153" t="n">
        <v>378533.0339883339</v>
      </c>
      <c r="AE153" t="n">
        <v>517925.5968016934</v>
      </c>
      <c r="AF153" t="n">
        <v>6.568719471766306e-06</v>
      </c>
      <c r="AG153" t="n">
        <v>22</v>
      </c>
      <c r="AH153" t="n">
        <v>468495.5047560796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5.3856</v>
      </c>
      <c r="E154" t="n">
        <v>18.57</v>
      </c>
      <c r="F154" t="n">
        <v>15.47</v>
      </c>
      <c r="G154" t="n">
        <v>154.7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228.84</v>
      </c>
      <c r="Q154" t="n">
        <v>467.1</v>
      </c>
      <c r="R154" t="n">
        <v>54.47</v>
      </c>
      <c r="S154" t="n">
        <v>39.61</v>
      </c>
      <c r="T154" t="n">
        <v>2497.08</v>
      </c>
      <c r="U154" t="n">
        <v>0.73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378.1924264490855</v>
      </c>
      <c r="AB154" t="n">
        <v>517.4595625399496</v>
      </c>
      <c r="AC154" t="n">
        <v>468.0739481501934</v>
      </c>
      <c r="AD154" t="n">
        <v>378192.4264490855</v>
      </c>
      <c r="AE154" t="n">
        <v>517459.5625399497</v>
      </c>
      <c r="AF154" t="n">
        <v>6.569817369053916e-06</v>
      </c>
      <c r="AG154" t="n">
        <v>22</v>
      </c>
      <c r="AH154" t="n">
        <v>468073.9481501934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5.3856</v>
      </c>
      <c r="E155" t="n">
        <v>18.57</v>
      </c>
      <c r="F155" t="n">
        <v>15.47</v>
      </c>
      <c r="G155" t="n">
        <v>154.7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228.09</v>
      </c>
      <c r="Q155" t="n">
        <v>467.07</v>
      </c>
      <c r="R155" t="n">
        <v>54.39</v>
      </c>
      <c r="S155" t="n">
        <v>39.61</v>
      </c>
      <c r="T155" t="n">
        <v>2457.75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377.8556048899304</v>
      </c>
      <c r="AB155" t="n">
        <v>516.998708423195</v>
      </c>
      <c r="AC155" t="n">
        <v>467.6570773035291</v>
      </c>
      <c r="AD155" t="n">
        <v>377855.6048899303</v>
      </c>
      <c r="AE155" t="n">
        <v>516998.7084231951</v>
      </c>
      <c r="AF155" t="n">
        <v>6.569817369053916e-06</v>
      </c>
      <c r="AG155" t="n">
        <v>22</v>
      </c>
      <c r="AH155" t="n">
        <v>467657.0773035291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5.3832</v>
      </c>
      <c r="E156" t="n">
        <v>18.58</v>
      </c>
      <c r="F156" t="n">
        <v>15.48</v>
      </c>
      <c r="G156" t="n">
        <v>154.78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227.33</v>
      </c>
      <c r="Q156" t="n">
        <v>467.07</v>
      </c>
      <c r="R156" t="n">
        <v>54.61</v>
      </c>
      <c r="S156" t="n">
        <v>39.61</v>
      </c>
      <c r="T156" t="n">
        <v>2564.81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377.6187103242406</v>
      </c>
      <c r="AB156" t="n">
        <v>516.6745788273677</v>
      </c>
      <c r="AC156" t="n">
        <v>467.3638821814088</v>
      </c>
      <c r="AD156" t="n">
        <v>377618.7103242406</v>
      </c>
      <c r="AE156" t="n">
        <v>516674.5788273676</v>
      </c>
      <c r="AF156" t="n">
        <v>6.566889642953625e-06</v>
      </c>
      <c r="AG156" t="n">
        <v>22</v>
      </c>
      <c r="AH156" t="n">
        <v>467363.8821814088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5.3833</v>
      </c>
      <c r="E157" t="n">
        <v>18.58</v>
      </c>
      <c r="F157" t="n">
        <v>15.48</v>
      </c>
      <c r="G157" t="n">
        <v>154.78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226.5</v>
      </c>
      <c r="Q157" t="n">
        <v>467.07</v>
      </c>
      <c r="R157" t="n">
        <v>54.6</v>
      </c>
      <c r="S157" t="n">
        <v>39.61</v>
      </c>
      <c r="T157" t="n">
        <v>2560.62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377.2429019758299</v>
      </c>
      <c r="AB157" t="n">
        <v>516.1603812655779</v>
      </c>
      <c r="AC157" t="n">
        <v>466.8987589132354</v>
      </c>
      <c r="AD157" t="n">
        <v>377242.9019758299</v>
      </c>
      <c r="AE157" t="n">
        <v>516160.381265578</v>
      </c>
      <c r="AF157" t="n">
        <v>6.567011631541137e-06</v>
      </c>
      <c r="AG157" t="n">
        <v>22</v>
      </c>
      <c r="AH157" t="n">
        <v>466898.7589132354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5.3833</v>
      </c>
      <c r="E158" t="n">
        <v>18.58</v>
      </c>
      <c r="F158" t="n">
        <v>15.48</v>
      </c>
      <c r="G158" t="n">
        <v>154.78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226.45</v>
      </c>
      <c r="Q158" t="n">
        <v>467.07</v>
      </c>
      <c r="R158" t="n">
        <v>54.71</v>
      </c>
      <c r="S158" t="n">
        <v>39.61</v>
      </c>
      <c r="T158" t="n">
        <v>2616.66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377.220437611481</v>
      </c>
      <c r="AB158" t="n">
        <v>516.129644531218</v>
      </c>
      <c r="AC158" t="n">
        <v>466.8709556496636</v>
      </c>
      <c r="AD158" t="n">
        <v>377220.437611481</v>
      </c>
      <c r="AE158" t="n">
        <v>516129.644531218</v>
      </c>
      <c r="AF158" t="n">
        <v>6.567011631541137e-06</v>
      </c>
      <c r="AG158" t="n">
        <v>22</v>
      </c>
      <c r="AH158" t="n">
        <v>466870.9556496636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3.5493</v>
      </c>
      <c r="E2" t="n">
        <v>28.17</v>
      </c>
      <c r="F2" t="n">
        <v>20.52</v>
      </c>
      <c r="G2" t="n">
        <v>7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242.51</v>
      </c>
      <c r="Q2" t="n">
        <v>467.25</v>
      </c>
      <c r="R2" t="n">
        <v>219.77</v>
      </c>
      <c r="S2" t="n">
        <v>39.61</v>
      </c>
      <c r="T2" t="n">
        <v>84295.35000000001</v>
      </c>
      <c r="U2" t="n">
        <v>0.18</v>
      </c>
      <c r="V2" t="n">
        <v>0.57</v>
      </c>
      <c r="W2" t="n">
        <v>2.88</v>
      </c>
      <c r="X2" t="n">
        <v>5.18</v>
      </c>
      <c r="Y2" t="n">
        <v>1</v>
      </c>
      <c r="Z2" t="n">
        <v>10</v>
      </c>
      <c r="AA2" t="n">
        <v>574.8474705784588</v>
      </c>
      <c r="AB2" t="n">
        <v>786.5316697259972</v>
      </c>
      <c r="AC2" t="n">
        <v>711.4661910714789</v>
      </c>
      <c r="AD2" t="n">
        <v>574847.4705784587</v>
      </c>
      <c r="AE2" t="n">
        <v>786531.6697259971</v>
      </c>
      <c r="AF2" t="n">
        <v>5.40529380134044e-06</v>
      </c>
      <c r="AG2" t="n">
        <v>33</v>
      </c>
      <c r="AH2" t="n">
        <v>711466.1910714789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3.9215</v>
      </c>
      <c r="E3" t="n">
        <v>25.5</v>
      </c>
      <c r="F3" t="n">
        <v>19.19</v>
      </c>
      <c r="G3" t="n">
        <v>8.720000000000001</v>
      </c>
      <c r="H3" t="n">
        <v>0.15</v>
      </c>
      <c r="I3" t="n">
        <v>132</v>
      </c>
      <c r="J3" t="n">
        <v>150.78</v>
      </c>
      <c r="K3" t="n">
        <v>49.1</v>
      </c>
      <c r="L3" t="n">
        <v>1.25</v>
      </c>
      <c r="M3" t="n">
        <v>130</v>
      </c>
      <c r="N3" t="n">
        <v>25.44</v>
      </c>
      <c r="O3" t="n">
        <v>18830.65</v>
      </c>
      <c r="P3" t="n">
        <v>226.27</v>
      </c>
      <c r="Q3" t="n">
        <v>467.14</v>
      </c>
      <c r="R3" t="n">
        <v>175.54</v>
      </c>
      <c r="S3" t="n">
        <v>39.61</v>
      </c>
      <c r="T3" t="n">
        <v>62401.49</v>
      </c>
      <c r="U3" t="n">
        <v>0.23</v>
      </c>
      <c r="V3" t="n">
        <v>0.61</v>
      </c>
      <c r="W3" t="n">
        <v>2.83</v>
      </c>
      <c r="X3" t="n">
        <v>3.85</v>
      </c>
      <c r="Y3" t="n">
        <v>1</v>
      </c>
      <c r="Z3" t="n">
        <v>10</v>
      </c>
      <c r="AA3" t="n">
        <v>506.5428656334556</v>
      </c>
      <c r="AB3" t="n">
        <v>693.0742958537478</v>
      </c>
      <c r="AC3" t="n">
        <v>626.928257793349</v>
      </c>
      <c r="AD3" t="n">
        <v>506542.8656334556</v>
      </c>
      <c r="AE3" t="n">
        <v>693074.2958537478</v>
      </c>
      <c r="AF3" t="n">
        <v>5.97212397992746e-06</v>
      </c>
      <c r="AG3" t="n">
        <v>30</v>
      </c>
      <c r="AH3" t="n">
        <v>626928.257793349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18.39</v>
      </c>
      <c r="G4" t="n">
        <v>10.51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216.3</v>
      </c>
      <c r="Q4" t="n">
        <v>467.26</v>
      </c>
      <c r="R4" t="n">
        <v>149.44</v>
      </c>
      <c r="S4" t="n">
        <v>39.61</v>
      </c>
      <c r="T4" t="n">
        <v>49486.93</v>
      </c>
      <c r="U4" t="n">
        <v>0.27</v>
      </c>
      <c r="V4" t="n">
        <v>0.63</v>
      </c>
      <c r="W4" t="n">
        <v>2.79</v>
      </c>
      <c r="X4" t="n">
        <v>3.06</v>
      </c>
      <c r="Y4" t="n">
        <v>1</v>
      </c>
      <c r="Z4" t="n">
        <v>10</v>
      </c>
      <c r="AA4" t="n">
        <v>464.8433494493079</v>
      </c>
      <c r="AB4" t="n">
        <v>636.0191781577792</v>
      </c>
      <c r="AC4" t="n">
        <v>575.3184004529229</v>
      </c>
      <c r="AD4" t="n">
        <v>464843.3494493079</v>
      </c>
      <c r="AE4" t="n">
        <v>636019.1781577792</v>
      </c>
      <c r="AF4" t="n">
        <v>6.378133989630039e-06</v>
      </c>
      <c r="AG4" t="n">
        <v>28</v>
      </c>
      <c r="AH4" t="n">
        <v>575318.4004529229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4.3928</v>
      </c>
      <c r="E5" t="n">
        <v>22.76</v>
      </c>
      <c r="F5" t="n">
        <v>17.83</v>
      </c>
      <c r="G5" t="n">
        <v>12.3</v>
      </c>
      <c r="H5" t="n">
        <v>0.2</v>
      </c>
      <c r="I5" t="n">
        <v>87</v>
      </c>
      <c r="J5" t="n">
        <v>151.48</v>
      </c>
      <c r="K5" t="n">
        <v>49.1</v>
      </c>
      <c r="L5" t="n">
        <v>1.75</v>
      </c>
      <c r="M5" t="n">
        <v>85</v>
      </c>
      <c r="N5" t="n">
        <v>25.64</v>
      </c>
      <c r="O5" t="n">
        <v>18916.54</v>
      </c>
      <c r="P5" t="n">
        <v>209.11</v>
      </c>
      <c r="Q5" t="n">
        <v>467.09</v>
      </c>
      <c r="R5" t="n">
        <v>131.58</v>
      </c>
      <c r="S5" t="n">
        <v>39.61</v>
      </c>
      <c r="T5" t="n">
        <v>40646.61</v>
      </c>
      <c r="U5" t="n">
        <v>0.3</v>
      </c>
      <c r="V5" t="n">
        <v>0.65</v>
      </c>
      <c r="W5" t="n">
        <v>2.74</v>
      </c>
      <c r="X5" t="n">
        <v>2.49</v>
      </c>
      <c r="Y5" t="n">
        <v>1</v>
      </c>
      <c r="Z5" t="n">
        <v>10</v>
      </c>
      <c r="AA5" t="n">
        <v>440.3193082493681</v>
      </c>
      <c r="AB5" t="n">
        <v>602.4643030636821</v>
      </c>
      <c r="AC5" t="n">
        <v>544.9659555432436</v>
      </c>
      <c r="AD5" t="n">
        <v>440319.3082493682</v>
      </c>
      <c r="AE5" t="n">
        <v>602464.3030636822</v>
      </c>
      <c r="AF5" t="n">
        <v>6.689875358670239e-06</v>
      </c>
      <c r="AG5" t="n">
        <v>27</v>
      </c>
      <c r="AH5" t="n">
        <v>544965.9555432436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4.5334</v>
      </c>
      <c r="E6" t="n">
        <v>22.06</v>
      </c>
      <c r="F6" t="n">
        <v>17.49</v>
      </c>
      <c r="G6" t="n">
        <v>13.99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204.56</v>
      </c>
      <c r="Q6" t="n">
        <v>467.24</v>
      </c>
      <c r="R6" t="n">
        <v>120.17</v>
      </c>
      <c r="S6" t="n">
        <v>39.61</v>
      </c>
      <c r="T6" t="n">
        <v>35000.51</v>
      </c>
      <c r="U6" t="n">
        <v>0.33</v>
      </c>
      <c r="V6" t="n">
        <v>0.67</v>
      </c>
      <c r="W6" t="n">
        <v>2.73</v>
      </c>
      <c r="X6" t="n">
        <v>2.16</v>
      </c>
      <c r="Y6" t="n">
        <v>1</v>
      </c>
      <c r="Z6" t="n">
        <v>10</v>
      </c>
      <c r="AA6" t="n">
        <v>421.5493075464724</v>
      </c>
      <c r="AB6" t="n">
        <v>576.7823600279918</v>
      </c>
      <c r="AC6" t="n">
        <v>521.735061106046</v>
      </c>
      <c r="AD6" t="n">
        <v>421549.3075464724</v>
      </c>
      <c r="AE6" t="n">
        <v>576782.3600279918</v>
      </c>
      <c r="AF6" t="n">
        <v>6.903997666862973e-06</v>
      </c>
      <c r="AG6" t="n">
        <v>26</v>
      </c>
      <c r="AH6" t="n">
        <v>521735.0611060461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4.6609</v>
      </c>
      <c r="E7" t="n">
        <v>21.46</v>
      </c>
      <c r="F7" t="n">
        <v>17.19</v>
      </c>
      <c r="G7" t="n">
        <v>15.87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200.58</v>
      </c>
      <c r="Q7" t="n">
        <v>467.09</v>
      </c>
      <c r="R7" t="n">
        <v>110.69</v>
      </c>
      <c r="S7" t="n">
        <v>39.61</v>
      </c>
      <c r="T7" t="n">
        <v>30313.02</v>
      </c>
      <c r="U7" t="n">
        <v>0.36</v>
      </c>
      <c r="V7" t="n">
        <v>0.68</v>
      </c>
      <c r="W7" t="n">
        <v>2.71</v>
      </c>
      <c r="X7" t="n">
        <v>1.86</v>
      </c>
      <c r="Y7" t="n">
        <v>1</v>
      </c>
      <c r="Z7" t="n">
        <v>10</v>
      </c>
      <c r="AA7" t="n">
        <v>404.1926299889722</v>
      </c>
      <c r="AB7" t="n">
        <v>553.0341880712481</v>
      </c>
      <c r="AC7" t="n">
        <v>500.2533813500852</v>
      </c>
      <c r="AD7" t="n">
        <v>404192.6299889722</v>
      </c>
      <c r="AE7" t="n">
        <v>553034.1880712481</v>
      </c>
      <c r="AF7" t="n">
        <v>7.098169745771745e-06</v>
      </c>
      <c r="AG7" t="n">
        <v>25</v>
      </c>
      <c r="AH7" t="n">
        <v>500253.3813500853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4.7534</v>
      </c>
      <c r="E8" t="n">
        <v>21.04</v>
      </c>
      <c r="F8" t="n">
        <v>16.99</v>
      </c>
      <c r="G8" t="n">
        <v>17.57</v>
      </c>
      <c r="H8" t="n">
        <v>0.29</v>
      </c>
      <c r="I8" t="n">
        <v>58</v>
      </c>
      <c r="J8" t="n">
        <v>152.53</v>
      </c>
      <c r="K8" t="n">
        <v>49.1</v>
      </c>
      <c r="L8" t="n">
        <v>2.5</v>
      </c>
      <c r="M8" t="n">
        <v>56</v>
      </c>
      <c r="N8" t="n">
        <v>25.93</v>
      </c>
      <c r="O8" t="n">
        <v>19045.63</v>
      </c>
      <c r="P8" t="n">
        <v>197.67</v>
      </c>
      <c r="Q8" t="n">
        <v>467.25</v>
      </c>
      <c r="R8" t="n">
        <v>103.74</v>
      </c>
      <c r="S8" t="n">
        <v>39.61</v>
      </c>
      <c r="T8" t="n">
        <v>26871.85</v>
      </c>
      <c r="U8" t="n">
        <v>0.38</v>
      </c>
      <c r="V8" t="n">
        <v>0.6899999999999999</v>
      </c>
      <c r="W8" t="n">
        <v>2.71</v>
      </c>
      <c r="X8" t="n">
        <v>1.65</v>
      </c>
      <c r="Y8" t="n">
        <v>1</v>
      </c>
      <c r="Z8" t="n">
        <v>10</v>
      </c>
      <c r="AA8" t="n">
        <v>398.9748978418717</v>
      </c>
      <c r="AB8" t="n">
        <v>545.8950567574889</v>
      </c>
      <c r="AC8" t="n">
        <v>493.7955987090775</v>
      </c>
      <c r="AD8" t="n">
        <v>398974.8978418717</v>
      </c>
      <c r="AE8" t="n">
        <v>545895.0567574889</v>
      </c>
      <c r="AF8" t="n">
        <v>7.239039685372226e-06</v>
      </c>
      <c r="AG8" t="n">
        <v>25</v>
      </c>
      <c r="AH8" t="n">
        <v>493795.5987090775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4.8425</v>
      </c>
      <c r="E9" t="n">
        <v>20.65</v>
      </c>
      <c r="F9" t="n">
        <v>16.79</v>
      </c>
      <c r="G9" t="n">
        <v>19.37</v>
      </c>
      <c r="H9" t="n">
        <v>0.32</v>
      </c>
      <c r="I9" t="n">
        <v>52</v>
      </c>
      <c r="J9" t="n">
        <v>152.88</v>
      </c>
      <c r="K9" t="n">
        <v>49.1</v>
      </c>
      <c r="L9" t="n">
        <v>2.75</v>
      </c>
      <c r="M9" t="n">
        <v>50</v>
      </c>
      <c r="N9" t="n">
        <v>26.03</v>
      </c>
      <c r="O9" t="n">
        <v>19088.72</v>
      </c>
      <c r="P9" t="n">
        <v>194.72</v>
      </c>
      <c r="Q9" t="n">
        <v>467.16</v>
      </c>
      <c r="R9" t="n">
        <v>96.95</v>
      </c>
      <c r="S9" t="n">
        <v>39.61</v>
      </c>
      <c r="T9" t="n">
        <v>23506.85</v>
      </c>
      <c r="U9" t="n">
        <v>0.41</v>
      </c>
      <c r="V9" t="n">
        <v>0.6899999999999999</v>
      </c>
      <c r="W9" t="n">
        <v>2.7</v>
      </c>
      <c r="X9" t="n">
        <v>1.45</v>
      </c>
      <c r="Y9" t="n">
        <v>1</v>
      </c>
      <c r="Z9" t="n">
        <v>10</v>
      </c>
      <c r="AA9" t="n">
        <v>384.2896420182464</v>
      </c>
      <c r="AB9" t="n">
        <v>525.802041871842</v>
      </c>
      <c r="AC9" t="n">
        <v>475.6202329633933</v>
      </c>
      <c r="AD9" t="n">
        <v>384289.6420182463</v>
      </c>
      <c r="AE9" t="n">
        <v>525802.041871842</v>
      </c>
      <c r="AF9" t="n">
        <v>7.374731702868475e-06</v>
      </c>
      <c r="AG9" t="n">
        <v>24</v>
      </c>
      <c r="AH9" t="n">
        <v>475620.2329633933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4.8953</v>
      </c>
      <c r="E10" t="n">
        <v>20.43</v>
      </c>
      <c r="F10" t="n">
        <v>16.68</v>
      </c>
      <c r="G10" t="n">
        <v>20.86</v>
      </c>
      <c r="H10" t="n">
        <v>0.35</v>
      </c>
      <c r="I10" t="n">
        <v>48</v>
      </c>
      <c r="J10" t="n">
        <v>153.23</v>
      </c>
      <c r="K10" t="n">
        <v>49.1</v>
      </c>
      <c r="L10" t="n">
        <v>3</v>
      </c>
      <c r="M10" t="n">
        <v>46</v>
      </c>
      <c r="N10" t="n">
        <v>26.13</v>
      </c>
      <c r="O10" t="n">
        <v>19131.85</v>
      </c>
      <c r="P10" t="n">
        <v>193.06</v>
      </c>
      <c r="Q10" t="n">
        <v>467.13</v>
      </c>
      <c r="R10" t="n">
        <v>93.67</v>
      </c>
      <c r="S10" t="n">
        <v>39.61</v>
      </c>
      <c r="T10" t="n">
        <v>21887.22</v>
      </c>
      <c r="U10" t="n">
        <v>0.42</v>
      </c>
      <c r="V10" t="n">
        <v>0.7</v>
      </c>
      <c r="W10" t="n">
        <v>2.69</v>
      </c>
      <c r="X10" t="n">
        <v>1.35</v>
      </c>
      <c r="Y10" t="n">
        <v>1</v>
      </c>
      <c r="Z10" t="n">
        <v>10</v>
      </c>
      <c r="AA10" t="n">
        <v>381.5204350093418</v>
      </c>
      <c r="AB10" t="n">
        <v>522.0130906734677</v>
      </c>
      <c r="AC10" t="n">
        <v>472.1928939495655</v>
      </c>
      <c r="AD10" t="n">
        <v>381520.4350093418</v>
      </c>
      <c r="AE10" t="n">
        <v>522013.0906734677</v>
      </c>
      <c r="AF10" t="n">
        <v>7.455141787310695e-06</v>
      </c>
      <c r="AG10" t="n">
        <v>24</v>
      </c>
      <c r="AH10" t="n">
        <v>472192.8939495655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4.957</v>
      </c>
      <c r="E11" t="n">
        <v>20.17</v>
      </c>
      <c r="F11" t="n">
        <v>16.55</v>
      </c>
      <c r="G11" t="n">
        <v>22.57</v>
      </c>
      <c r="H11" t="n">
        <v>0.37</v>
      </c>
      <c r="I11" t="n">
        <v>44</v>
      </c>
      <c r="J11" t="n">
        <v>153.58</v>
      </c>
      <c r="K11" t="n">
        <v>49.1</v>
      </c>
      <c r="L11" t="n">
        <v>3.25</v>
      </c>
      <c r="M11" t="n">
        <v>42</v>
      </c>
      <c r="N11" t="n">
        <v>26.23</v>
      </c>
      <c r="O11" t="n">
        <v>19175.02</v>
      </c>
      <c r="P11" t="n">
        <v>191.03</v>
      </c>
      <c r="Q11" t="n">
        <v>467.07</v>
      </c>
      <c r="R11" t="n">
        <v>89.73</v>
      </c>
      <c r="S11" t="n">
        <v>39.61</v>
      </c>
      <c r="T11" t="n">
        <v>19938.15</v>
      </c>
      <c r="U11" t="n">
        <v>0.44</v>
      </c>
      <c r="V11" t="n">
        <v>0.7</v>
      </c>
      <c r="W11" t="n">
        <v>2.68</v>
      </c>
      <c r="X11" t="n">
        <v>1.22</v>
      </c>
      <c r="Y11" t="n">
        <v>1</v>
      </c>
      <c r="Z11" t="n">
        <v>10</v>
      </c>
      <c r="AA11" t="n">
        <v>378.3107669506541</v>
      </c>
      <c r="AB11" t="n">
        <v>517.62148123501</v>
      </c>
      <c r="AC11" t="n">
        <v>468.2204135522517</v>
      </c>
      <c r="AD11" t="n">
        <v>378310.766950654</v>
      </c>
      <c r="AE11" t="n">
        <v>517621.4812350101</v>
      </c>
      <c r="AF11" t="n">
        <v>7.549105844319882e-06</v>
      </c>
      <c r="AG11" t="n">
        <v>24</v>
      </c>
      <c r="AH11" t="n">
        <v>468220.4135522516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16.48</v>
      </c>
      <c r="G12" t="n">
        <v>24.72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38</v>
      </c>
      <c r="N12" t="n">
        <v>26.33</v>
      </c>
      <c r="O12" t="n">
        <v>19218.22</v>
      </c>
      <c r="P12" t="n">
        <v>189.68</v>
      </c>
      <c r="Q12" t="n">
        <v>467.07</v>
      </c>
      <c r="R12" t="n">
        <v>87.23999999999999</v>
      </c>
      <c r="S12" t="n">
        <v>39.61</v>
      </c>
      <c r="T12" t="n">
        <v>18709.38</v>
      </c>
      <c r="U12" t="n">
        <v>0.45</v>
      </c>
      <c r="V12" t="n">
        <v>0.71</v>
      </c>
      <c r="W12" t="n">
        <v>2.68</v>
      </c>
      <c r="X12" t="n">
        <v>1.15</v>
      </c>
      <c r="Y12" t="n">
        <v>1</v>
      </c>
      <c r="Z12" t="n">
        <v>10</v>
      </c>
      <c r="AA12" t="n">
        <v>376.0699985662965</v>
      </c>
      <c r="AB12" t="n">
        <v>514.5555630758079</v>
      </c>
      <c r="AC12" t="n">
        <v>465.4471023191205</v>
      </c>
      <c r="AD12" t="n">
        <v>376069.9985662965</v>
      </c>
      <c r="AE12" t="n">
        <v>514555.5630758079</v>
      </c>
      <c r="AF12" t="n">
        <v>7.622358212912132e-06</v>
      </c>
      <c r="AG12" t="n">
        <v>24</v>
      </c>
      <c r="AH12" t="n">
        <v>465447.1023191205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5.0522</v>
      </c>
      <c r="E13" t="n">
        <v>19.79</v>
      </c>
      <c r="F13" t="n">
        <v>16.39</v>
      </c>
      <c r="G13" t="n">
        <v>26.57</v>
      </c>
      <c r="H13" t="n">
        <v>0.43</v>
      </c>
      <c r="I13" t="n">
        <v>37</v>
      </c>
      <c r="J13" t="n">
        <v>154.28</v>
      </c>
      <c r="K13" t="n">
        <v>49.1</v>
      </c>
      <c r="L13" t="n">
        <v>3.75</v>
      </c>
      <c r="M13" t="n">
        <v>35</v>
      </c>
      <c r="N13" t="n">
        <v>26.43</v>
      </c>
      <c r="O13" t="n">
        <v>19261.45</v>
      </c>
      <c r="P13" t="n">
        <v>187.95</v>
      </c>
      <c r="Q13" t="n">
        <v>467.12</v>
      </c>
      <c r="R13" t="n">
        <v>84.34</v>
      </c>
      <c r="S13" t="n">
        <v>39.61</v>
      </c>
      <c r="T13" t="n">
        <v>17274.22</v>
      </c>
      <c r="U13" t="n">
        <v>0.47</v>
      </c>
      <c r="V13" t="n">
        <v>0.71</v>
      </c>
      <c r="W13" t="n">
        <v>2.67</v>
      </c>
      <c r="X13" t="n">
        <v>1.05</v>
      </c>
      <c r="Y13" t="n">
        <v>1</v>
      </c>
      <c r="Z13" t="n">
        <v>10</v>
      </c>
      <c r="AA13" t="n">
        <v>363.9063962848414</v>
      </c>
      <c r="AB13" t="n">
        <v>497.9127858140611</v>
      </c>
      <c r="AC13" t="n">
        <v>450.3926883609502</v>
      </c>
      <c r="AD13" t="n">
        <v>363906.3962848414</v>
      </c>
      <c r="AE13" t="n">
        <v>497912.7858140611</v>
      </c>
      <c r="AF13" t="n">
        <v>7.694087663238432e-06</v>
      </c>
      <c r="AG13" t="n">
        <v>23</v>
      </c>
      <c r="AH13" t="n">
        <v>450392.6883609502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5.0805</v>
      </c>
      <c r="E14" t="n">
        <v>19.68</v>
      </c>
      <c r="F14" t="n">
        <v>16.34</v>
      </c>
      <c r="G14" t="n">
        <v>28.01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186.96</v>
      </c>
      <c r="Q14" t="n">
        <v>467.09</v>
      </c>
      <c r="R14" t="n">
        <v>82.73999999999999</v>
      </c>
      <c r="S14" t="n">
        <v>39.61</v>
      </c>
      <c r="T14" t="n">
        <v>16483.43</v>
      </c>
      <c r="U14" t="n">
        <v>0.48</v>
      </c>
      <c r="V14" t="n">
        <v>0.71</v>
      </c>
      <c r="W14" t="n">
        <v>2.67</v>
      </c>
      <c r="X14" t="n">
        <v>1</v>
      </c>
      <c r="Y14" t="n">
        <v>1</v>
      </c>
      <c r="Z14" t="n">
        <v>10</v>
      </c>
      <c r="AA14" t="n">
        <v>362.5142475004942</v>
      </c>
      <c r="AB14" t="n">
        <v>496.0079864300474</v>
      </c>
      <c r="AC14" t="n">
        <v>448.6696803567441</v>
      </c>
      <c r="AD14" t="n">
        <v>362514.2475004941</v>
      </c>
      <c r="AE14" t="n">
        <v>496007.9864300474</v>
      </c>
      <c r="AF14" t="n">
        <v>7.73718625016485e-06</v>
      </c>
      <c r="AG14" t="n">
        <v>23</v>
      </c>
      <c r="AH14" t="n">
        <v>448669.6803567441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5.1178</v>
      </c>
      <c r="E15" t="n">
        <v>19.54</v>
      </c>
      <c r="F15" t="n">
        <v>16.25</v>
      </c>
      <c r="G15" t="n">
        <v>29.55</v>
      </c>
      <c r="H15" t="n">
        <v>0.49</v>
      </c>
      <c r="I15" t="n">
        <v>33</v>
      </c>
      <c r="J15" t="n">
        <v>154.98</v>
      </c>
      <c r="K15" t="n">
        <v>49.1</v>
      </c>
      <c r="L15" t="n">
        <v>4.25</v>
      </c>
      <c r="M15" t="n">
        <v>31</v>
      </c>
      <c r="N15" t="n">
        <v>26.63</v>
      </c>
      <c r="O15" t="n">
        <v>19348.03</v>
      </c>
      <c r="P15" t="n">
        <v>185.26</v>
      </c>
      <c r="Q15" t="n">
        <v>467.07</v>
      </c>
      <c r="R15" t="n">
        <v>79.77</v>
      </c>
      <c r="S15" t="n">
        <v>39.61</v>
      </c>
      <c r="T15" t="n">
        <v>15012.7</v>
      </c>
      <c r="U15" t="n">
        <v>0.5</v>
      </c>
      <c r="V15" t="n">
        <v>0.72</v>
      </c>
      <c r="W15" t="n">
        <v>2.67</v>
      </c>
      <c r="X15" t="n">
        <v>0.92</v>
      </c>
      <c r="Y15" t="n">
        <v>1</v>
      </c>
      <c r="Z15" t="n">
        <v>10</v>
      </c>
      <c r="AA15" t="n">
        <v>360.4453413699613</v>
      </c>
      <c r="AB15" t="n">
        <v>493.1772177885558</v>
      </c>
      <c r="AC15" t="n">
        <v>446.1090763013876</v>
      </c>
      <c r="AD15" t="n">
        <v>360445.3413699613</v>
      </c>
      <c r="AE15" t="n">
        <v>493177.2177885558</v>
      </c>
      <c r="AF15" t="n">
        <v>7.793991101484827e-06</v>
      </c>
      <c r="AG15" t="n">
        <v>23</v>
      </c>
      <c r="AH15" t="n">
        <v>446109.0763013876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5.1505</v>
      </c>
      <c r="E16" t="n">
        <v>19.42</v>
      </c>
      <c r="F16" t="n">
        <v>16.19</v>
      </c>
      <c r="G16" t="n">
        <v>31.34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29</v>
      </c>
      <c r="N16" t="n">
        <v>26.74</v>
      </c>
      <c r="O16" t="n">
        <v>19391.36</v>
      </c>
      <c r="P16" t="n">
        <v>184.43</v>
      </c>
      <c r="Q16" t="n">
        <v>467.08</v>
      </c>
      <c r="R16" t="n">
        <v>77.61</v>
      </c>
      <c r="S16" t="n">
        <v>39.61</v>
      </c>
      <c r="T16" t="n">
        <v>13940.22</v>
      </c>
      <c r="U16" t="n">
        <v>0.51</v>
      </c>
      <c r="V16" t="n">
        <v>0.72</v>
      </c>
      <c r="W16" t="n">
        <v>2.67</v>
      </c>
      <c r="X16" t="n">
        <v>0.86</v>
      </c>
      <c r="Y16" t="n">
        <v>1</v>
      </c>
      <c r="Z16" t="n">
        <v>10</v>
      </c>
      <c r="AA16" t="n">
        <v>359.021499794807</v>
      </c>
      <c r="AB16" t="n">
        <v>491.2290549299727</v>
      </c>
      <c r="AC16" t="n">
        <v>444.3468433717641</v>
      </c>
      <c r="AD16" t="n">
        <v>359021.4997948071</v>
      </c>
      <c r="AE16" t="n">
        <v>491229.0549299727</v>
      </c>
      <c r="AF16" t="n">
        <v>7.843790528781431e-06</v>
      </c>
      <c r="AG16" t="n">
        <v>23</v>
      </c>
      <c r="AH16" t="n">
        <v>444346.8433717641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5.1777</v>
      </c>
      <c r="E17" t="n">
        <v>19.31</v>
      </c>
      <c r="F17" t="n">
        <v>16.15</v>
      </c>
      <c r="G17" t="n">
        <v>33.42</v>
      </c>
      <c r="H17" t="n">
        <v>0.54</v>
      </c>
      <c r="I17" t="n">
        <v>29</v>
      </c>
      <c r="J17" t="n">
        <v>155.68</v>
      </c>
      <c r="K17" t="n">
        <v>49.1</v>
      </c>
      <c r="L17" t="n">
        <v>4.75</v>
      </c>
      <c r="M17" t="n">
        <v>27</v>
      </c>
      <c r="N17" t="n">
        <v>26.84</v>
      </c>
      <c r="O17" t="n">
        <v>19434.74</v>
      </c>
      <c r="P17" t="n">
        <v>183.05</v>
      </c>
      <c r="Q17" t="n">
        <v>467.08</v>
      </c>
      <c r="R17" t="n">
        <v>76.75</v>
      </c>
      <c r="S17" t="n">
        <v>39.61</v>
      </c>
      <c r="T17" t="n">
        <v>13520.98</v>
      </c>
      <c r="U17" t="n">
        <v>0.52</v>
      </c>
      <c r="V17" t="n">
        <v>0.72</v>
      </c>
      <c r="W17" t="n">
        <v>2.65</v>
      </c>
      <c r="X17" t="n">
        <v>0.82</v>
      </c>
      <c r="Y17" t="n">
        <v>1</v>
      </c>
      <c r="Z17" t="n">
        <v>10</v>
      </c>
      <c r="AA17" t="n">
        <v>357.5574814173751</v>
      </c>
      <c r="AB17" t="n">
        <v>489.225920398038</v>
      </c>
      <c r="AC17" t="n">
        <v>442.5348851881402</v>
      </c>
      <c r="AD17" t="n">
        <v>357557.4814173752</v>
      </c>
      <c r="AE17" t="n">
        <v>489225.920398038</v>
      </c>
      <c r="AF17" t="n">
        <v>7.885213905615302e-06</v>
      </c>
      <c r="AG17" t="n">
        <v>23</v>
      </c>
      <c r="AH17" t="n">
        <v>442534.8851881401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5.1951</v>
      </c>
      <c r="E18" t="n">
        <v>19.25</v>
      </c>
      <c r="F18" t="n">
        <v>16.12</v>
      </c>
      <c r="G18" t="n">
        <v>34.54</v>
      </c>
      <c r="H18" t="n">
        <v>0.57</v>
      </c>
      <c r="I18" t="n">
        <v>28</v>
      </c>
      <c r="J18" t="n">
        <v>156.03</v>
      </c>
      <c r="K18" t="n">
        <v>49.1</v>
      </c>
      <c r="L18" t="n">
        <v>5</v>
      </c>
      <c r="M18" t="n">
        <v>26</v>
      </c>
      <c r="N18" t="n">
        <v>26.94</v>
      </c>
      <c r="O18" t="n">
        <v>19478.15</v>
      </c>
      <c r="P18" t="n">
        <v>182.27</v>
      </c>
      <c r="Q18" t="n">
        <v>467.07</v>
      </c>
      <c r="R18" t="n">
        <v>75.56</v>
      </c>
      <c r="S18" t="n">
        <v>39.61</v>
      </c>
      <c r="T18" t="n">
        <v>12933.18</v>
      </c>
      <c r="U18" t="n">
        <v>0.52</v>
      </c>
      <c r="V18" t="n">
        <v>0.72</v>
      </c>
      <c r="W18" t="n">
        <v>2.65</v>
      </c>
      <c r="X18" t="n">
        <v>0.78</v>
      </c>
      <c r="Y18" t="n">
        <v>1</v>
      </c>
      <c r="Z18" t="n">
        <v>10</v>
      </c>
      <c r="AA18" t="n">
        <v>356.6640703529494</v>
      </c>
      <c r="AB18" t="n">
        <v>488.0035159651762</v>
      </c>
      <c r="AC18" t="n">
        <v>441.4291453186954</v>
      </c>
      <c r="AD18" t="n">
        <v>356664.0703529494</v>
      </c>
      <c r="AE18" t="n">
        <v>488003.5159651762</v>
      </c>
      <c r="AF18" t="n">
        <v>7.911712683442852e-06</v>
      </c>
      <c r="AG18" t="n">
        <v>23</v>
      </c>
      <c r="AH18" t="n">
        <v>441429.1453186953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5.2324</v>
      </c>
      <c r="E19" t="n">
        <v>19.11</v>
      </c>
      <c r="F19" t="n">
        <v>16.04</v>
      </c>
      <c r="G19" t="n">
        <v>37.02</v>
      </c>
      <c r="H19" t="n">
        <v>0.59</v>
      </c>
      <c r="I19" t="n">
        <v>26</v>
      </c>
      <c r="J19" t="n">
        <v>156.39</v>
      </c>
      <c r="K19" t="n">
        <v>49.1</v>
      </c>
      <c r="L19" t="n">
        <v>5.25</v>
      </c>
      <c r="M19" t="n">
        <v>24</v>
      </c>
      <c r="N19" t="n">
        <v>27.04</v>
      </c>
      <c r="O19" t="n">
        <v>19521.59</v>
      </c>
      <c r="P19" t="n">
        <v>181.16</v>
      </c>
      <c r="Q19" t="n">
        <v>467.07</v>
      </c>
      <c r="R19" t="n">
        <v>73.05</v>
      </c>
      <c r="S19" t="n">
        <v>39.61</v>
      </c>
      <c r="T19" t="n">
        <v>11683.69</v>
      </c>
      <c r="U19" t="n">
        <v>0.54</v>
      </c>
      <c r="V19" t="n">
        <v>0.73</v>
      </c>
      <c r="W19" t="n">
        <v>2.65</v>
      </c>
      <c r="X19" t="n">
        <v>0.71</v>
      </c>
      <c r="Y19" t="n">
        <v>1</v>
      </c>
      <c r="Z19" t="n">
        <v>10</v>
      </c>
      <c r="AA19" t="n">
        <v>354.9836384806072</v>
      </c>
      <c r="AB19" t="n">
        <v>485.7042749420157</v>
      </c>
      <c r="AC19" t="n">
        <v>439.3493406317802</v>
      </c>
      <c r="AD19" t="n">
        <v>354983.6384806072</v>
      </c>
      <c r="AE19" t="n">
        <v>485704.2749420156</v>
      </c>
      <c r="AF19" t="n">
        <v>7.968517534762831e-06</v>
      </c>
      <c r="AG19" t="n">
        <v>23</v>
      </c>
      <c r="AH19" t="n">
        <v>439349.3406317802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5.2403</v>
      </c>
      <c r="E20" t="n">
        <v>19.08</v>
      </c>
      <c r="F20" t="n">
        <v>16.04</v>
      </c>
      <c r="G20" t="n">
        <v>38.5</v>
      </c>
      <c r="H20" t="n">
        <v>0.62</v>
      </c>
      <c r="I20" t="n">
        <v>25</v>
      </c>
      <c r="J20" t="n">
        <v>156.74</v>
      </c>
      <c r="K20" t="n">
        <v>49.1</v>
      </c>
      <c r="L20" t="n">
        <v>5.5</v>
      </c>
      <c r="M20" t="n">
        <v>23</v>
      </c>
      <c r="N20" t="n">
        <v>27.14</v>
      </c>
      <c r="O20" t="n">
        <v>19565.07</v>
      </c>
      <c r="P20" t="n">
        <v>180.49</v>
      </c>
      <c r="Q20" t="n">
        <v>467.1</v>
      </c>
      <c r="R20" t="n">
        <v>72.97</v>
      </c>
      <c r="S20" t="n">
        <v>39.61</v>
      </c>
      <c r="T20" t="n">
        <v>11652.63</v>
      </c>
      <c r="U20" t="n">
        <v>0.54</v>
      </c>
      <c r="V20" t="n">
        <v>0.73</v>
      </c>
      <c r="W20" t="n">
        <v>2.65</v>
      </c>
      <c r="X20" t="n">
        <v>0.71</v>
      </c>
      <c r="Y20" t="n">
        <v>1</v>
      </c>
      <c r="Z20" t="n">
        <v>10</v>
      </c>
      <c r="AA20" t="n">
        <v>354.478680027862</v>
      </c>
      <c r="AB20" t="n">
        <v>485.013368509775</v>
      </c>
      <c r="AC20" t="n">
        <v>438.7243733397393</v>
      </c>
      <c r="AD20" t="n">
        <v>354478.680027862</v>
      </c>
      <c r="AE20" t="n">
        <v>485013.368509775</v>
      </c>
      <c r="AF20" t="n">
        <v>7.980548589063846e-06</v>
      </c>
      <c r="AG20" t="n">
        <v>23</v>
      </c>
      <c r="AH20" t="n">
        <v>438724.3733397393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5.2619</v>
      </c>
      <c r="E21" t="n">
        <v>19</v>
      </c>
      <c r="F21" t="n">
        <v>15.99</v>
      </c>
      <c r="G21" t="n">
        <v>39.99</v>
      </c>
      <c r="H21" t="n">
        <v>0.65</v>
      </c>
      <c r="I21" t="n">
        <v>24</v>
      </c>
      <c r="J21" t="n">
        <v>157.09</v>
      </c>
      <c r="K21" t="n">
        <v>49.1</v>
      </c>
      <c r="L21" t="n">
        <v>5.75</v>
      </c>
      <c r="M21" t="n">
        <v>22</v>
      </c>
      <c r="N21" t="n">
        <v>27.25</v>
      </c>
      <c r="O21" t="n">
        <v>19608.58</v>
      </c>
      <c r="P21" t="n">
        <v>179.16</v>
      </c>
      <c r="Q21" t="n">
        <v>467.11</v>
      </c>
      <c r="R21" t="n">
        <v>71.38</v>
      </c>
      <c r="S21" t="n">
        <v>39.61</v>
      </c>
      <c r="T21" t="n">
        <v>10862.76</v>
      </c>
      <c r="U21" t="n">
        <v>0.55</v>
      </c>
      <c r="V21" t="n">
        <v>0.73</v>
      </c>
      <c r="W21" t="n">
        <v>2.65</v>
      </c>
      <c r="X21" t="n">
        <v>0.66</v>
      </c>
      <c r="Y21" t="n">
        <v>1</v>
      </c>
      <c r="Z21" t="n">
        <v>10</v>
      </c>
      <c r="AA21" t="n">
        <v>343.4420501097215</v>
      </c>
      <c r="AB21" t="n">
        <v>469.912564554027</v>
      </c>
      <c r="AC21" t="n">
        <v>425.0647689194165</v>
      </c>
      <c r="AD21" t="n">
        <v>343442.0501097215</v>
      </c>
      <c r="AE21" t="n">
        <v>469912.564554027</v>
      </c>
      <c r="AF21" t="n">
        <v>8.01344362360839e-06</v>
      </c>
      <c r="AG21" t="n">
        <v>22</v>
      </c>
      <c r="AH21" t="n">
        <v>425064.7689194165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5.278</v>
      </c>
      <c r="E22" t="n">
        <v>18.95</v>
      </c>
      <c r="F22" t="n">
        <v>15.97</v>
      </c>
      <c r="G22" t="n">
        <v>41.65</v>
      </c>
      <c r="H22" t="n">
        <v>0.67</v>
      </c>
      <c r="I22" t="n">
        <v>23</v>
      </c>
      <c r="J22" t="n">
        <v>157.44</v>
      </c>
      <c r="K22" t="n">
        <v>49.1</v>
      </c>
      <c r="L22" t="n">
        <v>6</v>
      </c>
      <c r="M22" t="n">
        <v>21</v>
      </c>
      <c r="N22" t="n">
        <v>27.35</v>
      </c>
      <c r="O22" t="n">
        <v>19652.13</v>
      </c>
      <c r="P22" t="n">
        <v>178.24</v>
      </c>
      <c r="Q22" t="n">
        <v>467.08</v>
      </c>
      <c r="R22" t="n">
        <v>70.63</v>
      </c>
      <c r="S22" t="n">
        <v>39.61</v>
      </c>
      <c r="T22" t="n">
        <v>10491.37</v>
      </c>
      <c r="U22" t="n">
        <v>0.5600000000000001</v>
      </c>
      <c r="V22" t="n">
        <v>0.73</v>
      </c>
      <c r="W22" t="n">
        <v>2.65</v>
      </c>
      <c r="X22" t="n">
        <v>0.63</v>
      </c>
      <c r="Y22" t="n">
        <v>1</v>
      </c>
      <c r="Z22" t="n">
        <v>10</v>
      </c>
      <c r="AA22" t="n">
        <v>342.5729238829655</v>
      </c>
      <c r="AB22" t="n">
        <v>468.7233877074364</v>
      </c>
      <c r="AC22" t="n">
        <v>423.9890854420443</v>
      </c>
      <c r="AD22" t="n">
        <v>342572.9238829655</v>
      </c>
      <c r="AE22" t="n">
        <v>468723.3877074364</v>
      </c>
      <c r="AF22" t="n">
        <v>8.037962607690203e-06</v>
      </c>
      <c r="AG22" t="n">
        <v>22</v>
      </c>
      <c r="AH22" t="n">
        <v>423989.0854420443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5.2965</v>
      </c>
      <c r="E23" t="n">
        <v>18.88</v>
      </c>
      <c r="F23" t="n">
        <v>15.93</v>
      </c>
      <c r="G23" t="n">
        <v>43.45</v>
      </c>
      <c r="H23" t="n">
        <v>0.7</v>
      </c>
      <c r="I23" t="n">
        <v>22</v>
      </c>
      <c r="J23" t="n">
        <v>157.8</v>
      </c>
      <c r="K23" t="n">
        <v>49.1</v>
      </c>
      <c r="L23" t="n">
        <v>6.25</v>
      </c>
      <c r="M23" t="n">
        <v>20</v>
      </c>
      <c r="N23" t="n">
        <v>27.45</v>
      </c>
      <c r="O23" t="n">
        <v>19695.71</v>
      </c>
      <c r="P23" t="n">
        <v>177.38</v>
      </c>
      <c r="Q23" t="n">
        <v>467.11</v>
      </c>
      <c r="R23" t="n">
        <v>69.5</v>
      </c>
      <c r="S23" t="n">
        <v>39.61</v>
      </c>
      <c r="T23" t="n">
        <v>9928.92</v>
      </c>
      <c r="U23" t="n">
        <v>0.57</v>
      </c>
      <c r="V23" t="n">
        <v>0.73</v>
      </c>
      <c r="W23" t="n">
        <v>2.64</v>
      </c>
      <c r="X23" t="n">
        <v>0.6</v>
      </c>
      <c r="Y23" t="n">
        <v>1</v>
      </c>
      <c r="Z23" t="n">
        <v>10</v>
      </c>
      <c r="AA23" t="n">
        <v>341.6224801775631</v>
      </c>
      <c r="AB23" t="n">
        <v>467.422948699088</v>
      </c>
      <c r="AC23" t="n">
        <v>422.812758507475</v>
      </c>
      <c r="AD23" t="n">
        <v>341622.4801775631</v>
      </c>
      <c r="AE23" t="n">
        <v>467422.948699088</v>
      </c>
      <c r="AF23" t="n">
        <v>8.0661365956103e-06</v>
      </c>
      <c r="AG23" t="n">
        <v>22</v>
      </c>
      <c r="AH23" t="n">
        <v>422812.758507475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5.3115</v>
      </c>
      <c r="E24" t="n">
        <v>18.83</v>
      </c>
      <c r="F24" t="n">
        <v>15.91</v>
      </c>
      <c r="G24" t="n">
        <v>45.45</v>
      </c>
      <c r="H24" t="n">
        <v>0.73</v>
      </c>
      <c r="I24" t="n">
        <v>21</v>
      </c>
      <c r="J24" t="n">
        <v>158.15</v>
      </c>
      <c r="K24" t="n">
        <v>49.1</v>
      </c>
      <c r="L24" t="n">
        <v>6.5</v>
      </c>
      <c r="M24" t="n">
        <v>19</v>
      </c>
      <c r="N24" t="n">
        <v>27.56</v>
      </c>
      <c r="O24" t="n">
        <v>19739.33</v>
      </c>
      <c r="P24" t="n">
        <v>176.6</v>
      </c>
      <c r="Q24" t="n">
        <v>467.1</v>
      </c>
      <c r="R24" t="n">
        <v>68.67</v>
      </c>
      <c r="S24" t="n">
        <v>39.61</v>
      </c>
      <c r="T24" t="n">
        <v>9519.08</v>
      </c>
      <c r="U24" t="n">
        <v>0.58</v>
      </c>
      <c r="V24" t="n">
        <v>0.73</v>
      </c>
      <c r="W24" t="n">
        <v>2.64</v>
      </c>
      <c r="X24" t="n">
        <v>0.57</v>
      </c>
      <c r="Y24" t="n">
        <v>1</v>
      </c>
      <c r="Z24" t="n">
        <v>10</v>
      </c>
      <c r="AA24" t="n">
        <v>340.8542410002701</v>
      </c>
      <c r="AB24" t="n">
        <v>466.3718099643951</v>
      </c>
      <c r="AC24" t="n">
        <v>421.8619389783387</v>
      </c>
      <c r="AD24" t="n">
        <v>340854.2410002701</v>
      </c>
      <c r="AE24" t="n">
        <v>466371.8099643951</v>
      </c>
      <c r="AF24" t="n">
        <v>8.088980369599566e-06</v>
      </c>
      <c r="AG24" t="n">
        <v>22</v>
      </c>
      <c r="AH24" t="n">
        <v>421861.9389783387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5.3299</v>
      </c>
      <c r="E25" t="n">
        <v>18.76</v>
      </c>
      <c r="F25" t="n">
        <v>15.87</v>
      </c>
      <c r="G25" t="n">
        <v>47.62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18</v>
      </c>
      <c r="N25" t="n">
        <v>27.66</v>
      </c>
      <c r="O25" t="n">
        <v>19782.99</v>
      </c>
      <c r="P25" t="n">
        <v>176.15</v>
      </c>
      <c r="Q25" t="n">
        <v>467.07</v>
      </c>
      <c r="R25" t="n">
        <v>67.62</v>
      </c>
      <c r="S25" t="n">
        <v>39.61</v>
      </c>
      <c r="T25" t="n">
        <v>9000.290000000001</v>
      </c>
      <c r="U25" t="n">
        <v>0.59</v>
      </c>
      <c r="V25" t="n">
        <v>0.73</v>
      </c>
      <c r="W25" t="n">
        <v>2.64</v>
      </c>
      <c r="X25" t="n">
        <v>0.54</v>
      </c>
      <c r="Y25" t="n">
        <v>1</v>
      </c>
      <c r="Z25" t="n">
        <v>10</v>
      </c>
      <c r="AA25" t="n">
        <v>340.1041258621917</v>
      </c>
      <c r="AB25" t="n">
        <v>465.3454693397318</v>
      </c>
      <c r="AC25" t="n">
        <v>420.9335508624152</v>
      </c>
      <c r="AD25" t="n">
        <v>340104.1258621917</v>
      </c>
      <c r="AE25" t="n">
        <v>465345.4693397318</v>
      </c>
      <c r="AF25" t="n">
        <v>8.117002065693069e-06</v>
      </c>
      <c r="AG25" t="n">
        <v>22</v>
      </c>
      <c r="AH25" t="n">
        <v>420933.5508624152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5.3431</v>
      </c>
      <c r="E26" t="n">
        <v>18.72</v>
      </c>
      <c r="F26" t="n">
        <v>15.86</v>
      </c>
      <c r="G26" t="n">
        <v>50.08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17</v>
      </c>
      <c r="N26" t="n">
        <v>27.77</v>
      </c>
      <c r="O26" t="n">
        <v>19826.68</v>
      </c>
      <c r="P26" t="n">
        <v>174.98</v>
      </c>
      <c r="Q26" t="n">
        <v>467.11</v>
      </c>
      <c r="R26" t="n">
        <v>67.06</v>
      </c>
      <c r="S26" t="n">
        <v>39.61</v>
      </c>
      <c r="T26" t="n">
        <v>8726.190000000001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339.2382992430242</v>
      </c>
      <c r="AB26" t="n">
        <v>464.1608071618124</v>
      </c>
      <c r="AC26" t="n">
        <v>419.8619511800726</v>
      </c>
      <c r="AD26" t="n">
        <v>339238.2992430242</v>
      </c>
      <c r="AE26" t="n">
        <v>464160.8071618124</v>
      </c>
      <c r="AF26" t="n">
        <v>8.137104586803622e-06</v>
      </c>
      <c r="AG26" t="n">
        <v>22</v>
      </c>
      <c r="AH26" t="n">
        <v>419861.9511800726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5.34</v>
      </c>
      <c r="E27" t="n">
        <v>18.73</v>
      </c>
      <c r="F27" t="n">
        <v>15.87</v>
      </c>
      <c r="G27" t="n">
        <v>50.11</v>
      </c>
      <c r="H27" t="n">
        <v>0.8100000000000001</v>
      </c>
      <c r="I27" t="n">
        <v>19</v>
      </c>
      <c r="J27" t="n">
        <v>159.22</v>
      </c>
      <c r="K27" t="n">
        <v>49.1</v>
      </c>
      <c r="L27" t="n">
        <v>7.25</v>
      </c>
      <c r="M27" t="n">
        <v>17</v>
      </c>
      <c r="N27" t="n">
        <v>27.87</v>
      </c>
      <c r="O27" t="n">
        <v>19870.53</v>
      </c>
      <c r="P27" t="n">
        <v>174.81</v>
      </c>
      <c r="Q27" t="n">
        <v>467.07</v>
      </c>
      <c r="R27" t="n">
        <v>67.39</v>
      </c>
      <c r="S27" t="n">
        <v>39.61</v>
      </c>
      <c r="T27" t="n">
        <v>8892.790000000001</v>
      </c>
      <c r="U27" t="n">
        <v>0.59</v>
      </c>
      <c r="V27" t="n">
        <v>0.73</v>
      </c>
      <c r="W27" t="n">
        <v>2.64</v>
      </c>
      <c r="X27" t="n">
        <v>0.54</v>
      </c>
      <c r="Y27" t="n">
        <v>1</v>
      </c>
      <c r="Z27" t="n">
        <v>10</v>
      </c>
      <c r="AA27" t="n">
        <v>339.2613436623735</v>
      </c>
      <c r="AB27" t="n">
        <v>464.1923375530141</v>
      </c>
      <c r="AC27" t="n">
        <v>419.8904723549912</v>
      </c>
      <c r="AD27" t="n">
        <v>339261.3436623735</v>
      </c>
      <c r="AE27" t="n">
        <v>464192.3375530141</v>
      </c>
      <c r="AF27" t="n">
        <v>8.132383540179174e-06</v>
      </c>
      <c r="AG27" t="n">
        <v>22</v>
      </c>
      <c r="AH27" t="n">
        <v>419890.4723549912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5.367</v>
      </c>
      <c r="E28" t="n">
        <v>18.63</v>
      </c>
      <c r="F28" t="n">
        <v>15.81</v>
      </c>
      <c r="G28" t="n">
        <v>52.69</v>
      </c>
      <c r="H28" t="n">
        <v>0.83</v>
      </c>
      <c r="I28" t="n">
        <v>18</v>
      </c>
      <c r="J28" t="n">
        <v>159.57</v>
      </c>
      <c r="K28" t="n">
        <v>49.1</v>
      </c>
      <c r="L28" t="n">
        <v>7.5</v>
      </c>
      <c r="M28" t="n">
        <v>16</v>
      </c>
      <c r="N28" t="n">
        <v>27.98</v>
      </c>
      <c r="O28" t="n">
        <v>19914.3</v>
      </c>
      <c r="P28" t="n">
        <v>173.47</v>
      </c>
      <c r="Q28" t="n">
        <v>467.08</v>
      </c>
      <c r="R28" t="n">
        <v>65.33</v>
      </c>
      <c r="S28" t="n">
        <v>39.61</v>
      </c>
      <c r="T28" t="n">
        <v>7867.24</v>
      </c>
      <c r="U28" t="n">
        <v>0.61</v>
      </c>
      <c r="V28" t="n">
        <v>0.74</v>
      </c>
      <c r="W28" t="n">
        <v>2.64</v>
      </c>
      <c r="X28" t="n">
        <v>0.47</v>
      </c>
      <c r="Y28" t="n">
        <v>1</v>
      </c>
      <c r="Z28" t="n">
        <v>10</v>
      </c>
      <c r="AA28" t="n">
        <v>337.8663034343785</v>
      </c>
      <c r="AB28" t="n">
        <v>462.2835819682401</v>
      </c>
      <c r="AC28" t="n">
        <v>418.1638857242727</v>
      </c>
      <c r="AD28" t="n">
        <v>337866.3034343785</v>
      </c>
      <c r="AE28" t="n">
        <v>462283.5819682401</v>
      </c>
      <c r="AF28" t="n">
        <v>8.173502333359857e-06</v>
      </c>
      <c r="AG28" t="n">
        <v>22</v>
      </c>
      <c r="AH28" t="n">
        <v>418163.8857242727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5.3809</v>
      </c>
      <c r="E29" t="n">
        <v>18.58</v>
      </c>
      <c r="F29" t="n">
        <v>15.79</v>
      </c>
      <c r="G29" t="n">
        <v>55.72</v>
      </c>
      <c r="H29" t="n">
        <v>0.86</v>
      </c>
      <c r="I29" t="n">
        <v>17</v>
      </c>
      <c r="J29" t="n">
        <v>159.92</v>
      </c>
      <c r="K29" t="n">
        <v>49.1</v>
      </c>
      <c r="L29" t="n">
        <v>7.75</v>
      </c>
      <c r="M29" t="n">
        <v>15</v>
      </c>
      <c r="N29" t="n">
        <v>28.08</v>
      </c>
      <c r="O29" t="n">
        <v>19958.1</v>
      </c>
      <c r="P29" t="n">
        <v>172.19</v>
      </c>
      <c r="Q29" t="n">
        <v>467.07</v>
      </c>
      <c r="R29" t="n">
        <v>64.88</v>
      </c>
      <c r="S29" t="n">
        <v>39.61</v>
      </c>
      <c r="T29" t="n">
        <v>7645.96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336.9187341325866</v>
      </c>
      <c r="AB29" t="n">
        <v>460.9870758457213</v>
      </c>
      <c r="AC29" t="n">
        <v>416.9911163264294</v>
      </c>
      <c r="AD29" t="n">
        <v>336918.7341325866</v>
      </c>
      <c r="AE29" t="n">
        <v>460987.0758457213</v>
      </c>
      <c r="AF29" t="n">
        <v>8.194670897256578e-06</v>
      </c>
      <c r="AG29" t="n">
        <v>22</v>
      </c>
      <c r="AH29" t="n">
        <v>416991.1163264294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5.3797</v>
      </c>
      <c r="E30" t="n">
        <v>18.59</v>
      </c>
      <c r="F30" t="n">
        <v>15.79</v>
      </c>
      <c r="G30" t="n">
        <v>55.74</v>
      </c>
      <c r="H30" t="n">
        <v>0.88</v>
      </c>
      <c r="I30" t="n">
        <v>17</v>
      </c>
      <c r="J30" t="n">
        <v>160.28</v>
      </c>
      <c r="K30" t="n">
        <v>49.1</v>
      </c>
      <c r="L30" t="n">
        <v>8</v>
      </c>
      <c r="M30" t="n">
        <v>15</v>
      </c>
      <c r="N30" t="n">
        <v>28.19</v>
      </c>
      <c r="O30" t="n">
        <v>20001.93</v>
      </c>
      <c r="P30" t="n">
        <v>172.31</v>
      </c>
      <c r="Q30" t="n">
        <v>467.09</v>
      </c>
      <c r="R30" t="n">
        <v>64.95</v>
      </c>
      <c r="S30" t="n">
        <v>39.61</v>
      </c>
      <c r="T30" t="n">
        <v>7683.38</v>
      </c>
      <c r="U30" t="n">
        <v>0.61</v>
      </c>
      <c r="V30" t="n">
        <v>0.74</v>
      </c>
      <c r="W30" t="n">
        <v>2.63</v>
      </c>
      <c r="X30" t="n">
        <v>0.46</v>
      </c>
      <c r="Y30" t="n">
        <v>1</v>
      </c>
      <c r="Z30" t="n">
        <v>10</v>
      </c>
      <c r="AA30" t="n">
        <v>336.9997897893927</v>
      </c>
      <c r="AB30" t="n">
        <v>461.0979797712865</v>
      </c>
      <c r="AC30" t="n">
        <v>417.0914357369933</v>
      </c>
      <c r="AD30" t="n">
        <v>336999.7897893927</v>
      </c>
      <c r="AE30" t="n">
        <v>461097.9797712865</v>
      </c>
      <c r="AF30" t="n">
        <v>8.192843395337436e-06</v>
      </c>
      <c r="AG30" t="n">
        <v>22</v>
      </c>
      <c r="AH30" t="n">
        <v>417091.4357369933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5.3943</v>
      </c>
      <c r="E31" t="n">
        <v>18.54</v>
      </c>
      <c r="F31" t="n">
        <v>15.77</v>
      </c>
      <c r="G31" t="n">
        <v>59.15</v>
      </c>
      <c r="H31" t="n">
        <v>0.91</v>
      </c>
      <c r="I31" t="n">
        <v>16</v>
      </c>
      <c r="J31" t="n">
        <v>160.64</v>
      </c>
      <c r="K31" t="n">
        <v>49.1</v>
      </c>
      <c r="L31" t="n">
        <v>8.25</v>
      </c>
      <c r="M31" t="n">
        <v>14</v>
      </c>
      <c r="N31" t="n">
        <v>28.29</v>
      </c>
      <c r="O31" t="n">
        <v>20045.81</v>
      </c>
      <c r="P31" t="n">
        <v>171.47</v>
      </c>
      <c r="Q31" t="n">
        <v>467.11</v>
      </c>
      <c r="R31" t="n">
        <v>64.37</v>
      </c>
      <c r="S31" t="n">
        <v>39.61</v>
      </c>
      <c r="T31" t="n">
        <v>7397.56</v>
      </c>
      <c r="U31" t="n">
        <v>0.62</v>
      </c>
      <c r="V31" t="n">
        <v>0.74</v>
      </c>
      <c r="W31" t="n">
        <v>2.63</v>
      </c>
      <c r="X31" t="n">
        <v>0.44</v>
      </c>
      <c r="Y31" t="n">
        <v>1</v>
      </c>
      <c r="Z31" t="n">
        <v>10</v>
      </c>
      <c r="AA31" t="n">
        <v>336.2383114267385</v>
      </c>
      <c r="AB31" t="n">
        <v>460.0560914814487</v>
      </c>
      <c r="AC31" t="n">
        <v>416.1489838032383</v>
      </c>
      <c r="AD31" t="n">
        <v>336238.3114267385</v>
      </c>
      <c r="AE31" t="n">
        <v>460056.0914814487</v>
      </c>
      <c r="AF31" t="n">
        <v>8.215078002020323e-06</v>
      </c>
      <c r="AG31" t="n">
        <v>22</v>
      </c>
      <c r="AH31" t="n">
        <v>416148.9838032383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5.3939</v>
      </c>
      <c r="E32" t="n">
        <v>18.54</v>
      </c>
      <c r="F32" t="n">
        <v>15.77</v>
      </c>
      <c r="G32" t="n">
        <v>59.15</v>
      </c>
      <c r="H32" t="n">
        <v>0.9399999999999999</v>
      </c>
      <c r="I32" t="n">
        <v>16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171.25</v>
      </c>
      <c r="Q32" t="n">
        <v>467.11</v>
      </c>
      <c r="R32" t="n">
        <v>64.39</v>
      </c>
      <c r="S32" t="n">
        <v>39.61</v>
      </c>
      <c r="T32" t="n">
        <v>7406.52</v>
      </c>
      <c r="U32" t="n">
        <v>0.62</v>
      </c>
      <c r="V32" t="n">
        <v>0.74</v>
      </c>
      <c r="W32" t="n">
        <v>2.63</v>
      </c>
      <c r="X32" t="n">
        <v>0.44</v>
      </c>
      <c r="Y32" t="n">
        <v>1</v>
      </c>
      <c r="Z32" t="n">
        <v>10</v>
      </c>
      <c r="AA32" t="n">
        <v>336.148623258816</v>
      </c>
      <c r="AB32" t="n">
        <v>459.9333761733343</v>
      </c>
      <c r="AC32" t="n">
        <v>416.0379802718982</v>
      </c>
      <c r="AD32" t="n">
        <v>336148.623258816</v>
      </c>
      <c r="AE32" t="n">
        <v>459933.3761733343</v>
      </c>
      <c r="AF32" t="n">
        <v>8.214468834713942e-06</v>
      </c>
      <c r="AG32" t="n">
        <v>22</v>
      </c>
      <c r="AH32" t="n">
        <v>416037.9802718982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5.4183</v>
      </c>
      <c r="E33" t="n">
        <v>18.46</v>
      </c>
      <c r="F33" t="n">
        <v>15.72</v>
      </c>
      <c r="G33" t="n">
        <v>62.88</v>
      </c>
      <c r="H33" t="n">
        <v>0.96</v>
      </c>
      <c r="I33" t="n">
        <v>15</v>
      </c>
      <c r="J33" t="n">
        <v>161.35</v>
      </c>
      <c r="K33" t="n">
        <v>49.1</v>
      </c>
      <c r="L33" t="n">
        <v>8.75</v>
      </c>
      <c r="M33" t="n">
        <v>13</v>
      </c>
      <c r="N33" t="n">
        <v>28.5</v>
      </c>
      <c r="O33" t="n">
        <v>20133.66</v>
      </c>
      <c r="P33" t="n">
        <v>169.43</v>
      </c>
      <c r="Q33" t="n">
        <v>467.11</v>
      </c>
      <c r="R33" t="n">
        <v>62.42</v>
      </c>
      <c r="S33" t="n">
        <v>39.61</v>
      </c>
      <c r="T33" t="n">
        <v>6424.59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334.6537242367781</v>
      </c>
      <c r="AB33" t="n">
        <v>457.8879893810919</v>
      </c>
      <c r="AC33" t="n">
        <v>414.187802324389</v>
      </c>
      <c r="AD33" t="n">
        <v>334653.7242367782</v>
      </c>
      <c r="AE33" t="n">
        <v>457887.9893810918</v>
      </c>
      <c r="AF33" t="n">
        <v>8.25162804040315e-06</v>
      </c>
      <c r="AG33" t="n">
        <v>22</v>
      </c>
      <c r="AH33" t="n">
        <v>414187.802324389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5.4175</v>
      </c>
      <c r="E34" t="n">
        <v>18.46</v>
      </c>
      <c r="F34" t="n">
        <v>15.72</v>
      </c>
      <c r="G34" t="n">
        <v>62.9</v>
      </c>
      <c r="H34" t="n">
        <v>0.99</v>
      </c>
      <c r="I34" t="n">
        <v>15</v>
      </c>
      <c r="J34" t="n">
        <v>161.71</v>
      </c>
      <c r="K34" t="n">
        <v>49.1</v>
      </c>
      <c r="L34" t="n">
        <v>9</v>
      </c>
      <c r="M34" t="n">
        <v>13</v>
      </c>
      <c r="N34" t="n">
        <v>28.61</v>
      </c>
      <c r="O34" t="n">
        <v>20177.64</v>
      </c>
      <c r="P34" t="n">
        <v>169.18</v>
      </c>
      <c r="Q34" t="n">
        <v>467.07</v>
      </c>
      <c r="R34" t="n">
        <v>62.65</v>
      </c>
      <c r="S34" t="n">
        <v>39.61</v>
      </c>
      <c r="T34" t="n">
        <v>6542.06</v>
      </c>
      <c r="U34" t="n">
        <v>0.63</v>
      </c>
      <c r="V34" t="n">
        <v>0.74</v>
      </c>
      <c r="W34" t="n">
        <v>2.63</v>
      </c>
      <c r="X34" t="n">
        <v>0.39</v>
      </c>
      <c r="Y34" t="n">
        <v>1</v>
      </c>
      <c r="Z34" t="n">
        <v>10</v>
      </c>
      <c r="AA34" t="n">
        <v>334.5597210028527</v>
      </c>
      <c r="AB34" t="n">
        <v>457.7593700093051</v>
      </c>
      <c r="AC34" t="n">
        <v>414.0714582049272</v>
      </c>
      <c r="AD34" t="n">
        <v>334559.7210028527</v>
      </c>
      <c r="AE34" t="n">
        <v>457759.3700093051</v>
      </c>
      <c r="AF34" t="n">
        <v>8.250409705790391e-06</v>
      </c>
      <c r="AG34" t="n">
        <v>22</v>
      </c>
      <c r="AH34" t="n">
        <v>414071.4582049272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5.4126</v>
      </c>
      <c r="E35" t="n">
        <v>18.48</v>
      </c>
      <c r="F35" t="n">
        <v>15.74</v>
      </c>
      <c r="G35" t="n">
        <v>62.96</v>
      </c>
      <c r="H35" t="n">
        <v>1.01</v>
      </c>
      <c r="I35" t="n">
        <v>15</v>
      </c>
      <c r="J35" t="n">
        <v>162.06</v>
      </c>
      <c r="K35" t="n">
        <v>49.1</v>
      </c>
      <c r="L35" t="n">
        <v>9.25</v>
      </c>
      <c r="M35" t="n">
        <v>13</v>
      </c>
      <c r="N35" t="n">
        <v>28.72</v>
      </c>
      <c r="O35" t="n">
        <v>20221.66</v>
      </c>
      <c r="P35" t="n">
        <v>169.07</v>
      </c>
      <c r="Q35" t="n">
        <v>467.07</v>
      </c>
      <c r="R35" t="n">
        <v>63.25</v>
      </c>
      <c r="S35" t="n">
        <v>39.61</v>
      </c>
      <c r="T35" t="n">
        <v>6842.55</v>
      </c>
      <c r="U35" t="n">
        <v>0.63</v>
      </c>
      <c r="V35" t="n">
        <v>0.74</v>
      </c>
      <c r="W35" t="n">
        <v>2.63</v>
      </c>
      <c r="X35" t="n">
        <v>0.41</v>
      </c>
      <c r="Y35" t="n">
        <v>1</v>
      </c>
      <c r="Z35" t="n">
        <v>10</v>
      </c>
      <c r="AA35" t="n">
        <v>334.6739903480868</v>
      </c>
      <c r="AB35" t="n">
        <v>457.9157183686621</v>
      </c>
      <c r="AC35" t="n">
        <v>414.2128848963034</v>
      </c>
      <c r="AD35" t="n">
        <v>334673.9903480868</v>
      </c>
      <c r="AE35" t="n">
        <v>457915.7183686621</v>
      </c>
      <c r="AF35" t="n">
        <v>8.242947406287229e-06</v>
      </c>
      <c r="AG35" t="n">
        <v>22</v>
      </c>
      <c r="AH35" t="n">
        <v>414212.8848963034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5.4322</v>
      </c>
      <c r="E36" t="n">
        <v>18.41</v>
      </c>
      <c r="F36" t="n">
        <v>15.7</v>
      </c>
      <c r="G36" t="n">
        <v>67.3</v>
      </c>
      <c r="H36" t="n">
        <v>1.04</v>
      </c>
      <c r="I36" t="n">
        <v>14</v>
      </c>
      <c r="J36" t="n">
        <v>162.42</v>
      </c>
      <c r="K36" t="n">
        <v>49.1</v>
      </c>
      <c r="L36" t="n">
        <v>9.5</v>
      </c>
      <c r="M36" t="n">
        <v>12</v>
      </c>
      <c r="N36" t="n">
        <v>28.82</v>
      </c>
      <c r="O36" t="n">
        <v>20265.72</v>
      </c>
      <c r="P36" t="n">
        <v>168.04</v>
      </c>
      <c r="Q36" t="n">
        <v>467.08</v>
      </c>
      <c r="R36" t="n">
        <v>61.98</v>
      </c>
      <c r="S36" t="n">
        <v>39.61</v>
      </c>
      <c r="T36" t="n">
        <v>6212.69</v>
      </c>
      <c r="U36" t="n">
        <v>0.64</v>
      </c>
      <c r="V36" t="n">
        <v>0.74</v>
      </c>
      <c r="W36" t="n">
        <v>2.63</v>
      </c>
      <c r="X36" t="n">
        <v>0.37</v>
      </c>
      <c r="Y36" t="n">
        <v>1</v>
      </c>
      <c r="Z36" t="n">
        <v>10</v>
      </c>
      <c r="AA36" t="n">
        <v>333.6743471680246</v>
      </c>
      <c r="AB36" t="n">
        <v>456.5479624685564</v>
      </c>
      <c r="AC36" t="n">
        <v>412.9756656996464</v>
      </c>
      <c r="AD36" t="n">
        <v>333674.3471680246</v>
      </c>
      <c r="AE36" t="n">
        <v>456547.9624685564</v>
      </c>
      <c r="AF36" t="n">
        <v>8.272796604299871e-06</v>
      </c>
      <c r="AG36" t="n">
        <v>22</v>
      </c>
      <c r="AH36" t="n">
        <v>412975.6656996463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5.4345</v>
      </c>
      <c r="E37" t="n">
        <v>18.4</v>
      </c>
      <c r="F37" t="n">
        <v>15.7</v>
      </c>
      <c r="G37" t="n">
        <v>67.27</v>
      </c>
      <c r="H37" t="n">
        <v>1.06</v>
      </c>
      <c r="I37" t="n">
        <v>14</v>
      </c>
      <c r="J37" t="n">
        <v>162.78</v>
      </c>
      <c r="K37" t="n">
        <v>49.1</v>
      </c>
      <c r="L37" t="n">
        <v>9.75</v>
      </c>
      <c r="M37" t="n">
        <v>12</v>
      </c>
      <c r="N37" t="n">
        <v>28.93</v>
      </c>
      <c r="O37" t="n">
        <v>20309.81</v>
      </c>
      <c r="P37" t="n">
        <v>166.86</v>
      </c>
      <c r="Q37" t="n">
        <v>467.09</v>
      </c>
      <c r="R37" t="n">
        <v>61.87</v>
      </c>
      <c r="S37" t="n">
        <v>39.61</v>
      </c>
      <c r="T37" t="n">
        <v>6157.39</v>
      </c>
      <c r="U37" t="n">
        <v>0.64</v>
      </c>
      <c r="V37" t="n">
        <v>0.74</v>
      </c>
      <c r="W37" t="n">
        <v>2.63</v>
      </c>
      <c r="X37" t="n">
        <v>0.36</v>
      </c>
      <c r="Y37" t="n">
        <v>1</v>
      </c>
      <c r="Z37" t="n">
        <v>10</v>
      </c>
      <c r="AA37" t="n">
        <v>333.099128462202</v>
      </c>
      <c r="AB37" t="n">
        <v>455.7609228583916</v>
      </c>
      <c r="AC37" t="n">
        <v>412.2637400452587</v>
      </c>
      <c r="AD37" t="n">
        <v>333099.128462202</v>
      </c>
      <c r="AE37" t="n">
        <v>455760.9228583916</v>
      </c>
      <c r="AF37" t="n">
        <v>8.276299316311559e-06</v>
      </c>
      <c r="AG37" t="n">
        <v>22</v>
      </c>
      <c r="AH37" t="n">
        <v>412263.7400452587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5.4468</v>
      </c>
      <c r="E38" t="n">
        <v>18.36</v>
      </c>
      <c r="F38" t="n">
        <v>15.69</v>
      </c>
      <c r="G38" t="n">
        <v>72.40000000000001</v>
      </c>
      <c r="H38" t="n">
        <v>1.09</v>
      </c>
      <c r="I38" t="n">
        <v>13</v>
      </c>
      <c r="J38" t="n">
        <v>163.13</v>
      </c>
      <c r="K38" t="n">
        <v>49.1</v>
      </c>
      <c r="L38" t="n">
        <v>10</v>
      </c>
      <c r="M38" t="n">
        <v>11</v>
      </c>
      <c r="N38" t="n">
        <v>29.04</v>
      </c>
      <c r="O38" t="n">
        <v>20353.94</v>
      </c>
      <c r="P38" t="n">
        <v>166.47</v>
      </c>
      <c r="Q38" t="n">
        <v>467.07</v>
      </c>
      <c r="R38" t="n">
        <v>61.39</v>
      </c>
      <c r="S38" t="n">
        <v>39.61</v>
      </c>
      <c r="T38" t="n">
        <v>5920.09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332.6325680493467</v>
      </c>
      <c r="AB38" t="n">
        <v>455.1225543183303</v>
      </c>
      <c r="AC38" t="n">
        <v>411.686296502705</v>
      </c>
      <c r="AD38" t="n">
        <v>332632.5680493467</v>
      </c>
      <c r="AE38" t="n">
        <v>455122.5543183303</v>
      </c>
      <c r="AF38" t="n">
        <v>8.295031210982757e-06</v>
      </c>
      <c r="AG38" t="n">
        <v>22</v>
      </c>
      <c r="AH38" t="n">
        <v>411686.296502705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5.4505</v>
      </c>
      <c r="E39" t="n">
        <v>18.35</v>
      </c>
      <c r="F39" t="n">
        <v>15.67</v>
      </c>
      <c r="G39" t="n">
        <v>72.34</v>
      </c>
      <c r="H39" t="n">
        <v>1.11</v>
      </c>
      <c r="I39" t="n">
        <v>13</v>
      </c>
      <c r="J39" t="n">
        <v>163.49</v>
      </c>
      <c r="K39" t="n">
        <v>49.1</v>
      </c>
      <c r="L39" t="n">
        <v>10.25</v>
      </c>
      <c r="M39" t="n">
        <v>11</v>
      </c>
      <c r="N39" t="n">
        <v>29.15</v>
      </c>
      <c r="O39" t="n">
        <v>20398.1</v>
      </c>
      <c r="P39" t="n">
        <v>166.6</v>
      </c>
      <c r="Q39" t="n">
        <v>467.07</v>
      </c>
      <c r="R39" t="n">
        <v>60.99</v>
      </c>
      <c r="S39" t="n">
        <v>39.61</v>
      </c>
      <c r="T39" t="n">
        <v>5720.83</v>
      </c>
      <c r="U39" t="n">
        <v>0.65</v>
      </c>
      <c r="V39" t="n">
        <v>0.74</v>
      </c>
      <c r="W39" t="n">
        <v>2.63</v>
      </c>
      <c r="X39" t="n">
        <v>0.34</v>
      </c>
      <c r="Y39" t="n">
        <v>1</v>
      </c>
      <c r="Z39" t="n">
        <v>10</v>
      </c>
      <c r="AA39" t="n">
        <v>332.5555101067507</v>
      </c>
      <c r="AB39" t="n">
        <v>455.0171202417138</v>
      </c>
      <c r="AC39" t="n">
        <v>411.5909249063832</v>
      </c>
      <c r="AD39" t="n">
        <v>332555.5101067506</v>
      </c>
      <c r="AE39" t="n">
        <v>455017.1202417138</v>
      </c>
      <c r="AF39" t="n">
        <v>8.300666008566778e-06</v>
      </c>
      <c r="AG39" t="n">
        <v>22</v>
      </c>
      <c r="AH39" t="n">
        <v>411590.9249063832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5.4474</v>
      </c>
      <c r="E40" t="n">
        <v>18.36</v>
      </c>
      <c r="F40" t="n">
        <v>15.68</v>
      </c>
      <c r="G40" t="n">
        <v>72.39</v>
      </c>
      <c r="H40" t="n">
        <v>1.14</v>
      </c>
      <c r="I40" t="n">
        <v>13</v>
      </c>
      <c r="J40" t="n">
        <v>163.85</v>
      </c>
      <c r="K40" t="n">
        <v>49.1</v>
      </c>
      <c r="L40" t="n">
        <v>10.5</v>
      </c>
      <c r="M40" t="n">
        <v>11</v>
      </c>
      <c r="N40" t="n">
        <v>29.26</v>
      </c>
      <c r="O40" t="n">
        <v>20442.3</v>
      </c>
      <c r="P40" t="n">
        <v>165.84</v>
      </c>
      <c r="Q40" t="n">
        <v>467.07</v>
      </c>
      <c r="R40" t="n">
        <v>61.4</v>
      </c>
      <c r="S40" t="n">
        <v>39.61</v>
      </c>
      <c r="T40" t="n">
        <v>5923.46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332.3123368652654</v>
      </c>
      <c r="AB40" t="n">
        <v>454.6843998846675</v>
      </c>
      <c r="AC40" t="n">
        <v>411.2899589132373</v>
      </c>
      <c r="AD40" t="n">
        <v>332312.3368652654</v>
      </c>
      <c r="AE40" t="n">
        <v>454684.3998846675</v>
      </c>
      <c r="AF40" t="n">
        <v>8.29594496194233e-06</v>
      </c>
      <c r="AG40" t="n">
        <v>22</v>
      </c>
      <c r="AH40" t="n">
        <v>411289.9589132373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5.4713</v>
      </c>
      <c r="E41" t="n">
        <v>18.28</v>
      </c>
      <c r="F41" t="n">
        <v>15.63</v>
      </c>
      <c r="G41" t="n">
        <v>78.17</v>
      </c>
      <c r="H41" t="n">
        <v>1.16</v>
      </c>
      <c r="I41" t="n">
        <v>12</v>
      </c>
      <c r="J41" t="n">
        <v>164.21</v>
      </c>
      <c r="K41" t="n">
        <v>49.1</v>
      </c>
      <c r="L41" t="n">
        <v>10.75</v>
      </c>
      <c r="M41" t="n">
        <v>10</v>
      </c>
      <c r="N41" t="n">
        <v>29.36</v>
      </c>
      <c r="O41" t="n">
        <v>20486.54</v>
      </c>
      <c r="P41" t="n">
        <v>163.93</v>
      </c>
      <c r="Q41" t="n">
        <v>467.07</v>
      </c>
      <c r="R41" t="n">
        <v>59.83</v>
      </c>
      <c r="S41" t="n">
        <v>39.61</v>
      </c>
      <c r="T41" t="n">
        <v>5144.86</v>
      </c>
      <c r="U41" t="n">
        <v>0.66</v>
      </c>
      <c r="V41" t="n">
        <v>0.75</v>
      </c>
      <c r="W41" t="n">
        <v>2.63</v>
      </c>
      <c r="X41" t="n">
        <v>0.3</v>
      </c>
      <c r="Y41" t="n">
        <v>1</v>
      </c>
      <c r="Z41" t="n">
        <v>10</v>
      </c>
      <c r="AA41" t="n">
        <v>330.8199254995999</v>
      </c>
      <c r="AB41" t="n">
        <v>452.6424168136213</v>
      </c>
      <c r="AC41" t="n">
        <v>409.4428598405505</v>
      </c>
      <c r="AD41" t="n">
        <v>330819.9254995999</v>
      </c>
      <c r="AE41" t="n">
        <v>452642.4168136213</v>
      </c>
      <c r="AF41" t="n">
        <v>8.332342708498562e-06</v>
      </c>
      <c r="AG41" t="n">
        <v>22</v>
      </c>
      <c r="AH41" t="n">
        <v>409442.8598405505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5.4678</v>
      </c>
      <c r="E42" t="n">
        <v>18.29</v>
      </c>
      <c r="F42" t="n">
        <v>15.65</v>
      </c>
      <c r="G42" t="n">
        <v>78.23</v>
      </c>
      <c r="H42" t="n">
        <v>1.18</v>
      </c>
      <c r="I42" t="n">
        <v>12</v>
      </c>
      <c r="J42" t="n">
        <v>164.57</v>
      </c>
      <c r="K42" t="n">
        <v>49.1</v>
      </c>
      <c r="L42" t="n">
        <v>11</v>
      </c>
      <c r="M42" t="n">
        <v>10</v>
      </c>
      <c r="N42" t="n">
        <v>29.47</v>
      </c>
      <c r="O42" t="n">
        <v>20530.82</v>
      </c>
      <c r="P42" t="n">
        <v>164.09</v>
      </c>
      <c r="Q42" t="n">
        <v>467.07</v>
      </c>
      <c r="R42" t="n">
        <v>60.09</v>
      </c>
      <c r="S42" t="n">
        <v>39.61</v>
      </c>
      <c r="T42" t="n">
        <v>5276.99</v>
      </c>
      <c r="U42" t="n">
        <v>0.66</v>
      </c>
      <c r="V42" t="n">
        <v>0.75</v>
      </c>
      <c r="W42" t="n">
        <v>2.63</v>
      </c>
      <c r="X42" t="n">
        <v>0.31</v>
      </c>
      <c r="Y42" t="n">
        <v>1</v>
      </c>
      <c r="Z42" t="n">
        <v>10</v>
      </c>
      <c r="AA42" t="n">
        <v>331.0195711350852</v>
      </c>
      <c r="AB42" t="n">
        <v>452.9155807798361</v>
      </c>
      <c r="AC42" t="n">
        <v>409.6899534212178</v>
      </c>
      <c r="AD42" t="n">
        <v>331019.5711350853</v>
      </c>
      <c r="AE42" t="n">
        <v>452915.5807798362</v>
      </c>
      <c r="AF42" t="n">
        <v>8.327012494567733e-06</v>
      </c>
      <c r="AG42" t="n">
        <v>22</v>
      </c>
      <c r="AH42" t="n">
        <v>409689.9534212178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5.4673</v>
      </c>
      <c r="E43" t="n">
        <v>18.29</v>
      </c>
      <c r="F43" t="n">
        <v>15.65</v>
      </c>
      <c r="G43" t="n">
        <v>78.23999999999999</v>
      </c>
      <c r="H43" t="n">
        <v>1.21</v>
      </c>
      <c r="I43" t="n">
        <v>12</v>
      </c>
      <c r="J43" t="n">
        <v>164.93</v>
      </c>
      <c r="K43" t="n">
        <v>49.1</v>
      </c>
      <c r="L43" t="n">
        <v>11.25</v>
      </c>
      <c r="M43" t="n">
        <v>10</v>
      </c>
      <c r="N43" t="n">
        <v>29.58</v>
      </c>
      <c r="O43" t="n">
        <v>20575.13</v>
      </c>
      <c r="P43" t="n">
        <v>163.4</v>
      </c>
      <c r="Q43" t="n">
        <v>467.07</v>
      </c>
      <c r="R43" t="n">
        <v>60.18</v>
      </c>
      <c r="S43" t="n">
        <v>39.61</v>
      </c>
      <c r="T43" t="n">
        <v>5319.74</v>
      </c>
      <c r="U43" t="n">
        <v>0.66</v>
      </c>
      <c r="V43" t="n">
        <v>0.75</v>
      </c>
      <c r="W43" t="n">
        <v>2.63</v>
      </c>
      <c r="X43" t="n">
        <v>0.31</v>
      </c>
      <c r="Y43" t="n">
        <v>1</v>
      </c>
      <c r="Z43" t="n">
        <v>10</v>
      </c>
      <c r="AA43" t="n">
        <v>330.7248992392837</v>
      </c>
      <c r="AB43" t="n">
        <v>452.512397691994</v>
      </c>
      <c r="AC43" t="n">
        <v>409.3252495614084</v>
      </c>
      <c r="AD43" t="n">
        <v>330724.8992392838</v>
      </c>
      <c r="AE43" t="n">
        <v>452512.397691994</v>
      </c>
      <c r="AF43" t="n">
        <v>8.326251035434757e-06</v>
      </c>
      <c r="AG43" t="n">
        <v>22</v>
      </c>
      <c r="AH43" t="n">
        <v>409325.2495614084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5.4666</v>
      </c>
      <c r="E44" t="n">
        <v>18.29</v>
      </c>
      <c r="F44" t="n">
        <v>15.65</v>
      </c>
      <c r="G44" t="n">
        <v>78.25</v>
      </c>
      <c r="H44" t="n">
        <v>1.23</v>
      </c>
      <c r="I44" t="n">
        <v>12</v>
      </c>
      <c r="J44" t="n">
        <v>165.29</v>
      </c>
      <c r="K44" t="n">
        <v>49.1</v>
      </c>
      <c r="L44" t="n">
        <v>11.5</v>
      </c>
      <c r="M44" t="n">
        <v>10</v>
      </c>
      <c r="N44" t="n">
        <v>29.69</v>
      </c>
      <c r="O44" t="n">
        <v>20619.48</v>
      </c>
      <c r="P44" t="n">
        <v>162.29</v>
      </c>
      <c r="Q44" t="n">
        <v>467.08</v>
      </c>
      <c r="R44" t="n">
        <v>60.23</v>
      </c>
      <c r="S44" t="n">
        <v>39.61</v>
      </c>
      <c r="T44" t="n">
        <v>5346.41</v>
      </c>
      <c r="U44" t="n">
        <v>0.66</v>
      </c>
      <c r="V44" t="n">
        <v>0.75</v>
      </c>
      <c r="W44" t="n">
        <v>2.63</v>
      </c>
      <c r="X44" t="n">
        <v>0.32</v>
      </c>
      <c r="Y44" t="n">
        <v>1</v>
      </c>
      <c r="Z44" t="n">
        <v>10</v>
      </c>
      <c r="AA44" t="n">
        <v>330.2485565149407</v>
      </c>
      <c r="AB44" t="n">
        <v>451.86064456179</v>
      </c>
      <c r="AC44" t="n">
        <v>408.7356988352097</v>
      </c>
      <c r="AD44" t="n">
        <v>330248.5565149407</v>
      </c>
      <c r="AE44" t="n">
        <v>451860.64456179</v>
      </c>
      <c r="AF44" t="n">
        <v>8.325184992648591e-06</v>
      </c>
      <c r="AG44" t="n">
        <v>22</v>
      </c>
      <c r="AH44" t="n">
        <v>408735.6988352097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5.4879</v>
      </c>
      <c r="E45" t="n">
        <v>18.22</v>
      </c>
      <c r="F45" t="n">
        <v>15.61</v>
      </c>
      <c r="G45" t="n">
        <v>85.14</v>
      </c>
      <c r="H45" t="n">
        <v>1.26</v>
      </c>
      <c r="I45" t="n">
        <v>11</v>
      </c>
      <c r="J45" t="n">
        <v>165.65</v>
      </c>
      <c r="K45" t="n">
        <v>49.1</v>
      </c>
      <c r="L45" t="n">
        <v>11.75</v>
      </c>
      <c r="M45" t="n">
        <v>9</v>
      </c>
      <c r="N45" t="n">
        <v>29.8</v>
      </c>
      <c r="O45" t="n">
        <v>20663.87</v>
      </c>
      <c r="P45" t="n">
        <v>161.55</v>
      </c>
      <c r="Q45" t="n">
        <v>467.07</v>
      </c>
      <c r="R45" t="n">
        <v>58.93</v>
      </c>
      <c r="S45" t="n">
        <v>39.61</v>
      </c>
      <c r="T45" t="n">
        <v>4698.8</v>
      </c>
      <c r="U45" t="n">
        <v>0.67</v>
      </c>
      <c r="V45" t="n">
        <v>0.75</v>
      </c>
      <c r="W45" t="n">
        <v>2.63</v>
      </c>
      <c r="X45" t="n">
        <v>0.28</v>
      </c>
      <c r="Y45" t="n">
        <v>1</v>
      </c>
      <c r="Z45" t="n">
        <v>10</v>
      </c>
      <c r="AA45" t="n">
        <v>329.3670990483849</v>
      </c>
      <c r="AB45" t="n">
        <v>450.6545955688894</v>
      </c>
      <c r="AC45" t="n">
        <v>407.6447534654912</v>
      </c>
      <c r="AD45" t="n">
        <v>329367.0990483849</v>
      </c>
      <c r="AE45" t="n">
        <v>450654.5955688894</v>
      </c>
      <c r="AF45" t="n">
        <v>8.357623151713351e-06</v>
      </c>
      <c r="AG45" t="n">
        <v>22</v>
      </c>
      <c r="AH45" t="n">
        <v>407644.7534654912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5.4827</v>
      </c>
      <c r="E46" t="n">
        <v>18.24</v>
      </c>
      <c r="F46" t="n">
        <v>15.63</v>
      </c>
      <c r="G46" t="n">
        <v>85.23999999999999</v>
      </c>
      <c r="H46" t="n">
        <v>1.28</v>
      </c>
      <c r="I46" t="n">
        <v>11</v>
      </c>
      <c r="J46" t="n">
        <v>166.01</v>
      </c>
      <c r="K46" t="n">
        <v>49.1</v>
      </c>
      <c r="L46" t="n">
        <v>12</v>
      </c>
      <c r="M46" t="n">
        <v>9</v>
      </c>
      <c r="N46" t="n">
        <v>29.91</v>
      </c>
      <c r="O46" t="n">
        <v>20708.3</v>
      </c>
      <c r="P46" t="n">
        <v>161.14</v>
      </c>
      <c r="Q46" t="n">
        <v>467.07</v>
      </c>
      <c r="R46" t="n">
        <v>59.38</v>
      </c>
      <c r="S46" t="n">
        <v>39.61</v>
      </c>
      <c r="T46" t="n">
        <v>4927.83</v>
      </c>
      <c r="U46" t="n">
        <v>0.67</v>
      </c>
      <c r="V46" t="n">
        <v>0.75</v>
      </c>
      <c r="W46" t="n">
        <v>2.63</v>
      </c>
      <c r="X46" t="n">
        <v>0.29</v>
      </c>
      <c r="Y46" t="n">
        <v>1</v>
      </c>
      <c r="Z46" t="n">
        <v>10</v>
      </c>
      <c r="AA46" t="n">
        <v>329.3491598534604</v>
      </c>
      <c r="AB46" t="n">
        <v>450.6300503709722</v>
      </c>
      <c r="AC46" t="n">
        <v>407.6225508268138</v>
      </c>
      <c r="AD46" t="n">
        <v>329349.1598534604</v>
      </c>
      <c r="AE46" t="n">
        <v>450630.0503709723</v>
      </c>
      <c r="AF46" t="n">
        <v>8.349703976730406e-06</v>
      </c>
      <c r="AG46" t="n">
        <v>22</v>
      </c>
      <c r="AH46" t="n">
        <v>407622.5508268138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5.4887</v>
      </c>
      <c r="E47" t="n">
        <v>18.22</v>
      </c>
      <c r="F47" t="n">
        <v>15.61</v>
      </c>
      <c r="G47" t="n">
        <v>85.13</v>
      </c>
      <c r="H47" t="n">
        <v>1.3</v>
      </c>
      <c r="I47" t="n">
        <v>11</v>
      </c>
      <c r="J47" t="n">
        <v>166.37</v>
      </c>
      <c r="K47" t="n">
        <v>49.1</v>
      </c>
      <c r="L47" t="n">
        <v>12.25</v>
      </c>
      <c r="M47" t="n">
        <v>9</v>
      </c>
      <c r="N47" t="n">
        <v>30.02</v>
      </c>
      <c r="O47" t="n">
        <v>20752.76</v>
      </c>
      <c r="P47" t="n">
        <v>161</v>
      </c>
      <c r="Q47" t="n">
        <v>467.07</v>
      </c>
      <c r="R47" t="n">
        <v>58.97</v>
      </c>
      <c r="S47" t="n">
        <v>39.61</v>
      </c>
      <c r="T47" t="n">
        <v>4721.64</v>
      </c>
      <c r="U47" t="n">
        <v>0.67</v>
      </c>
      <c r="V47" t="n">
        <v>0.75</v>
      </c>
      <c r="W47" t="n">
        <v>2.62</v>
      </c>
      <c r="X47" t="n">
        <v>0.27</v>
      </c>
      <c r="Y47" t="n">
        <v>1</v>
      </c>
      <c r="Z47" t="n">
        <v>10</v>
      </c>
      <c r="AA47" t="n">
        <v>329.1081257429312</v>
      </c>
      <c r="AB47" t="n">
        <v>450.3002568672717</v>
      </c>
      <c r="AC47" t="n">
        <v>407.3242323522384</v>
      </c>
      <c r="AD47" t="n">
        <v>329108.1257429312</v>
      </c>
      <c r="AE47" t="n">
        <v>450300.2568672717</v>
      </c>
      <c r="AF47" t="n">
        <v>8.358841486326112e-06</v>
      </c>
      <c r="AG47" t="n">
        <v>22</v>
      </c>
      <c r="AH47" t="n">
        <v>407324.2323522384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5.4847</v>
      </c>
      <c r="E48" t="n">
        <v>18.23</v>
      </c>
      <c r="F48" t="n">
        <v>15.62</v>
      </c>
      <c r="G48" t="n">
        <v>85.2</v>
      </c>
      <c r="H48" t="n">
        <v>1.33</v>
      </c>
      <c r="I48" t="n">
        <v>11</v>
      </c>
      <c r="J48" t="n">
        <v>166.73</v>
      </c>
      <c r="K48" t="n">
        <v>49.1</v>
      </c>
      <c r="L48" t="n">
        <v>12.5</v>
      </c>
      <c r="M48" t="n">
        <v>9</v>
      </c>
      <c r="N48" t="n">
        <v>30.13</v>
      </c>
      <c r="O48" t="n">
        <v>20797.26</v>
      </c>
      <c r="P48" t="n">
        <v>159.68</v>
      </c>
      <c r="Q48" t="n">
        <v>467.07</v>
      </c>
      <c r="R48" t="n">
        <v>59.43</v>
      </c>
      <c r="S48" t="n">
        <v>39.61</v>
      </c>
      <c r="T48" t="n">
        <v>4951.6</v>
      </c>
      <c r="U48" t="n">
        <v>0.67</v>
      </c>
      <c r="V48" t="n">
        <v>0.75</v>
      </c>
      <c r="W48" t="n">
        <v>2.62</v>
      </c>
      <c r="X48" t="n">
        <v>0.29</v>
      </c>
      <c r="Y48" t="n">
        <v>1</v>
      </c>
      <c r="Z48" t="n">
        <v>10</v>
      </c>
      <c r="AA48" t="n">
        <v>328.6363664159227</v>
      </c>
      <c r="AB48" t="n">
        <v>449.6547749435061</v>
      </c>
      <c r="AC48" t="n">
        <v>406.7403543173374</v>
      </c>
      <c r="AD48" t="n">
        <v>328636.3664159228</v>
      </c>
      <c r="AE48" t="n">
        <v>449654.7749435061</v>
      </c>
      <c r="AF48" t="n">
        <v>8.352749813262307e-06</v>
      </c>
      <c r="AG48" t="n">
        <v>22</v>
      </c>
      <c r="AH48" t="n">
        <v>406740.3543173374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5.503</v>
      </c>
      <c r="E49" t="n">
        <v>18.17</v>
      </c>
      <c r="F49" t="n">
        <v>15.59</v>
      </c>
      <c r="G49" t="n">
        <v>93.54000000000001</v>
      </c>
      <c r="H49" t="n">
        <v>1.35</v>
      </c>
      <c r="I49" t="n">
        <v>10</v>
      </c>
      <c r="J49" t="n">
        <v>167.09</v>
      </c>
      <c r="K49" t="n">
        <v>49.1</v>
      </c>
      <c r="L49" t="n">
        <v>12.75</v>
      </c>
      <c r="M49" t="n">
        <v>8</v>
      </c>
      <c r="N49" t="n">
        <v>30.25</v>
      </c>
      <c r="O49" t="n">
        <v>20841.8</v>
      </c>
      <c r="P49" t="n">
        <v>158.91</v>
      </c>
      <c r="Q49" t="n">
        <v>467.07</v>
      </c>
      <c r="R49" t="n">
        <v>58.33</v>
      </c>
      <c r="S49" t="n">
        <v>39.61</v>
      </c>
      <c r="T49" t="n">
        <v>4407.62</v>
      </c>
      <c r="U49" t="n">
        <v>0.68</v>
      </c>
      <c r="V49" t="n">
        <v>0.75</v>
      </c>
      <c r="W49" t="n">
        <v>2.62</v>
      </c>
      <c r="X49" t="n">
        <v>0.26</v>
      </c>
      <c r="Y49" t="n">
        <v>1</v>
      </c>
      <c r="Z49" t="n">
        <v>10</v>
      </c>
      <c r="AA49" t="n">
        <v>327.8394316483627</v>
      </c>
      <c r="AB49" t="n">
        <v>448.5643736362499</v>
      </c>
      <c r="AC49" t="n">
        <v>405.7540193804579</v>
      </c>
      <c r="AD49" t="n">
        <v>327839.4316483627</v>
      </c>
      <c r="AE49" t="n">
        <v>448564.3736362499</v>
      </c>
      <c r="AF49" t="n">
        <v>8.380619217529214e-06</v>
      </c>
      <c r="AG49" t="n">
        <v>22</v>
      </c>
      <c r="AH49" t="n">
        <v>405754.0193804579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5.5038</v>
      </c>
      <c r="E50" t="n">
        <v>18.17</v>
      </c>
      <c r="F50" t="n">
        <v>15.59</v>
      </c>
      <c r="G50" t="n">
        <v>93.52</v>
      </c>
      <c r="H50" t="n">
        <v>1.38</v>
      </c>
      <c r="I50" t="n">
        <v>10</v>
      </c>
      <c r="J50" t="n">
        <v>167.45</v>
      </c>
      <c r="K50" t="n">
        <v>49.1</v>
      </c>
      <c r="L50" t="n">
        <v>13</v>
      </c>
      <c r="M50" t="n">
        <v>8</v>
      </c>
      <c r="N50" t="n">
        <v>30.36</v>
      </c>
      <c r="O50" t="n">
        <v>20886.38</v>
      </c>
      <c r="P50" t="n">
        <v>158.5</v>
      </c>
      <c r="Q50" t="n">
        <v>467.07</v>
      </c>
      <c r="R50" t="n">
        <v>58.17</v>
      </c>
      <c r="S50" t="n">
        <v>39.61</v>
      </c>
      <c r="T50" t="n">
        <v>4325.78</v>
      </c>
      <c r="U50" t="n">
        <v>0.68</v>
      </c>
      <c r="V50" t="n">
        <v>0.75</v>
      </c>
      <c r="W50" t="n">
        <v>2.63</v>
      </c>
      <c r="X50" t="n">
        <v>0.25</v>
      </c>
      <c r="Y50" t="n">
        <v>1</v>
      </c>
      <c r="Z50" t="n">
        <v>10</v>
      </c>
      <c r="AA50" t="n">
        <v>327.6429139892097</v>
      </c>
      <c r="AB50" t="n">
        <v>448.2954895052495</v>
      </c>
      <c r="AC50" t="n">
        <v>405.5107971735389</v>
      </c>
      <c r="AD50" t="n">
        <v>327642.9139892097</v>
      </c>
      <c r="AE50" t="n">
        <v>448295.4895052495</v>
      </c>
      <c r="AF50" t="n">
        <v>8.381837552141975e-06</v>
      </c>
      <c r="AG50" t="n">
        <v>22</v>
      </c>
      <c r="AH50" t="n">
        <v>405510.7971735389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5.5017</v>
      </c>
      <c r="E51" t="n">
        <v>18.18</v>
      </c>
      <c r="F51" t="n">
        <v>15.59</v>
      </c>
      <c r="G51" t="n">
        <v>93.56</v>
      </c>
      <c r="H51" t="n">
        <v>1.4</v>
      </c>
      <c r="I51" t="n">
        <v>10</v>
      </c>
      <c r="J51" t="n">
        <v>167.81</v>
      </c>
      <c r="K51" t="n">
        <v>49.1</v>
      </c>
      <c r="L51" t="n">
        <v>13.25</v>
      </c>
      <c r="M51" t="n">
        <v>8</v>
      </c>
      <c r="N51" t="n">
        <v>30.47</v>
      </c>
      <c r="O51" t="n">
        <v>20930.99</v>
      </c>
      <c r="P51" t="n">
        <v>158.34</v>
      </c>
      <c r="Q51" t="n">
        <v>467.08</v>
      </c>
      <c r="R51" t="n">
        <v>58.34</v>
      </c>
      <c r="S51" t="n">
        <v>39.61</v>
      </c>
      <c r="T51" t="n">
        <v>4409.79</v>
      </c>
      <c r="U51" t="n">
        <v>0.68</v>
      </c>
      <c r="V51" t="n">
        <v>0.75</v>
      </c>
      <c r="W51" t="n">
        <v>2.63</v>
      </c>
      <c r="X51" t="n">
        <v>0.26</v>
      </c>
      <c r="Y51" t="n">
        <v>1</v>
      </c>
      <c r="Z51" t="n">
        <v>10</v>
      </c>
      <c r="AA51" t="n">
        <v>327.6154165573387</v>
      </c>
      <c r="AB51" t="n">
        <v>448.2578663058625</v>
      </c>
      <c r="AC51" t="n">
        <v>405.4767646794969</v>
      </c>
      <c r="AD51" t="n">
        <v>327615.4165573387</v>
      </c>
      <c r="AE51" t="n">
        <v>448257.8663058625</v>
      </c>
      <c r="AF51" t="n">
        <v>8.378639423783477e-06</v>
      </c>
      <c r="AG51" t="n">
        <v>22</v>
      </c>
      <c r="AH51" t="n">
        <v>405476.7646794969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5.5037</v>
      </c>
      <c r="E52" t="n">
        <v>18.17</v>
      </c>
      <c r="F52" t="n">
        <v>15.59</v>
      </c>
      <c r="G52" t="n">
        <v>93.53</v>
      </c>
      <c r="H52" t="n">
        <v>1.42</v>
      </c>
      <c r="I52" t="n">
        <v>10</v>
      </c>
      <c r="J52" t="n">
        <v>168.18</v>
      </c>
      <c r="K52" t="n">
        <v>49.1</v>
      </c>
      <c r="L52" t="n">
        <v>13.5</v>
      </c>
      <c r="M52" t="n">
        <v>8</v>
      </c>
      <c r="N52" t="n">
        <v>30.58</v>
      </c>
      <c r="O52" t="n">
        <v>20975.64</v>
      </c>
      <c r="P52" t="n">
        <v>156.71</v>
      </c>
      <c r="Q52" t="n">
        <v>467.07</v>
      </c>
      <c r="R52" t="n">
        <v>58.19</v>
      </c>
      <c r="S52" t="n">
        <v>39.61</v>
      </c>
      <c r="T52" t="n">
        <v>4333.78</v>
      </c>
      <c r="U52" t="n">
        <v>0.68</v>
      </c>
      <c r="V52" t="n">
        <v>0.75</v>
      </c>
      <c r="W52" t="n">
        <v>2.63</v>
      </c>
      <c r="X52" t="n">
        <v>0.25</v>
      </c>
      <c r="Y52" t="n">
        <v>1</v>
      </c>
      <c r="Z52" t="n">
        <v>10</v>
      </c>
      <c r="AA52" t="n">
        <v>326.8583224400389</v>
      </c>
      <c r="AB52" t="n">
        <v>447.2219767339379</v>
      </c>
      <c r="AC52" t="n">
        <v>404.5397389544366</v>
      </c>
      <c r="AD52" t="n">
        <v>326858.3224400389</v>
      </c>
      <c r="AE52" t="n">
        <v>447221.9767339379</v>
      </c>
      <c r="AF52" t="n">
        <v>8.38168526031538e-06</v>
      </c>
      <c r="AG52" t="n">
        <v>22</v>
      </c>
      <c r="AH52" t="n">
        <v>404539.7389544366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5.5028</v>
      </c>
      <c r="E53" t="n">
        <v>18.17</v>
      </c>
      <c r="F53" t="n">
        <v>15.59</v>
      </c>
      <c r="G53" t="n">
        <v>93.54000000000001</v>
      </c>
      <c r="H53" t="n">
        <v>1.45</v>
      </c>
      <c r="I53" t="n">
        <v>10</v>
      </c>
      <c r="J53" t="n">
        <v>168.54</v>
      </c>
      <c r="K53" t="n">
        <v>49.1</v>
      </c>
      <c r="L53" t="n">
        <v>13.75</v>
      </c>
      <c r="M53" t="n">
        <v>8</v>
      </c>
      <c r="N53" t="n">
        <v>30.69</v>
      </c>
      <c r="O53" t="n">
        <v>21020.34</v>
      </c>
      <c r="P53" t="n">
        <v>154.95</v>
      </c>
      <c r="Q53" t="n">
        <v>467.07</v>
      </c>
      <c r="R53" t="n">
        <v>58.38</v>
      </c>
      <c r="S53" t="n">
        <v>39.61</v>
      </c>
      <c r="T53" t="n">
        <v>4431.62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326.1029774703873</v>
      </c>
      <c r="AB53" t="n">
        <v>446.1884804229921</v>
      </c>
      <c r="AC53" t="n">
        <v>403.6048780808865</v>
      </c>
      <c r="AD53" t="n">
        <v>326102.9774703872</v>
      </c>
      <c r="AE53" t="n">
        <v>446188.4804229921</v>
      </c>
      <c r="AF53" t="n">
        <v>8.380314633876024e-06</v>
      </c>
      <c r="AG53" t="n">
        <v>22</v>
      </c>
      <c r="AH53" t="n">
        <v>403604.8780808864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5.5214</v>
      </c>
      <c r="E54" t="n">
        <v>18.11</v>
      </c>
      <c r="F54" t="n">
        <v>15.56</v>
      </c>
      <c r="G54" t="n">
        <v>103.73</v>
      </c>
      <c r="H54" t="n">
        <v>1.47</v>
      </c>
      <c r="I54" t="n">
        <v>9</v>
      </c>
      <c r="J54" t="n">
        <v>168.9</v>
      </c>
      <c r="K54" t="n">
        <v>49.1</v>
      </c>
      <c r="L54" t="n">
        <v>14</v>
      </c>
      <c r="M54" t="n">
        <v>7</v>
      </c>
      <c r="N54" t="n">
        <v>30.81</v>
      </c>
      <c r="O54" t="n">
        <v>21065.06</v>
      </c>
      <c r="P54" t="n">
        <v>154.27</v>
      </c>
      <c r="Q54" t="n">
        <v>467.09</v>
      </c>
      <c r="R54" t="n">
        <v>57.31</v>
      </c>
      <c r="S54" t="n">
        <v>39.61</v>
      </c>
      <c r="T54" t="n">
        <v>3901.39</v>
      </c>
      <c r="U54" t="n">
        <v>0.6899999999999999</v>
      </c>
      <c r="V54" t="n">
        <v>0.75</v>
      </c>
      <c r="W54" t="n">
        <v>2.62</v>
      </c>
      <c r="X54" t="n">
        <v>0.23</v>
      </c>
      <c r="Y54" t="n">
        <v>1</v>
      </c>
      <c r="Z54" t="n">
        <v>10</v>
      </c>
      <c r="AA54" t="n">
        <v>315.5989402300904</v>
      </c>
      <c r="AB54" t="n">
        <v>431.8163932654005</v>
      </c>
      <c r="AC54" t="n">
        <v>390.6044427502642</v>
      </c>
      <c r="AD54" t="n">
        <v>315598.9402300903</v>
      </c>
      <c r="AE54" t="n">
        <v>431816.3932654005</v>
      </c>
      <c r="AF54" t="n">
        <v>8.408640913622714e-06</v>
      </c>
      <c r="AG54" t="n">
        <v>21</v>
      </c>
      <c r="AH54" t="n">
        <v>390604.4427502643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5.5225</v>
      </c>
      <c r="E55" t="n">
        <v>18.11</v>
      </c>
      <c r="F55" t="n">
        <v>15.56</v>
      </c>
      <c r="G55" t="n">
        <v>103.71</v>
      </c>
      <c r="H55" t="n">
        <v>1.49</v>
      </c>
      <c r="I55" t="n">
        <v>9</v>
      </c>
      <c r="J55" t="n">
        <v>169.26</v>
      </c>
      <c r="K55" t="n">
        <v>49.1</v>
      </c>
      <c r="L55" t="n">
        <v>14.25</v>
      </c>
      <c r="M55" t="n">
        <v>7</v>
      </c>
      <c r="N55" t="n">
        <v>30.92</v>
      </c>
      <c r="O55" t="n">
        <v>21109.83</v>
      </c>
      <c r="P55" t="n">
        <v>154.88</v>
      </c>
      <c r="Q55" t="n">
        <v>467.1</v>
      </c>
      <c r="R55" t="n">
        <v>57.27</v>
      </c>
      <c r="S55" t="n">
        <v>39.61</v>
      </c>
      <c r="T55" t="n">
        <v>3881.88</v>
      </c>
      <c r="U55" t="n">
        <v>0.6899999999999999</v>
      </c>
      <c r="V55" t="n">
        <v>0.75</v>
      </c>
      <c r="W55" t="n">
        <v>2.62</v>
      </c>
      <c r="X55" t="n">
        <v>0.22</v>
      </c>
      <c r="Y55" t="n">
        <v>1</v>
      </c>
      <c r="Z55" t="n">
        <v>10</v>
      </c>
      <c r="AA55" t="n">
        <v>315.8441977408404</v>
      </c>
      <c r="AB55" t="n">
        <v>432.1519654116063</v>
      </c>
      <c r="AC55" t="n">
        <v>390.9079883618147</v>
      </c>
      <c r="AD55" t="n">
        <v>315844.1977408404</v>
      </c>
      <c r="AE55" t="n">
        <v>432151.9654116064</v>
      </c>
      <c r="AF55" t="n">
        <v>8.410316123715261e-06</v>
      </c>
      <c r="AG55" t="n">
        <v>21</v>
      </c>
      <c r="AH55" t="n">
        <v>390907.9883618146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5.5224</v>
      </c>
      <c r="E56" t="n">
        <v>18.11</v>
      </c>
      <c r="F56" t="n">
        <v>15.56</v>
      </c>
      <c r="G56" t="n">
        <v>103.71</v>
      </c>
      <c r="H56" t="n">
        <v>1.52</v>
      </c>
      <c r="I56" t="n">
        <v>9</v>
      </c>
      <c r="J56" t="n">
        <v>169.63</v>
      </c>
      <c r="K56" t="n">
        <v>49.1</v>
      </c>
      <c r="L56" t="n">
        <v>14.5</v>
      </c>
      <c r="M56" t="n">
        <v>7</v>
      </c>
      <c r="N56" t="n">
        <v>31.03</v>
      </c>
      <c r="O56" t="n">
        <v>21154.64</v>
      </c>
      <c r="P56" t="n">
        <v>154.91</v>
      </c>
      <c r="Q56" t="n">
        <v>467.07</v>
      </c>
      <c r="R56" t="n">
        <v>57.34</v>
      </c>
      <c r="S56" t="n">
        <v>39.61</v>
      </c>
      <c r="T56" t="n">
        <v>3917.98</v>
      </c>
      <c r="U56" t="n">
        <v>0.6899999999999999</v>
      </c>
      <c r="V56" t="n">
        <v>0.75</v>
      </c>
      <c r="W56" t="n">
        <v>2.62</v>
      </c>
      <c r="X56" t="n">
        <v>0.22</v>
      </c>
      <c r="Y56" t="n">
        <v>1</v>
      </c>
      <c r="Z56" t="n">
        <v>10</v>
      </c>
      <c r="AA56" t="n">
        <v>315.8593322103234</v>
      </c>
      <c r="AB56" t="n">
        <v>432.1726730604387</v>
      </c>
      <c r="AC56" t="n">
        <v>390.9267197017059</v>
      </c>
      <c r="AD56" t="n">
        <v>315859.3322103234</v>
      </c>
      <c r="AE56" t="n">
        <v>432172.6730604387</v>
      </c>
      <c r="AF56" t="n">
        <v>8.410163831888666e-06</v>
      </c>
      <c r="AG56" t="n">
        <v>21</v>
      </c>
      <c r="AH56" t="n">
        <v>390926.7197017059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5.5208</v>
      </c>
      <c r="E57" t="n">
        <v>18.11</v>
      </c>
      <c r="F57" t="n">
        <v>15.56</v>
      </c>
      <c r="G57" t="n">
        <v>103.75</v>
      </c>
      <c r="H57" t="n">
        <v>1.54</v>
      </c>
      <c r="I57" t="n">
        <v>9</v>
      </c>
      <c r="J57" t="n">
        <v>169.99</v>
      </c>
      <c r="K57" t="n">
        <v>49.1</v>
      </c>
      <c r="L57" t="n">
        <v>14.75</v>
      </c>
      <c r="M57" t="n">
        <v>7</v>
      </c>
      <c r="N57" t="n">
        <v>31.15</v>
      </c>
      <c r="O57" t="n">
        <v>21199.48</v>
      </c>
      <c r="P57" t="n">
        <v>153.46</v>
      </c>
      <c r="Q57" t="n">
        <v>467.07</v>
      </c>
      <c r="R57" t="n">
        <v>57.49</v>
      </c>
      <c r="S57" t="n">
        <v>39.61</v>
      </c>
      <c r="T57" t="n">
        <v>3992.47</v>
      </c>
      <c r="U57" t="n">
        <v>0.6899999999999999</v>
      </c>
      <c r="V57" t="n">
        <v>0.75</v>
      </c>
      <c r="W57" t="n">
        <v>2.62</v>
      </c>
      <c r="X57" t="n">
        <v>0.23</v>
      </c>
      <c r="Y57" t="n">
        <v>1</v>
      </c>
      <c r="Z57" t="n">
        <v>10</v>
      </c>
      <c r="AA57" t="n">
        <v>315.2560302608236</v>
      </c>
      <c r="AB57" t="n">
        <v>431.3472087173296</v>
      </c>
      <c r="AC57" t="n">
        <v>390.1800365169566</v>
      </c>
      <c r="AD57" t="n">
        <v>315256.0302608237</v>
      </c>
      <c r="AE57" t="n">
        <v>431347.2087173296</v>
      </c>
      <c r="AF57" t="n">
        <v>8.407727162663145e-06</v>
      </c>
      <c r="AG57" t="n">
        <v>21</v>
      </c>
      <c r="AH57" t="n">
        <v>390180.0365169566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5.5184</v>
      </c>
      <c r="E58" t="n">
        <v>18.12</v>
      </c>
      <c r="F58" t="n">
        <v>15.57</v>
      </c>
      <c r="G58" t="n">
        <v>103.8</v>
      </c>
      <c r="H58" t="n">
        <v>1.56</v>
      </c>
      <c r="I58" t="n">
        <v>9</v>
      </c>
      <c r="J58" t="n">
        <v>170.35</v>
      </c>
      <c r="K58" t="n">
        <v>49.1</v>
      </c>
      <c r="L58" t="n">
        <v>15</v>
      </c>
      <c r="M58" t="n">
        <v>7</v>
      </c>
      <c r="N58" t="n">
        <v>31.26</v>
      </c>
      <c r="O58" t="n">
        <v>21244.37</v>
      </c>
      <c r="P58" t="n">
        <v>152.68</v>
      </c>
      <c r="Q58" t="n">
        <v>467.07</v>
      </c>
      <c r="R58" t="n">
        <v>57.72</v>
      </c>
      <c r="S58" t="n">
        <v>39.61</v>
      </c>
      <c r="T58" t="n">
        <v>4107.25</v>
      </c>
      <c r="U58" t="n">
        <v>0.6899999999999999</v>
      </c>
      <c r="V58" t="n">
        <v>0.75</v>
      </c>
      <c r="W58" t="n">
        <v>2.62</v>
      </c>
      <c r="X58" t="n">
        <v>0.24</v>
      </c>
      <c r="Y58" t="n">
        <v>1</v>
      </c>
      <c r="Z58" t="n">
        <v>10</v>
      </c>
      <c r="AA58" t="n">
        <v>314.9890768454067</v>
      </c>
      <c r="AB58" t="n">
        <v>430.9819512772026</v>
      </c>
      <c r="AC58" t="n">
        <v>389.8496387342732</v>
      </c>
      <c r="AD58" t="n">
        <v>314989.0768454067</v>
      </c>
      <c r="AE58" t="n">
        <v>430981.9512772026</v>
      </c>
      <c r="AF58" t="n">
        <v>8.404072158824861e-06</v>
      </c>
      <c r="AG58" t="n">
        <v>21</v>
      </c>
      <c r="AH58" t="n">
        <v>389849.6387342733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5.5218</v>
      </c>
      <c r="E59" t="n">
        <v>18.11</v>
      </c>
      <c r="F59" t="n">
        <v>15.56</v>
      </c>
      <c r="G59" t="n">
        <v>103.72</v>
      </c>
      <c r="H59" t="n">
        <v>1.58</v>
      </c>
      <c r="I59" t="n">
        <v>9</v>
      </c>
      <c r="J59" t="n">
        <v>170.72</v>
      </c>
      <c r="K59" t="n">
        <v>49.1</v>
      </c>
      <c r="L59" t="n">
        <v>15.25</v>
      </c>
      <c r="M59" t="n">
        <v>7</v>
      </c>
      <c r="N59" t="n">
        <v>31.37</v>
      </c>
      <c r="O59" t="n">
        <v>21289.29</v>
      </c>
      <c r="P59" t="n">
        <v>151.79</v>
      </c>
      <c r="Q59" t="n">
        <v>467.09</v>
      </c>
      <c r="R59" t="n">
        <v>57.33</v>
      </c>
      <c r="S59" t="n">
        <v>39.61</v>
      </c>
      <c r="T59" t="n">
        <v>3909.44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314.5046908641651</v>
      </c>
      <c r="AB59" t="n">
        <v>430.3191930080666</v>
      </c>
      <c r="AC59" t="n">
        <v>389.2501331841565</v>
      </c>
      <c r="AD59" t="n">
        <v>314504.6908641651</v>
      </c>
      <c r="AE59" t="n">
        <v>430319.1930080666</v>
      </c>
      <c r="AF59" t="n">
        <v>8.409250080929095e-06</v>
      </c>
      <c r="AG59" t="n">
        <v>21</v>
      </c>
      <c r="AH59" t="n">
        <v>389250.1331841566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5.5422</v>
      </c>
      <c r="E60" t="n">
        <v>18.04</v>
      </c>
      <c r="F60" t="n">
        <v>15.52</v>
      </c>
      <c r="G60" t="n">
        <v>116.42</v>
      </c>
      <c r="H60" t="n">
        <v>1.61</v>
      </c>
      <c r="I60" t="n">
        <v>8</v>
      </c>
      <c r="J60" t="n">
        <v>171.08</v>
      </c>
      <c r="K60" t="n">
        <v>49.1</v>
      </c>
      <c r="L60" t="n">
        <v>15.5</v>
      </c>
      <c r="M60" t="n">
        <v>6</v>
      </c>
      <c r="N60" t="n">
        <v>31.49</v>
      </c>
      <c r="O60" t="n">
        <v>21334.25</v>
      </c>
      <c r="P60" t="n">
        <v>150.24</v>
      </c>
      <c r="Q60" t="n">
        <v>467.09</v>
      </c>
      <c r="R60" t="n">
        <v>56.14</v>
      </c>
      <c r="S60" t="n">
        <v>39.61</v>
      </c>
      <c r="T60" t="n">
        <v>3318.92</v>
      </c>
      <c r="U60" t="n">
        <v>0.71</v>
      </c>
      <c r="V60" t="n">
        <v>0.75</v>
      </c>
      <c r="W60" t="n">
        <v>2.62</v>
      </c>
      <c r="X60" t="n">
        <v>0.19</v>
      </c>
      <c r="Y60" t="n">
        <v>1</v>
      </c>
      <c r="Z60" t="n">
        <v>10</v>
      </c>
      <c r="AA60" t="n">
        <v>313.3190871799172</v>
      </c>
      <c r="AB60" t="n">
        <v>428.6969977421355</v>
      </c>
      <c r="AC60" t="n">
        <v>387.7827579576406</v>
      </c>
      <c r="AD60" t="n">
        <v>313319.0871799172</v>
      </c>
      <c r="AE60" t="n">
        <v>428696.9977421355</v>
      </c>
      <c r="AF60" t="n">
        <v>8.4403176135545e-06</v>
      </c>
      <c r="AG60" t="n">
        <v>21</v>
      </c>
      <c r="AH60" t="n">
        <v>387782.7579576406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5.541</v>
      </c>
      <c r="E61" t="n">
        <v>18.05</v>
      </c>
      <c r="F61" t="n">
        <v>15.53</v>
      </c>
      <c r="G61" t="n">
        <v>116.45</v>
      </c>
      <c r="H61" t="n">
        <v>1.63</v>
      </c>
      <c r="I61" t="n">
        <v>8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149.94</v>
      </c>
      <c r="Q61" t="n">
        <v>467.08</v>
      </c>
      <c r="R61" t="n">
        <v>56.19</v>
      </c>
      <c r="S61" t="n">
        <v>39.61</v>
      </c>
      <c r="T61" t="n">
        <v>3345.3</v>
      </c>
      <c r="U61" t="n">
        <v>0.7</v>
      </c>
      <c r="V61" t="n">
        <v>0.75</v>
      </c>
      <c r="W61" t="n">
        <v>2.62</v>
      </c>
      <c r="X61" t="n">
        <v>0.19</v>
      </c>
      <c r="Y61" t="n">
        <v>1</v>
      </c>
      <c r="Z61" t="n">
        <v>10</v>
      </c>
      <c r="AA61" t="n">
        <v>313.2385867543668</v>
      </c>
      <c r="AB61" t="n">
        <v>428.5868535084694</v>
      </c>
      <c r="AC61" t="n">
        <v>387.6831257350472</v>
      </c>
      <c r="AD61" t="n">
        <v>313238.5867543669</v>
      </c>
      <c r="AE61" t="n">
        <v>428586.8535084694</v>
      </c>
      <c r="AF61" t="n">
        <v>8.438490111635358e-06</v>
      </c>
      <c r="AG61" t="n">
        <v>21</v>
      </c>
      <c r="AH61" t="n">
        <v>387683.1257350472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5.5392</v>
      </c>
      <c r="E62" t="n">
        <v>18.05</v>
      </c>
      <c r="F62" t="n">
        <v>15.53</v>
      </c>
      <c r="G62" t="n">
        <v>116.49</v>
      </c>
      <c r="H62" t="n">
        <v>1.65</v>
      </c>
      <c r="I62" t="n">
        <v>8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149.96</v>
      </c>
      <c r="Q62" t="n">
        <v>467.07</v>
      </c>
      <c r="R62" t="n">
        <v>56.35</v>
      </c>
      <c r="S62" t="n">
        <v>39.61</v>
      </c>
      <c r="T62" t="n">
        <v>3424.42</v>
      </c>
      <c r="U62" t="n">
        <v>0.7</v>
      </c>
      <c r="V62" t="n">
        <v>0.75</v>
      </c>
      <c r="W62" t="n">
        <v>2.62</v>
      </c>
      <c r="X62" t="n">
        <v>0.2</v>
      </c>
      <c r="Y62" t="n">
        <v>1</v>
      </c>
      <c r="Z62" t="n">
        <v>10</v>
      </c>
      <c r="AA62" t="n">
        <v>313.2822803393819</v>
      </c>
      <c r="AB62" t="n">
        <v>428.646636999112</v>
      </c>
      <c r="AC62" t="n">
        <v>387.7372035732495</v>
      </c>
      <c r="AD62" t="n">
        <v>313282.2803393819</v>
      </c>
      <c r="AE62" t="n">
        <v>428646.636999112</v>
      </c>
      <c r="AF62" t="n">
        <v>8.435748858756645e-06</v>
      </c>
      <c r="AG62" t="n">
        <v>21</v>
      </c>
      <c r="AH62" t="n">
        <v>387737.2035732495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5.542</v>
      </c>
      <c r="E63" t="n">
        <v>18.04</v>
      </c>
      <c r="F63" t="n">
        <v>15.52</v>
      </c>
      <c r="G63" t="n">
        <v>116.42</v>
      </c>
      <c r="H63" t="n">
        <v>1.67</v>
      </c>
      <c r="I63" t="n">
        <v>8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149.6</v>
      </c>
      <c r="Q63" t="n">
        <v>467.07</v>
      </c>
      <c r="R63" t="n">
        <v>56.05</v>
      </c>
      <c r="S63" t="n">
        <v>39.61</v>
      </c>
      <c r="T63" t="n">
        <v>3277.54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313.0436628547724</v>
      </c>
      <c r="AB63" t="n">
        <v>428.3201500296088</v>
      </c>
      <c r="AC63" t="n">
        <v>387.4418760618884</v>
      </c>
      <c r="AD63" t="n">
        <v>313043.6628547724</v>
      </c>
      <c r="AE63" t="n">
        <v>428320.1500296089</v>
      </c>
      <c r="AF63" t="n">
        <v>8.440013029901308e-06</v>
      </c>
      <c r="AG63" t="n">
        <v>21</v>
      </c>
      <c r="AH63" t="n">
        <v>387441.8760618884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5.5377</v>
      </c>
      <c r="E64" t="n">
        <v>18.06</v>
      </c>
      <c r="F64" t="n">
        <v>15.54</v>
      </c>
      <c r="G64" t="n">
        <v>116.53</v>
      </c>
      <c r="H64" t="n">
        <v>1.7</v>
      </c>
      <c r="I64" t="n">
        <v>8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149.66</v>
      </c>
      <c r="Q64" t="n">
        <v>467.07</v>
      </c>
      <c r="R64" t="n">
        <v>56.38</v>
      </c>
      <c r="S64" t="n">
        <v>39.61</v>
      </c>
      <c r="T64" t="n">
        <v>3442.83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313.2075547021567</v>
      </c>
      <c r="AB64" t="n">
        <v>428.544394085598</v>
      </c>
      <c r="AC64" t="n">
        <v>387.6447185799024</v>
      </c>
      <c r="AD64" t="n">
        <v>313207.5547021567</v>
      </c>
      <c r="AE64" t="n">
        <v>428544.394085598</v>
      </c>
      <c r="AF64" t="n">
        <v>8.433464481357719e-06</v>
      </c>
      <c r="AG64" t="n">
        <v>21</v>
      </c>
      <c r="AH64" t="n">
        <v>387644.7185799024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5.5377</v>
      </c>
      <c r="E65" t="n">
        <v>18.06</v>
      </c>
      <c r="F65" t="n">
        <v>15.54</v>
      </c>
      <c r="G65" t="n">
        <v>116.53</v>
      </c>
      <c r="H65" t="n">
        <v>1.72</v>
      </c>
      <c r="I65" t="n">
        <v>8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148.81</v>
      </c>
      <c r="Q65" t="n">
        <v>467.07</v>
      </c>
      <c r="R65" t="n">
        <v>56.46</v>
      </c>
      <c r="S65" t="n">
        <v>39.61</v>
      </c>
      <c r="T65" t="n">
        <v>3481.85</v>
      </c>
      <c r="U65" t="n">
        <v>0.7</v>
      </c>
      <c r="V65" t="n">
        <v>0.75</v>
      </c>
      <c r="W65" t="n">
        <v>2.63</v>
      </c>
      <c r="X65" t="n">
        <v>0.2</v>
      </c>
      <c r="Y65" t="n">
        <v>1</v>
      </c>
      <c r="Z65" t="n">
        <v>10</v>
      </c>
      <c r="AA65" t="n">
        <v>312.8363083337755</v>
      </c>
      <c r="AB65" t="n">
        <v>428.0364384261451</v>
      </c>
      <c r="AC65" t="n">
        <v>387.1852414956675</v>
      </c>
      <c r="AD65" t="n">
        <v>312836.3083337756</v>
      </c>
      <c r="AE65" t="n">
        <v>428036.4384261451</v>
      </c>
      <c r="AF65" t="n">
        <v>8.433464481357719e-06</v>
      </c>
      <c r="AG65" t="n">
        <v>21</v>
      </c>
      <c r="AH65" t="n">
        <v>387185.2414956675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5.538</v>
      </c>
      <c r="E66" t="n">
        <v>18.06</v>
      </c>
      <c r="F66" t="n">
        <v>15.54</v>
      </c>
      <c r="G66" t="n">
        <v>116.52</v>
      </c>
      <c r="H66" t="n">
        <v>1.74</v>
      </c>
      <c r="I66" t="n">
        <v>8</v>
      </c>
      <c r="J66" t="n">
        <v>173.28</v>
      </c>
      <c r="K66" t="n">
        <v>49.1</v>
      </c>
      <c r="L66" t="n">
        <v>17</v>
      </c>
      <c r="M66" t="n">
        <v>2</v>
      </c>
      <c r="N66" t="n">
        <v>32.18</v>
      </c>
      <c r="O66" t="n">
        <v>21604.83</v>
      </c>
      <c r="P66" t="n">
        <v>148.2</v>
      </c>
      <c r="Q66" t="n">
        <v>467.07</v>
      </c>
      <c r="R66" t="n">
        <v>56.35</v>
      </c>
      <c r="S66" t="n">
        <v>39.61</v>
      </c>
      <c r="T66" t="n">
        <v>3424.24</v>
      </c>
      <c r="U66" t="n">
        <v>0.7</v>
      </c>
      <c r="V66" t="n">
        <v>0.75</v>
      </c>
      <c r="W66" t="n">
        <v>2.63</v>
      </c>
      <c r="X66" t="n">
        <v>0.2</v>
      </c>
      <c r="Y66" t="n">
        <v>1</v>
      </c>
      <c r="Z66" t="n">
        <v>10</v>
      </c>
      <c r="AA66" t="n">
        <v>312.564092640921</v>
      </c>
      <c r="AB66" t="n">
        <v>427.6639809058727</v>
      </c>
      <c r="AC66" t="n">
        <v>386.8483307983824</v>
      </c>
      <c r="AD66" t="n">
        <v>312564.092640921</v>
      </c>
      <c r="AE66" t="n">
        <v>427663.9809058727</v>
      </c>
      <c r="AF66" t="n">
        <v>8.433921356837504e-06</v>
      </c>
      <c r="AG66" t="n">
        <v>21</v>
      </c>
      <c r="AH66" t="n">
        <v>386848.3307983824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5.5367</v>
      </c>
      <c r="E67" t="n">
        <v>18.06</v>
      </c>
      <c r="F67" t="n">
        <v>15.54</v>
      </c>
      <c r="G67" t="n">
        <v>116.55</v>
      </c>
      <c r="H67" t="n">
        <v>1.76</v>
      </c>
      <c r="I67" t="n">
        <v>8</v>
      </c>
      <c r="J67" t="n">
        <v>173.64</v>
      </c>
      <c r="K67" t="n">
        <v>49.1</v>
      </c>
      <c r="L67" t="n">
        <v>17.25</v>
      </c>
      <c r="M67" t="n">
        <v>0</v>
      </c>
      <c r="N67" t="n">
        <v>32.3</v>
      </c>
      <c r="O67" t="n">
        <v>21650.07</v>
      </c>
      <c r="P67" t="n">
        <v>148.27</v>
      </c>
      <c r="Q67" t="n">
        <v>467.1</v>
      </c>
      <c r="R67" t="n">
        <v>56.36</v>
      </c>
      <c r="S67" t="n">
        <v>39.61</v>
      </c>
      <c r="T67" t="n">
        <v>3430.65</v>
      </c>
      <c r="U67" t="n">
        <v>0.7</v>
      </c>
      <c r="V67" t="n">
        <v>0.75</v>
      </c>
      <c r="W67" t="n">
        <v>2.63</v>
      </c>
      <c r="X67" t="n">
        <v>0.21</v>
      </c>
      <c r="Y67" t="n">
        <v>1</v>
      </c>
      <c r="Z67" t="n">
        <v>10</v>
      </c>
      <c r="AA67" t="n">
        <v>312.6197738496357</v>
      </c>
      <c r="AB67" t="n">
        <v>427.7401663921176</v>
      </c>
      <c r="AC67" t="n">
        <v>386.9172452487472</v>
      </c>
      <c r="AD67" t="n">
        <v>312619.7738496357</v>
      </c>
      <c r="AE67" t="n">
        <v>427740.1663921176</v>
      </c>
      <c r="AF67" t="n">
        <v>8.431941563091767e-06</v>
      </c>
      <c r="AG67" t="n">
        <v>21</v>
      </c>
      <c r="AH67" t="n">
        <v>386917.2452487472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0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3.1106</v>
      </c>
      <c r="E2" t="n">
        <v>32.15</v>
      </c>
      <c r="F2" t="n">
        <v>21.71</v>
      </c>
      <c r="G2" t="n">
        <v>6.09</v>
      </c>
      <c r="H2" t="n">
        <v>0.1</v>
      </c>
      <c r="I2" t="n">
        <v>214</v>
      </c>
      <c r="J2" t="n">
        <v>185.69</v>
      </c>
      <c r="K2" t="n">
        <v>53.44</v>
      </c>
      <c r="L2" t="n">
        <v>1</v>
      </c>
      <c r="M2" t="n">
        <v>212</v>
      </c>
      <c r="N2" t="n">
        <v>36.26</v>
      </c>
      <c r="O2" t="n">
        <v>23136.14</v>
      </c>
      <c r="P2" t="n">
        <v>294.4</v>
      </c>
      <c r="Q2" t="n">
        <v>467.33</v>
      </c>
      <c r="R2" t="n">
        <v>258.12</v>
      </c>
      <c r="S2" t="n">
        <v>39.61</v>
      </c>
      <c r="T2" t="n">
        <v>103279.49</v>
      </c>
      <c r="U2" t="n">
        <v>0.15</v>
      </c>
      <c r="V2" t="n">
        <v>0.54</v>
      </c>
      <c r="W2" t="n">
        <v>2.97</v>
      </c>
      <c r="X2" t="n">
        <v>6.37</v>
      </c>
      <c r="Y2" t="n">
        <v>1</v>
      </c>
      <c r="Z2" t="n">
        <v>10</v>
      </c>
      <c r="AA2" t="n">
        <v>720.0132571580932</v>
      </c>
      <c r="AB2" t="n">
        <v>985.1539031867665</v>
      </c>
      <c r="AC2" t="n">
        <v>891.1321973388081</v>
      </c>
      <c r="AD2" t="n">
        <v>720013.2571580932</v>
      </c>
      <c r="AE2" t="n">
        <v>985153.9031867664</v>
      </c>
      <c r="AF2" t="n">
        <v>4.306357281776681e-06</v>
      </c>
      <c r="AG2" t="n">
        <v>38</v>
      </c>
      <c r="AH2" t="n">
        <v>891132.1973388081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3.5383</v>
      </c>
      <c r="E3" t="n">
        <v>28.26</v>
      </c>
      <c r="F3" t="n">
        <v>19.95</v>
      </c>
      <c r="G3" t="n">
        <v>7.62</v>
      </c>
      <c r="H3" t="n">
        <v>0.12</v>
      </c>
      <c r="I3" t="n">
        <v>157</v>
      </c>
      <c r="J3" t="n">
        <v>186.07</v>
      </c>
      <c r="K3" t="n">
        <v>53.44</v>
      </c>
      <c r="L3" t="n">
        <v>1.25</v>
      </c>
      <c r="M3" t="n">
        <v>155</v>
      </c>
      <c r="N3" t="n">
        <v>36.39</v>
      </c>
      <c r="O3" t="n">
        <v>23182.76</v>
      </c>
      <c r="P3" t="n">
        <v>270.04</v>
      </c>
      <c r="Q3" t="n">
        <v>467.24</v>
      </c>
      <c r="R3" t="n">
        <v>200.44</v>
      </c>
      <c r="S3" t="n">
        <v>39.61</v>
      </c>
      <c r="T3" t="n">
        <v>74723.88</v>
      </c>
      <c r="U3" t="n">
        <v>0.2</v>
      </c>
      <c r="V3" t="n">
        <v>0.58</v>
      </c>
      <c r="W3" t="n">
        <v>2.87</v>
      </c>
      <c r="X3" t="n">
        <v>4.61</v>
      </c>
      <c r="Y3" t="n">
        <v>1</v>
      </c>
      <c r="Z3" t="n">
        <v>10</v>
      </c>
      <c r="AA3" t="n">
        <v>604.1961616250311</v>
      </c>
      <c r="AB3" t="n">
        <v>826.687843588786</v>
      </c>
      <c r="AC3" t="n">
        <v>747.7899160603471</v>
      </c>
      <c r="AD3" t="n">
        <v>604196.1616250311</v>
      </c>
      <c r="AE3" t="n">
        <v>826687.843588786</v>
      </c>
      <c r="AF3" t="n">
        <v>4.898471024918161e-06</v>
      </c>
      <c r="AG3" t="n">
        <v>33</v>
      </c>
      <c r="AH3" t="n">
        <v>747789.9160603471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3.8411</v>
      </c>
      <c r="E4" t="n">
        <v>26.03</v>
      </c>
      <c r="F4" t="n">
        <v>18.95</v>
      </c>
      <c r="G4" t="n">
        <v>9.17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256.04</v>
      </c>
      <c r="Q4" t="n">
        <v>467.18</v>
      </c>
      <c r="R4" t="n">
        <v>167.33</v>
      </c>
      <c r="S4" t="n">
        <v>39.61</v>
      </c>
      <c r="T4" t="n">
        <v>58336.08</v>
      </c>
      <c r="U4" t="n">
        <v>0.24</v>
      </c>
      <c r="V4" t="n">
        <v>0.62</v>
      </c>
      <c r="W4" t="n">
        <v>2.83</v>
      </c>
      <c r="X4" t="n">
        <v>3.61</v>
      </c>
      <c r="Y4" t="n">
        <v>1</v>
      </c>
      <c r="Z4" t="n">
        <v>10</v>
      </c>
      <c r="AA4" t="n">
        <v>549.4461254868265</v>
      </c>
      <c r="AB4" t="n">
        <v>751.7764287433704</v>
      </c>
      <c r="AC4" t="n">
        <v>680.027941508947</v>
      </c>
      <c r="AD4" t="n">
        <v>549446.1254868265</v>
      </c>
      <c r="AE4" t="n">
        <v>751776.4287433703</v>
      </c>
      <c r="AF4" t="n">
        <v>5.317671495863309e-06</v>
      </c>
      <c r="AG4" t="n">
        <v>31</v>
      </c>
      <c r="AH4" t="n">
        <v>680027.9415089471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4.0607</v>
      </c>
      <c r="E5" t="n">
        <v>24.63</v>
      </c>
      <c r="F5" t="n">
        <v>18.32</v>
      </c>
      <c r="G5" t="n">
        <v>10.67</v>
      </c>
      <c r="H5" t="n">
        <v>0.17</v>
      </c>
      <c r="I5" t="n">
        <v>103</v>
      </c>
      <c r="J5" t="n">
        <v>186.83</v>
      </c>
      <c r="K5" t="n">
        <v>53.44</v>
      </c>
      <c r="L5" t="n">
        <v>1.75</v>
      </c>
      <c r="M5" t="n">
        <v>101</v>
      </c>
      <c r="N5" t="n">
        <v>36.64</v>
      </c>
      <c r="O5" t="n">
        <v>23276.13</v>
      </c>
      <c r="P5" t="n">
        <v>247.2</v>
      </c>
      <c r="Q5" t="n">
        <v>467.14</v>
      </c>
      <c r="R5" t="n">
        <v>147.23</v>
      </c>
      <c r="S5" t="n">
        <v>39.61</v>
      </c>
      <c r="T5" t="n">
        <v>48390.29</v>
      </c>
      <c r="U5" t="n">
        <v>0.27</v>
      </c>
      <c r="V5" t="n">
        <v>0.64</v>
      </c>
      <c r="W5" t="n">
        <v>2.78</v>
      </c>
      <c r="X5" t="n">
        <v>2.99</v>
      </c>
      <c r="Y5" t="n">
        <v>1</v>
      </c>
      <c r="Z5" t="n">
        <v>10</v>
      </c>
      <c r="AA5" t="n">
        <v>508.7571449448461</v>
      </c>
      <c r="AB5" t="n">
        <v>696.1039704947011</v>
      </c>
      <c r="AC5" t="n">
        <v>629.6687845387448</v>
      </c>
      <c r="AD5" t="n">
        <v>508757.144944846</v>
      </c>
      <c r="AE5" t="n">
        <v>696103.9704947011</v>
      </c>
      <c r="AF5" t="n">
        <v>5.62168874625814e-06</v>
      </c>
      <c r="AG5" t="n">
        <v>29</v>
      </c>
      <c r="AH5" t="n">
        <v>629668.7845387448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4.2358</v>
      </c>
      <c r="E6" t="n">
        <v>23.61</v>
      </c>
      <c r="F6" t="n">
        <v>17.86</v>
      </c>
      <c r="G6" t="n">
        <v>12.18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240.57</v>
      </c>
      <c r="Q6" t="n">
        <v>467.19</v>
      </c>
      <c r="R6" t="n">
        <v>132.85</v>
      </c>
      <c r="S6" t="n">
        <v>39.61</v>
      </c>
      <c r="T6" t="n">
        <v>41277.24</v>
      </c>
      <c r="U6" t="n">
        <v>0.3</v>
      </c>
      <c r="V6" t="n">
        <v>0.65</v>
      </c>
      <c r="W6" t="n">
        <v>2.74</v>
      </c>
      <c r="X6" t="n">
        <v>2.53</v>
      </c>
      <c r="Y6" t="n">
        <v>1</v>
      </c>
      <c r="Z6" t="n">
        <v>10</v>
      </c>
      <c r="AA6" t="n">
        <v>484.1411510754095</v>
      </c>
      <c r="AB6" t="n">
        <v>662.4232817015334</v>
      </c>
      <c r="AC6" t="n">
        <v>599.2025334128532</v>
      </c>
      <c r="AD6" t="n">
        <v>484141.1510754096</v>
      </c>
      <c r="AE6" t="n">
        <v>662423.2817015334</v>
      </c>
      <c r="AF6" t="n">
        <v>5.864099586623052e-06</v>
      </c>
      <c r="AG6" t="n">
        <v>28</v>
      </c>
      <c r="AH6" t="n">
        <v>599202.5334128533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4.3725</v>
      </c>
      <c r="E7" t="n">
        <v>22.87</v>
      </c>
      <c r="F7" t="n">
        <v>17.54</v>
      </c>
      <c r="G7" t="n">
        <v>13.66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235.76</v>
      </c>
      <c r="Q7" t="n">
        <v>467.11</v>
      </c>
      <c r="R7" t="n">
        <v>121.81</v>
      </c>
      <c r="S7" t="n">
        <v>39.61</v>
      </c>
      <c r="T7" t="n">
        <v>35810.82</v>
      </c>
      <c r="U7" t="n">
        <v>0.33</v>
      </c>
      <c r="V7" t="n">
        <v>0.67</v>
      </c>
      <c r="W7" t="n">
        <v>2.73</v>
      </c>
      <c r="X7" t="n">
        <v>2.2</v>
      </c>
      <c r="Y7" t="n">
        <v>1</v>
      </c>
      <c r="Z7" t="n">
        <v>10</v>
      </c>
      <c r="AA7" t="n">
        <v>463.9321958920078</v>
      </c>
      <c r="AB7" t="n">
        <v>634.772497663423</v>
      </c>
      <c r="AC7" t="n">
        <v>574.1907013952211</v>
      </c>
      <c r="AD7" t="n">
        <v>463932.1958920078</v>
      </c>
      <c r="AE7" t="n">
        <v>634772.497663423</v>
      </c>
      <c r="AF7" t="n">
        <v>6.053348940580125e-06</v>
      </c>
      <c r="AG7" t="n">
        <v>27</v>
      </c>
      <c r="AH7" t="n">
        <v>574190.7013952212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4.4911</v>
      </c>
      <c r="E8" t="n">
        <v>22.27</v>
      </c>
      <c r="F8" t="n">
        <v>17.27</v>
      </c>
      <c r="G8" t="n">
        <v>15.24</v>
      </c>
      <c r="H8" t="n">
        <v>0.24</v>
      </c>
      <c r="I8" t="n">
        <v>68</v>
      </c>
      <c r="J8" t="n">
        <v>187.97</v>
      </c>
      <c r="K8" t="n">
        <v>53.44</v>
      </c>
      <c r="L8" t="n">
        <v>2.5</v>
      </c>
      <c r="M8" t="n">
        <v>66</v>
      </c>
      <c r="N8" t="n">
        <v>37.03</v>
      </c>
      <c r="O8" t="n">
        <v>23416.52</v>
      </c>
      <c r="P8" t="n">
        <v>231.82</v>
      </c>
      <c r="Q8" t="n">
        <v>467.14</v>
      </c>
      <c r="R8" t="n">
        <v>112.95</v>
      </c>
      <c r="S8" t="n">
        <v>39.61</v>
      </c>
      <c r="T8" t="n">
        <v>31425.74</v>
      </c>
      <c r="U8" t="n">
        <v>0.35</v>
      </c>
      <c r="V8" t="n">
        <v>0.68</v>
      </c>
      <c r="W8" t="n">
        <v>2.72</v>
      </c>
      <c r="X8" t="n">
        <v>1.93</v>
      </c>
      <c r="Y8" t="n">
        <v>1</v>
      </c>
      <c r="Z8" t="n">
        <v>10</v>
      </c>
      <c r="AA8" t="n">
        <v>445.7569543873839</v>
      </c>
      <c r="AB8" t="n">
        <v>609.9043304017321</v>
      </c>
      <c r="AC8" t="n">
        <v>551.6959171142942</v>
      </c>
      <c r="AD8" t="n">
        <v>445756.9543873839</v>
      </c>
      <c r="AE8" t="n">
        <v>609904.3304017321</v>
      </c>
      <c r="AF8" t="n">
        <v>6.217540406412671e-06</v>
      </c>
      <c r="AG8" t="n">
        <v>26</v>
      </c>
      <c r="AH8" t="n">
        <v>551695.9171142941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4.5815</v>
      </c>
      <c r="E9" t="n">
        <v>21.83</v>
      </c>
      <c r="F9" t="n">
        <v>17.09</v>
      </c>
      <c r="G9" t="n">
        <v>16.81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228.96</v>
      </c>
      <c r="Q9" t="n">
        <v>467.14</v>
      </c>
      <c r="R9" t="n">
        <v>106.79</v>
      </c>
      <c r="S9" t="n">
        <v>39.61</v>
      </c>
      <c r="T9" t="n">
        <v>28381.25</v>
      </c>
      <c r="U9" t="n">
        <v>0.37</v>
      </c>
      <c r="V9" t="n">
        <v>0.68</v>
      </c>
      <c r="W9" t="n">
        <v>2.72</v>
      </c>
      <c r="X9" t="n">
        <v>1.75</v>
      </c>
      <c r="Y9" t="n">
        <v>1</v>
      </c>
      <c r="Z9" t="n">
        <v>10</v>
      </c>
      <c r="AA9" t="n">
        <v>439.8791198020403</v>
      </c>
      <c r="AB9" t="n">
        <v>601.8620178103045</v>
      </c>
      <c r="AC9" t="n">
        <v>544.4211515491355</v>
      </c>
      <c r="AD9" t="n">
        <v>439879.1198020403</v>
      </c>
      <c r="AE9" t="n">
        <v>601862.0178103044</v>
      </c>
      <c r="AF9" t="n">
        <v>6.342691405664459e-06</v>
      </c>
      <c r="AG9" t="n">
        <v>26</v>
      </c>
      <c r="AH9" t="n">
        <v>544421.1515491356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4.6566</v>
      </c>
      <c r="E10" t="n">
        <v>21.47</v>
      </c>
      <c r="F10" t="n">
        <v>16.92</v>
      </c>
      <c r="G10" t="n">
        <v>18.13</v>
      </c>
      <c r="H10" t="n">
        <v>0.28</v>
      </c>
      <c r="I10" t="n">
        <v>56</v>
      </c>
      <c r="J10" t="n">
        <v>188.73</v>
      </c>
      <c r="K10" t="n">
        <v>53.44</v>
      </c>
      <c r="L10" t="n">
        <v>3</v>
      </c>
      <c r="M10" t="n">
        <v>54</v>
      </c>
      <c r="N10" t="n">
        <v>37.29</v>
      </c>
      <c r="O10" t="n">
        <v>23510.33</v>
      </c>
      <c r="P10" t="n">
        <v>226.36</v>
      </c>
      <c r="Q10" t="n">
        <v>467.11</v>
      </c>
      <c r="R10" t="n">
        <v>101.81</v>
      </c>
      <c r="S10" t="n">
        <v>39.61</v>
      </c>
      <c r="T10" t="n">
        <v>25916.44</v>
      </c>
      <c r="U10" t="n">
        <v>0.39</v>
      </c>
      <c r="V10" t="n">
        <v>0.6899999999999999</v>
      </c>
      <c r="W10" t="n">
        <v>2.7</v>
      </c>
      <c r="X10" t="n">
        <v>1.59</v>
      </c>
      <c r="Y10" t="n">
        <v>1</v>
      </c>
      <c r="Z10" t="n">
        <v>10</v>
      </c>
      <c r="AA10" t="n">
        <v>425.1172807508389</v>
      </c>
      <c r="AB10" t="n">
        <v>581.6642183740744</v>
      </c>
      <c r="AC10" t="n">
        <v>526.1510017433098</v>
      </c>
      <c r="AD10" t="n">
        <v>425117.2807508389</v>
      </c>
      <c r="AE10" t="n">
        <v>581664.2183740744</v>
      </c>
      <c r="AF10" t="n">
        <v>6.446660875175623e-06</v>
      </c>
      <c r="AG10" t="n">
        <v>25</v>
      </c>
      <c r="AH10" t="n">
        <v>526151.0017433099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4.7293</v>
      </c>
      <c r="E11" t="n">
        <v>21.14</v>
      </c>
      <c r="F11" t="n">
        <v>16.78</v>
      </c>
      <c r="G11" t="n">
        <v>19.74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224.02</v>
      </c>
      <c r="Q11" t="n">
        <v>467.07</v>
      </c>
      <c r="R11" t="n">
        <v>96.54000000000001</v>
      </c>
      <c r="S11" t="n">
        <v>39.61</v>
      </c>
      <c r="T11" t="n">
        <v>23306.57</v>
      </c>
      <c r="U11" t="n">
        <v>0.41</v>
      </c>
      <c r="V11" t="n">
        <v>0.7</v>
      </c>
      <c r="W11" t="n">
        <v>2.71</v>
      </c>
      <c r="X11" t="n">
        <v>1.44</v>
      </c>
      <c r="Y11" t="n">
        <v>1</v>
      </c>
      <c r="Z11" t="n">
        <v>10</v>
      </c>
      <c r="AA11" t="n">
        <v>420.6998782365595</v>
      </c>
      <c r="AB11" t="n">
        <v>575.6201333719926</v>
      </c>
      <c r="AC11" t="n">
        <v>520.6837557309</v>
      </c>
      <c r="AD11" t="n">
        <v>420699.8782365595</v>
      </c>
      <c r="AE11" t="n">
        <v>575620.1333719925</v>
      </c>
      <c r="AF11" t="n">
        <v>6.547307751786298e-06</v>
      </c>
      <c r="AG11" t="n">
        <v>25</v>
      </c>
      <c r="AH11" t="n">
        <v>520683.7557309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4.7857</v>
      </c>
      <c r="E12" t="n">
        <v>20.9</v>
      </c>
      <c r="F12" t="n">
        <v>16.68</v>
      </c>
      <c r="G12" t="n">
        <v>21.29</v>
      </c>
      <c r="H12" t="n">
        <v>0.33</v>
      </c>
      <c r="I12" t="n">
        <v>47</v>
      </c>
      <c r="J12" t="n">
        <v>189.49</v>
      </c>
      <c r="K12" t="n">
        <v>53.44</v>
      </c>
      <c r="L12" t="n">
        <v>3.5</v>
      </c>
      <c r="M12" t="n">
        <v>45</v>
      </c>
      <c r="N12" t="n">
        <v>37.55</v>
      </c>
      <c r="O12" t="n">
        <v>23604.32</v>
      </c>
      <c r="P12" t="n">
        <v>222.35</v>
      </c>
      <c r="Q12" t="n">
        <v>467.09</v>
      </c>
      <c r="R12" t="n">
        <v>93.7</v>
      </c>
      <c r="S12" t="n">
        <v>39.61</v>
      </c>
      <c r="T12" t="n">
        <v>21905.62</v>
      </c>
      <c r="U12" t="n">
        <v>0.42</v>
      </c>
      <c r="V12" t="n">
        <v>0.7</v>
      </c>
      <c r="W12" t="n">
        <v>2.69</v>
      </c>
      <c r="X12" t="n">
        <v>1.34</v>
      </c>
      <c r="Y12" t="n">
        <v>1</v>
      </c>
      <c r="Z12" t="n">
        <v>10</v>
      </c>
      <c r="AA12" t="n">
        <v>417.4685600540696</v>
      </c>
      <c r="AB12" t="n">
        <v>571.1989012790128</v>
      </c>
      <c r="AC12" t="n">
        <v>516.684479823636</v>
      </c>
      <c r="AD12" t="n">
        <v>417468.5600540696</v>
      </c>
      <c r="AE12" t="n">
        <v>571198.9012790128</v>
      </c>
      <c r="AF12" t="n">
        <v>6.625388684947812e-06</v>
      </c>
      <c r="AG12" t="n">
        <v>25</v>
      </c>
      <c r="AH12" t="n">
        <v>516684.479823636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4.8413</v>
      </c>
      <c r="E13" t="n">
        <v>20.66</v>
      </c>
      <c r="F13" t="n">
        <v>16.55</v>
      </c>
      <c r="G13" t="n">
        <v>22.57</v>
      </c>
      <c r="H13" t="n">
        <v>0.35</v>
      </c>
      <c r="I13" t="n">
        <v>44</v>
      </c>
      <c r="J13" t="n">
        <v>189.87</v>
      </c>
      <c r="K13" t="n">
        <v>53.44</v>
      </c>
      <c r="L13" t="n">
        <v>3.75</v>
      </c>
      <c r="M13" t="n">
        <v>42</v>
      </c>
      <c r="N13" t="n">
        <v>37.69</v>
      </c>
      <c r="O13" t="n">
        <v>23651.38</v>
      </c>
      <c r="P13" t="n">
        <v>220.23</v>
      </c>
      <c r="Q13" t="n">
        <v>467.1</v>
      </c>
      <c r="R13" t="n">
        <v>89.77</v>
      </c>
      <c r="S13" t="n">
        <v>39.61</v>
      </c>
      <c r="T13" t="n">
        <v>19957.41</v>
      </c>
      <c r="U13" t="n">
        <v>0.44</v>
      </c>
      <c r="V13" t="n">
        <v>0.7</v>
      </c>
      <c r="W13" t="n">
        <v>2.67</v>
      </c>
      <c r="X13" t="n">
        <v>1.21</v>
      </c>
      <c r="Y13" t="n">
        <v>1</v>
      </c>
      <c r="Z13" t="n">
        <v>10</v>
      </c>
      <c r="AA13" t="n">
        <v>404.1494846237756</v>
      </c>
      <c r="AB13" t="n">
        <v>552.975154679147</v>
      </c>
      <c r="AC13" t="n">
        <v>500.1999820220724</v>
      </c>
      <c r="AD13" t="n">
        <v>404149.4846237756</v>
      </c>
      <c r="AE13" t="n">
        <v>552975.1546791469</v>
      </c>
      <c r="AF13" t="n">
        <v>6.702362087142496e-06</v>
      </c>
      <c r="AG13" t="n">
        <v>24</v>
      </c>
      <c r="AH13" t="n">
        <v>500199.9820220724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4.8774</v>
      </c>
      <c r="E14" t="n">
        <v>20.5</v>
      </c>
      <c r="F14" t="n">
        <v>16.51</v>
      </c>
      <c r="G14" t="n">
        <v>24.16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39</v>
      </c>
      <c r="N14" t="n">
        <v>37.82</v>
      </c>
      <c r="O14" t="n">
        <v>23698.48</v>
      </c>
      <c r="P14" t="n">
        <v>219.18</v>
      </c>
      <c r="Q14" t="n">
        <v>467.16</v>
      </c>
      <c r="R14" t="n">
        <v>88.06999999999999</v>
      </c>
      <c r="S14" t="n">
        <v>39.61</v>
      </c>
      <c r="T14" t="n">
        <v>19122.28</v>
      </c>
      <c r="U14" t="n">
        <v>0.45</v>
      </c>
      <c r="V14" t="n">
        <v>0.71</v>
      </c>
      <c r="W14" t="n">
        <v>2.68</v>
      </c>
      <c r="X14" t="n">
        <v>1.17</v>
      </c>
      <c r="Y14" t="n">
        <v>1</v>
      </c>
      <c r="Z14" t="n">
        <v>10</v>
      </c>
      <c r="AA14" t="n">
        <v>402.260376540561</v>
      </c>
      <c r="AB14" t="n">
        <v>550.3903936581261</v>
      </c>
      <c r="AC14" t="n">
        <v>497.861906965163</v>
      </c>
      <c r="AD14" t="n">
        <v>402260.376540561</v>
      </c>
      <c r="AE14" t="n">
        <v>550390.3936581261</v>
      </c>
      <c r="AF14" t="n">
        <v>6.752339422020699e-06</v>
      </c>
      <c r="AG14" t="n">
        <v>24</v>
      </c>
      <c r="AH14" t="n">
        <v>497861.906965163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4.9327</v>
      </c>
      <c r="E15" t="n">
        <v>20.27</v>
      </c>
      <c r="F15" t="n">
        <v>16.39</v>
      </c>
      <c r="G15" t="n">
        <v>25.88</v>
      </c>
      <c r="H15" t="n">
        <v>0.4</v>
      </c>
      <c r="I15" t="n">
        <v>38</v>
      </c>
      <c r="J15" t="n">
        <v>190.63</v>
      </c>
      <c r="K15" t="n">
        <v>53.44</v>
      </c>
      <c r="L15" t="n">
        <v>4.25</v>
      </c>
      <c r="M15" t="n">
        <v>36</v>
      </c>
      <c r="N15" t="n">
        <v>37.95</v>
      </c>
      <c r="O15" t="n">
        <v>23745.63</v>
      </c>
      <c r="P15" t="n">
        <v>217.19</v>
      </c>
      <c r="Q15" t="n">
        <v>467.08</v>
      </c>
      <c r="R15" t="n">
        <v>84.34</v>
      </c>
      <c r="S15" t="n">
        <v>39.61</v>
      </c>
      <c r="T15" t="n">
        <v>17268.46</v>
      </c>
      <c r="U15" t="n">
        <v>0.47</v>
      </c>
      <c r="V15" t="n">
        <v>0.71</v>
      </c>
      <c r="W15" t="n">
        <v>2.67</v>
      </c>
      <c r="X15" t="n">
        <v>1.06</v>
      </c>
      <c r="Y15" t="n">
        <v>1</v>
      </c>
      <c r="Z15" t="n">
        <v>10</v>
      </c>
      <c r="AA15" t="n">
        <v>399.0361752880989</v>
      </c>
      <c r="AB15" t="n">
        <v>545.9788992627871</v>
      </c>
      <c r="AC15" t="n">
        <v>493.8714394033439</v>
      </c>
      <c r="AD15" t="n">
        <v>399036.1752880989</v>
      </c>
      <c r="AE15" t="n">
        <v>545978.8992627871</v>
      </c>
      <c r="AF15" t="n">
        <v>6.828897500102821e-06</v>
      </c>
      <c r="AG15" t="n">
        <v>24</v>
      </c>
      <c r="AH15" t="n">
        <v>493871.4394033438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4.9598</v>
      </c>
      <c r="E16" t="n">
        <v>20.16</v>
      </c>
      <c r="F16" t="n">
        <v>16.35</v>
      </c>
      <c r="G16" t="n">
        <v>27.26</v>
      </c>
      <c r="H16" t="n">
        <v>0.42</v>
      </c>
      <c r="I16" t="n">
        <v>36</v>
      </c>
      <c r="J16" t="n">
        <v>191.02</v>
      </c>
      <c r="K16" t="n">
        <v>53.44</v>
      </c>
      <c r="L16" t="n">
        <v>4.5</v>
      </c>
      <c r="M16" t="n">
        <v>34</v>
      </c>
      <c r="N16" t="n">
        <v>38.08</v>
      </c>
      <c r="O16" t="n">
        <v>23792.83</v>
      </c>
      <c r="P16" t="n">
        <v>216.47</v>
      </c>
      <c r="Q16" t="n">
        <v>467.1</v>
      </c>
      <c r="R16" t="n">
        <v>83.19</v>
      </c>
      <c r="S16" t="n">
        <v>39.61</v>
      </c>
      <c r="T16" t="n">
        <v>16704.65</v>
      </c>
      <c r="U16" t="n">
        <v>0.48</v>
      </c>
      <c r="V16" t="n">
        <v>0.71</v>
      </c>
      <c r="W16" t="n">
        <v>2.67</v>
      </c>
      <c r="X16" t="n">
        <v>1.02</v>
      </c>
      <c r="Y16" t="n">
        <v>1</v>
      </c>
      <c r="Z16" t="n">
        <v>10</v>
      </c>
      <c r="AA16" t="n">
        <v>397.669553763221</v>
      </c>
      <c r="AB16" t="n">
        <v>544.1090274013626</v>
      </c>
      <c r="AC16" t="n">
        <v>492.1800254879921</v>
      </c>
      <c r="AD16" t="n">
        <v>397669.553763221</v>
      </c>
      <c r="AE16" t="n">
        <v>544109.0274013625</v>
      </c>
      <c r="AF16" t="n">
        <v>6.866415111604187e-06</v>
      </c>
      <c r="AG16" t="n">
        <v>24</v>
      </c>
      <c r="AH16" t="n">
        <v>492180.025487992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4.9976</v>
      </c>
      <c r="E17" t="n">
        <v>20.01</v>
      </c>
      <c r="F17" t="n">
        <v>16.28</v>
      </c>
      <c r="G17" t="n">
        <v>28.72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32</v>
      </c>
      <c r="N17" t="n">
        <v>38.22</v>
      </c>
      <c r="O17" t="n">
        <v>23840.07</v>
      </c>
      <c r="P17" t="n">
        <v>215.12</v>
      </c>
      <c r="Q17" t="n">
        <v>467.11</v>
      </c>
      <c r="R17" t="n">
        <v>80.58</v>
      </c>
      <c r="S17" t="n">
        <v>39.61</v>
      </c>
      <c r="T17" t="n">
        <v>15413.17</v>
      </c>
      <c r="U17" t="n">
        <v>0.49</v>
      </c>
      <c r="V17" t="n">
        <v>0.72</v>
      </c>
      <c r="W17" t="n">
        <v>2.66</v>
      </c>
      <c r="X17" t="n">
        <v>0.9399999999999999</v>
      </c>
      <c r="Y17" t="n">
        <v>1</v>
      </c>
      <c r="Z17" t="n">
        <v>10</v>
      </c>
      <c r="AA17" t="n">
        <v>395.5737697207732</v>
      </c>
      <c r="AB17" t="n">
        <v>541.2414832150191</v>
      </c>
      <c r="AC17" t="n">
        <v>489.5861556941696</v>
      </c>
      <c r="AD17" t="n">
        <v>395573.7697207732</v>
      </c>
      <c r="AE17" t="n">
        <v>541241.4832150191</v>
      </c>
      <c r="AF17" t="n">
        <v>6.918745949786904e-06</v>
      </c>
      <c r="AG17" t="n">
        <v>24</v>
      </c>
      <c r="AH17" t="n">
        <v>489586.1556941696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5.0291</v>
      </c>
      <c r="E18" t="n">
        <v>19.88</v>
      </c>
      <c r="F18" t="n">
        <v>16.22</v>
      </c>
      <c r="G18" t="n">
        <v>30.42</v>
      </c>
      <c r="H18" t="n">
        <v>0.46</v>
      </c>
      <c r="I18" t="n">
        <v>32</v>
      </c>
      <c r="J18" t="n">
        <v>191.78</v>
      </c>
      <c r="K18" t="n">
        <v>53.44</v>
      </c>
      <c r="L18" t="n">
        <v>5</v>
      </c>
      <c r="M18" t="n">
        <v>30</v>
      </c>
      <c r="N18" t="n">
        <v>38.35</v>
      </c>
      <c r="O18" t="n">
        <v>23887.36</v>
      </c>
      <c r="P18" t="n">
        <v>213.96</v>
      </c>
      <c r="Q18" t="n">
        <v>467.23</v>
      </c>
      <c r="R18" t="n">
        <v>78.73999999999999</v>
      </c>
      <c r="S18" t="n">
        <v>39.61</v>
      </c>
      <c r="T18" t="n">
        <v>14501.25</v>
      </c>
      <c r="U18" t="n">
        <v>0.5</v>
      </c>
      <c r="V18" t="n">
        <v>0.72</v>
      </c>
      <c r="W18" t="n">
        <v>2.67</v>
      </c>
      <c r="X18" t="n">
        <v>0.89</v>
      </c>
      <c r="Y18" t="n">
        <v>1</v>
      </c>
      <c r="Z18" t="n">
        <v>10</v>
      </c>
      <c r="AA18" t="n">
        <v>393.8290358170233</v>
      </c>
      <c r="AB18" t="n">
        <v>538.854261315681</v>
      </c>
      <c r="AC18" t="n">
        <v>487.4267669024175</v>
      </c>
      <c r="AD18" t="n">
        <v>393829.0358170234</v>
      </c>
      <c r="AE18" t="n">
        <v>538854.261315681</v>
      </c>
      <c r="AF18" t="n">
        <v>6.962354981605833e-06</v>
      </c>
      <c r="AG18" t="n">
        <v>24</v>
      </c>
      <c r="AH18" t="n">
        <v>487426.7669024175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5.0474</v>
      </c>
      <c r="E19" t="n">
        <v>19.81</v>
      </c>
      <c r="F19" t="n">
        <v>16.19</v>
      </c>
      <c r="G19" t="n">
        <v>31.33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213.15</v>
      </c>
      <c r="Q19" t="n">
        <v>467.13</v>
      </c>
      <c r="R19" t="n">
        <v>77.73</v>
      </c>
      <c r="S19" t="n">
        <v>39.61</v>
      </c>
      <c r="T19" t="n">
        <v>13998.85</v>
      </c>
      <c r="U19" t="n">
        <v>0.51</v>
      </c>
      <c r="V19" t="n">
        <v>0.72</v>
      </c>
      <c r="W19" t="n">
        <v>2.66</v>
      </c>
      <c r="X19" t="n">
        <v>0.86</v>
      </c>
      <c r="Y19" t="n">
        <v>1</v>
      </c>
      <c r="Z19" t="n">
        <v>10</v>
      </c>
      <c r="AA19" t="n">
        <v>382.9128198956996</v>
      </c>
      <c r="AB19" t="n">
        <v>523.9182131026685</v>
      </c>
      <c r="AC19" t="n">
        <v>473.9161941679794</v>
      </c>
      <c r="AD19" t="n">
        <v>382912.8198956996</v>
      </c>
      <c r="AE19" t="n">
        <v>523918.2131026685</v>
      </c>
      <c r="AF19" t="n">
        <v>6.987689752472069e-06</v>
      </c>
      <c r="AG19" t="n">
        <v>23</v>
      </c>
      <c r="AH19" t="n">
        <v>473916.1941679794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5.0765</v>
      </c>
      <c r="E20" t="n">
        <v>19.7</v>
      </c>
      <c r="F20" t="n">
        <v>16.15</v>
      </c>
      <c r="G20" t="n">
        <v>33.41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212.05</v>
      </c>
      <c r="Q20" t="n">
        <v>467.07</v>
      </c>
      <c r="R20" t="n">
        <v>76.73</v>
      </c>
      <c r="S20" t="n">
        <v>39.61</v>
      </c>
      <c r="T20" t="n">
        <v>13510.12</v>
      </c>
      <c r="U20" t="n">
        <v>0.52</v>
      </c>
      <c r="V20" t="n">
        <v>0.72</v>
      </c>
      <c r="W20" t="n">
        <v>2.65</v>
      </c>
      <c r="X20" t="n">
        <v>0.82</v>
      </c>
      <c r="Y20" t="n">
        <v>1</v>
      </c>
      <c r="Z20" t="n">
        <v>10</v>
      </c>
      <c r="AA20" t="n">
        <v>381.3688462537449</v>
      </c>
      <c r="AB20" t="n">
        <v>521.8056802504364</v>
      </c>
      <c r="AC20" t="n">
        <v>472.0052784862058</v>
      </c>
      <c r="AD20" t="n">
        <v>381368.8462537449</v>
      </c>
      <c r="AE20" t="n">
        <v>521805.6802504363</v>
      </c>
      <c r="AF20" t="n">
        <v>7.027976191390511e-06</v>
      </c>
      <c r="AG20" t="n">
        <v>23</v>
      </c>
      <c r="AH20" t="n">
        <v>472005.2784862058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5.0943</v>
      </c>
      <c r="E21" t="n">
        <v>19.63</v>
      </c>
      <c r="F21" t="n">
        <v>16.12</v>
      </c>
      <c r="G21" t="n">
        <v>34.54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211.45</v>
      </c>
      <c r="Q21" t="n">
        <v>467.07</v>
      </c>
      <c r="R21" t="n">
        <v>75.3</v>
      </c>
      <c r="S21" t="n">
        <v>39.61</v>
      </c>
      <c r="T21" t="n">
        <v>12800.38</v>
      </c>
      <c r="U21" t="n">
        <v>0.53</v>
      </c>
      <c r="V21" t="n">
        <v>0.72</v>
      </c>
      <c r="W21" t="n">
        <v>2.66</v>
      </c>
      <c r="X21" t="n">
        <v>0.79</v>
      </c>
      <c r="Y21" t="n">
        <v>1</v>
      </c>
      <c r="Z21" t="n">
        <v>10</v>
      </c>
      <c r="AA21" t="n">
        <v>380.449744307555</v>
      </c>
      <c r="AB21" t="n">
        <v>520.5481244197431</v>
      </c>
      <c r="AC21" t="n">
        <v>470.8677420190032</v>
      </c>
      <c r="AD21" t="n">
        <v>380449.744307555</v>
      </c>
      <c r="AE21" t="n">
        <v>520548.1244197431</v>
      </c>
      <c r="AF21" t="n">
        <v>7.052618755402477e-06</v>
      </c>
      <c r="AG21" t="n">
        <v>23</v>
      </c>
      <c r="AH21" t="n">
        <v>470867.7420190033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5.1088</v>
      </c>
      <c r="E22" t="n">
        <v>19.57</v>
      </c>
      <c r="F22" t="n">
        <v>16.1</v>
      </c>
      <c r="G22" t="n">
        <v>35.78</v>
      </c>
      <c r="H22" t="n">
        <v>0.55</v>
      </c>
      <c r="I22" t="n">
        <v>27</v>
      </c>
      <c r="J22" t="n">
        <v>193.32</v>
      </c>
      <c r="K22" t="n">
        <v>53.44</v>
      </c>
      <c r="L22" t="n">
        <v>6</v>
      </c>
      <c r="M22" t="n">
        <v>25</v>
      </c>
      <c r="N22" t="n">
        <v>38.89</v>
      </c>
      <c r="O22" t="n">
        <v>24076.95</v>
      </c>
      <c r="P22" t="n">
        <v>210.72</v>
      </c>
      <c r="Q22" t="n">
        <v>467.08</v>
      </c>
      <c r="R22" t="n">
        <v>74.92</v>
      </c>
      <c r="S22" t="n">
        <v>39.61</v>
      </c>
      <c r="T22" t="n">
        <v>12616.98</v>
      </c>
      <c r="U22" t="n">
        <v>0.53</v>
      </c>
      <c r="V22" t="n">
        <v>0.72</v>
      </c>
      <c r="W22" t="n">
        <v>2.65</v>
      </c>
      <c r="X22" t="n">
        <v>0.77</v>
      </c>
      <c r="Y22" t="n">
        <v>1</v>
      </c>
      <c r="Z22" t="n">
        <v>10</v>
      </c>
      <c r="AA22" t="n">
        <v>379.6059309180617</v>
      </c>
      <c r="AB22" t="n">
        <v>519.3935817138191</v>
      </c>
      <c r="AC22" t="n">
        <v>469.8233872485217</v>
      </c>
      <c r="AD22" t="n">
        <v>379605.9309180618</v>
      </c>
      <c r="AE22" t="n">
        <v>519393.5817138191</v>
      </c>
      <c r="AF22" t="n">
        <v>7.072692754176271e-06</v>
      </c>
      <c r="AG22" t="n">
        <v>23</v>
      </c>
      <c r="AH22" t="n">
        <v>469823.3872485217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5.1476</v>
      </c>
      <c r="E23" t="n">
        <v>19.43</v>
      </c>
      <c r="F23" t="n">
        <v>16.03</v>
      </c>
      <c r="G23" t="n">
        <v>38.47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209.39</v>
      </c>
      <c r="Q23" t="n">
        <v>467.1</v>
      </c>
      <c r="R23" t="n">
        <v>72.62</v>
      </c>
      <c r="S23" t="n">
        <v>39.61</v>
      </c>
      <c r="T23" t="n">
        <v>11476.7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377.6113265480127</v>
      </c>
      <c r="AB23" t="n">
        <v>516.6644760189836</v>
      </c>
      <c r="AC23" t="n">
        <v>467.3547435708774</v>
      </c>
      <c r="AD23" t="n">
        <v>377611.3265480127</v>
      </c>
      <c r="AE23" t="n">
        <v>516664.4760189835</v>
      </c>
      <c r="AF23" t="n">
        <v>7.126408006067525e-06</v>
      </c>
      <c r="AG23" t="n">
        <v>23</v>
      </c>
      <c r="AH23" t="n">
        <v>467354.7435708774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5.1706</v>
      </c>
      <c r="E24" t="n">
        <v>19.34</v>
      </c>
      <c r="F24" t="n">
        <v>15.98</v>
      </c>
      <c r="G24" t="n">
        <v>39.95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208.4</v>
      </c>
      <c r="Q24" t="n">
        <v>467.11</v>
      </c>
      <c r="R24" t="n">
        <v>71.09</v>
      </c>
      <c r="S24" t="n">
        <v>39.61</v>
      </c>
      <c r="T24" t="n">
        <v>10713.7</v>
      </c>
      <c r="U24" t="n">
        <v>0.5600000000000001</v>
      </c>
      <c r="V24" t="n">
        <v>0.73</v>
      </c>
      <c r="W24" t="n">
        <v>2.64</v>
      </c>
      <c r="X24" t="n">
        <v>0.65</v>
      </c>
      <c r="Y24" t="n">
        <v>1</v>
      </c>
      <c r="Z24" t="n">
        <v>10</v>
      </c>
      <c r="AA24" t="n">
        <v>376.3215845659598</v>
      </c>
      <c r="AB24" t="n">
        <v>514.8997941397382</v>
      </c>
      <c r="AC24" t="n">
        <v>465.7584804534407</v>
      </c>
      <c r="AD24" t="n">
        <v>376321.5845659598</v>
      </c>
      <c r="AE24" t="n">
        <v>514899.7941397382</v>
      </c>
      <c r="AF24" t="n">
        <v>7.158249521363888e-06</v>
      </c>
      <c r="AG24" t="n">
        <v>23</v>
      </c>
      <c r="AH24" t="n">
        <v>465758.4804534407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5.1687</v>
      </c>
      <c r="E25" t="n">
        <v>19.35</v>
      </c>
      <c r="F25" t="n">
        <v>15.99</v>
      </c>
      <c r="G25" t="n">
        <v>39.96</v>
      </c>
      <c r="H25" t="n">
        <v>0.62</v>
      </c>
      <c r="I25" t="n">
        <v>24</v>
      </c>
      <c r="J25" t="n">
        <v>194.48</v>
      </c>
      <c r="K25" t="n">
        <v>53.44</v>
      </c>
      <c r="L25" t="n">
        <v>6.75</v>
      </c>
      <c r="M25" t="n">
        <v>22</v>
      </c>
      <c r="N25" t="n">
        <v>39.29</v>
      </c>
      <c r="O25" t="n">
        <v>24219.63</v>
      </c>
      <c r="P25" t="n">
        <v>208.14</v>
      </c>
      <c r="Q25" t="n">
        <v>467.07</v>
      </c>
      <c r="R25" t="n">
        <v>71.26000000000001</v>
      </c>
      <c r="S25" t="n">
        <v>39.61</v>
      </c>
      <c r="T25" t="n">
        <v>10802.83</v>
      </c>
      <c r="U25" t="n">
        <v>0.5600000000000001</v>
      </c>
      <c r="V25" t="n">
        <v>0.73</v>
      </c>
      <c r="W25" t="n">
        <v>2.64</v>
      </c>
      <c r="X25" t="n">
        <v>0.65</v>
      </c>
      <c r="Y25" t="n">
        <v>1</v>
      </c>
      <c r="Z25" t="n">
        <v>10</v>
      </c>
      <c r="AA25" t="n">
        <v>376.286540192209</v>
      </c>
      <c r="AB25" t="n">
        <v>514.8518448815237</v>
      </c>
      <c r="AC25" t="n">
        <v>465.715107405133</v>
      </c>
      <c r="AD25" t="n">
        <v>376286.540192209</v>
      </c>
      <c r="AE25" t="n">
        <v>514851.8448815237</v>
      </c>
      <c r="AF25" t="n">
        <v>7.155619135317666e-06</v>
      </c>
      <c r="AG25" t="n">
        <v>23</v>
      </c>
      <c r="AH25" t="n">
        <v>465715.107405133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5.1847</v>
      </c>
      <c r="E26" t="n">
        <v>19.29</v>
      </c>
      <c r="F26" t="n">
        <v>15.96</v>
      </c>
      <c r="G26" t="n">
        <v>41.64</v>
      </c>
      <c r="H26" t="n">
        <v>0.64</v>
      </c>
      <c r="I26" t="n">
        <v>23</v>
      </c>
      <c r="J26" t="n">
        <v>194.86</v>
      </c>
      <c r="K26" t="n">
        <v>53.44</v>
      </c>
      <c r="L26" t="n">
        <v>7</v>
      </c>
      <c r="M26" t="n">
        <v>21</v>
      </c>
      <c r="N26" t="n">
        <v>39.43</v>
      </c>
      <c r="O26" t="n">
        <v>24267.28</v>
      </c>
      <c r="P26" t="n">
        <v>207.36</v>
      </c>
      <c r="Q26" t="n">
        <v>467.07</v>
      </c>
      <c r="R26" t="n">
        <v>70.53</v>
      </c>
      <c r="S26" t="n">
        <v>39.61</v>
      </c>
      <c r="T26" t="n">
        <v>10443.38</v>
      </c>
      <c r="U26" t="n">
        <v>0.5600000000000001</v>
      </c>
      <c r="V26" t="n">
        <v>0.73</v>
      </c>
      <c r="W26" t="n">
        <v>2.64</v>
      </c>
      <c r="X26" t="n">
        <v>0.63</v>
      </c>
      <c r="Y26" t="n">
        <v>1</v>
      </c>
      <c r="Z26" t="n">
        <v>10</v>
      </c>
      <c r="AA26" t="n">
        <v>375.3685191531064</v>
      </c>
      <c r="AB26" t="n">
        <v>513.5957679955936</v>
      </c>
      <c r="AC26" t="n">
        <v>464.5789087342811</v>
      </c>
      <c r="AD26" t="n">
        <v>375368.5191531064</v>
      </c>
      <c r="AE26" t="n">
        <v>513595.7679955936</v>
      </c>
      <c r="AF26" t="n">
        <v>7.177769754654266e-06</v>
      </c>
      <c r="AG26" t="n">
        <v>23</v>
      </c>
      <c r="AH26" t="n">
        <v>464578.9087342811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5.2005</v>
      </c>
      <c r="E27" t="n">
        <v>19.23</v>
      </c>
      <c r="F27" t="n">
        <v>15.94</v>
      </c>
      <c r="G27" t="n">
        <v>43.48</v>
      </c>
      <c r="H27" t="n">
        <v>0.66</v>
      </c>
      <c r="I27" t="n">
        <v>22</v>
      </c>
      <c r="J27" t="n">
        <v>195.25</v>
      </c>
      <c r="K27" t="n">
        <v>53.44</v>
      </c>
      <c r="L27" t="n">
        <v>7.25</v>
      </c>
      <c r="M27" t="n">
        <v>20</v>
      </c>
      <c r="N27" t="n">
        <v>39.57</v>
      </c>
      <c r="O27" t="n">
        <v>24314.98</v>
      </c>
      <c r="P27" t="n">
        <v>206.7</v>
      </c>
      <c r="Q27" t="n">
        <v>467.09</v>
      </c>
      <c r="R27" t="n">
        <v>69.68000000000001</v>
      </c>
      <c r="S27" t="n">
        <v>39.61</v>
      </c>
      <c r="T27" t="n">
        <v>10019.59</v>
      </c>
      <c r="U27" t="n">
        <v>0.57</v>
      </c>
      <c r="V27" t="n">
        <v>0.73</v>
      </c>
      <c r="W27" t="n">
        <v>2.65</v>
      </c>
      <c r="X27" t="n">
        <v>0.61</v>
      </c>
      <c r="Y27" t="n">
        <v>1</v>
      </c>
      <c r="Z27" t="n">
        <v>10</v>
      </c>
      <c r="AA27" t="n">
        <v>374.5494006073707</v>
      </c>
      <c r="AB27" t="n">
        <v>512.4750138643583</v>
      </c>
      <c r="AC27" t="n">
        <v>463.5651178043424</v>
      </c>
      <c r="AD27" t="n">
        <v>374549.4006073707</v>
      </c>
      <c r="AE27" t="n">
        <v>512475.0138643582</v>
      </c>
      <c r="AF27" t="n">
        <v>7.199643491249158e-06</v>
      </c>
      <c r="AG27" t="n">
        <v>23</v>
      </c>
      <c r="AH27" t="n">
        <v>463565.1178043424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5.2209</v>
      </c>
      <c r="E28" t="n">
        <v>19.15</v>
      </c>
      <c r="F28" t="n">
        <v>15.9</v>
      </c>
      <c r="G28" t="n">
        <v>45.44</v>
      </c>
      <c r="H28" t="n">
        <v>0.68</v>
      </c>
      <c r="I28" t="n">
        <v>21</v>
      </c>
      <c r="J28" t="n">
        <v>195.64</v>
      </c>
      <c r="K28" t="n">
        <v>53.44</v>
      </c>
      <c r="L28" t="n">
        <v>7.5</v>
      </c>
      <c r="M28" t="n">
        <v>19</v>
      </c>
      <c r="N28" t="n">
        <v>39.7</v>
      </c>
      <c r="O28" t="n">
        <v>24362.73</v>
      </c>
      <c r="P28" t="n">
        <v>205.87</v>
      </c>
      <c r="Q28" t="n">
        <v>467.08</v>
      </c>
      <c r="R28" t="n">
        <v>68.47</v>
      </c>
      <c r="S28" t="n">
        <v>39.61</v>
      </c>
      <c r="T28" t="n">
        <v>9419.860000000001</v>
      </c>
      <c r="U28" t="n">
        <v>0.58</v>
      </c>
      <c r="V28" t="n">
        <v>0.73</v>
      </c>
      <c r="W28" t="n">
        <v>2.64</v>
      </c>
      <c r="X28" t="n">
        <v>0.57</v>
      </c>
      <c r="Y28" t="n">
        <v>1</v>
      </c>
      <c r="Z28" t="n">
        <v>10</v>
      </c>
      <c r="AA28" t="n">
        <v>373.4644903538342</v>
      </c>
      <c r="AB28" t="n">
        <v>510.9905917926073</v>
      </c>
      <c r="AC28" t="n">
        <v>462.22236689172</v>
      </c>
      <c r="AD28" t="n">
        <v>373464.4903538342</v>
      </c>
      <c r="AE28" t="n">
        <v>510990.5917926073</v>
      </c>
      <c r="AF28" t="n">
        <v>7.227885530903323e-06</v>
      </c>
      <c r="AG28" t="n">
        <v>23</v>
      </c>
      <c r="AH28" t="n">
        <v>462222.36689172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5.2374</v>
      </c>
      <c r="E29" t="n">
        <v>19.09</v>
      </c>
      <c r="F29" t="n">
        <v>15.88</v>
      </c>
      <c r="G29" t="n">
        <v>47.64</v>
      </c>
      <c r="H29" t="n">
        <v>0.7</v>
      </c>
      <c r="I29" t="n">
        <v>20</v>
      </c>
      <c r="J29" t="n">
        <v>196.03</v>
      </c>
      <c r="K29" t="n">
        <v>53.44</v>
      </c>
      <c r="L29" t="n">
        <v>7.75</v>
      </c>
      <c r="M29" t="n">
        <v>18</v>
      </c>
      <c r="N29" t="n">
        <v>39.84</v>
      </c>
      <c r="O29" t="n">
        <v>24410.52</v>
      </c>
      <c r="P29" t="n">
        <v>204.82</v>
      </c>
      <c r="Q29" t="n">
        <v>467.08</v>
      </c>
      <c r="R29" t="n">
        <v>67.69</v>
      </c>
      <c r="S29" t="n">
        <v>39.61</v>
      </c>
      <c r="T29" t="n">
        <v>9033.700000000001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372.4573050873776</v>
      </c>
      <c r="AB29" t="n">
        <v>509.6125164771633</v>
      </c>
      <c r="AC29" t="n">
        <v>460.9758131502412</v>
      </c>
      <c r="AD29" t="n">
        <v>372457.3050873776</v>
      </c>
      <c r="AE29" t="n">
        <v>509612.5164771633</v>
      </c>
      <c r="AF29" t="n">
        <v>7.250728357094191e-06</v>
      </c>
      <c r="AG29" t="n">
        <v>23</v>
      </c>
      <c r="AH29" t="n">
        <v>460975.8131502412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5.2447</v>
      </c>
      <c r="E30" t="n">
        <v>19.07</v>
      </c>
      <c r="F30" t="n">
        <v>15.85</v>
      </c>
      <c r="G30" t="n">
        <v>47.56</v>
      </c>
      <c r="H30" t="n">
        <v>0.72</v>
      </c>
      <c r="I30" t="n">
        <v>20</v>
      </c>
      <c r="J30" t="n">
        <v>196.41</v>
      </c>
      <c r="K30" t="n">
        <v>53.44</v>
      </c>
      <c r="L30" t="n">
        <v>8</v>
      </c>
      <c r="M30" t="n">
        <v>18</v>
      </c>
      <c r="N30" t="n">
        <v>39.98</v>
      </c>
      <c r="O30" t="n">
        <v>24458.36</v>
      </c>
      <c r="P30" t="n">
        <v>204.66</v>
      </c>
      <c r="Q30" t="n">
        <v>467.07</v>
      </c>
      <c r="R30" t="n">
        <v>67.01000000000001</v>
      </c>
      <c r="S30" t="n">
        <v>39.61</v>
      </c>
      <c r="T30" t="n">
        <v>8694.280000000001</v>
      </c>
      <c r="U30" t="n">
        <v>0.59</v>
      </c>
      <c r="V30" t="n">
        <v>0.74</v>
      </c>
      <c r="W30" t="n">
        <v>2.64</v>
      </c>
      <c r="X30" t="n">
        <v>0.52</v>
      </c>
      <c r="Y30" t="n">
        <v>1</v>
      </c>
      <c r="Z30" t="n">
        <v>10</v>
      </c>
      <c r="AA30" t="n">
        <v>372.0874704899394</v>
      </c>
      <c r="AB30" t="n">
        <v>509.1064924649976</v>
      </c>
      <c r="AC30" t="n">
        <v>460.5180833595873</v>
      </c>
      <c r="AD30" t="n">
        <v>372087.4704899394</v>
      </c>
      <c r="AE30" t="n">
        <v>509106.4924649976</v>
      </c>
      <c r="AF30" t="n">
        <v>7.260834577166514e-06</v>
      </c>
      <c r="AG30" t="n">
        <v>23</v>
      </c>
      <c r="AH30" t="n">
        <v>460518.0833595872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5.2511</v>
      </c>
      <c r="E31" t="n">
        <v>19.04</v>
      </c>
      <c r="F31" t="n">
        <v>15.87</v>
      </c>
      <c r="G31" t="n">
        <v>50.11</v>
      </c>
      <c r="H31" t="n">
        <v>0.74</v>
      </c>
      <c r="I31" t="n">
        <v>19</v>
      </c>
      <c r="J31" t="n">
        <v>196.8</v>
      </c>
      <c r="K31" t="n">
        <v>53.44</v>
      </c>
      <c r="L31" t="n">
        <v>8.25</v>
      </c>
      <c r="M31" t="n">
        <v>17</v>
      </c>
      <c r="N31" t="n">
        <v>40.12</v>
      </c>
      <c r="O31" t="n">
        <v>24506.24</v>
      </c>
      <c r="P31" t="n">
        <v>204.5</v>
      </c>
      <c r="Q31" t="n">
        <v>467.07</v>
      </c>
      <c r="R31" t="n">
        <v>67.28</v>
      </c>
      <c r="S31" t="n">
        <v>39.61</v>
      </c>
      <c r="T31" t="n">
        <v>8836.950000000001</v>
      </c>
      <c r="U31" t="n">
        <v>0.59</v>
      </c>
      <c r="V31" t="n">
        <v>0.74</v>
      </c>
      <c r="W31" t="n">
        <v>2.64</v>
      </c>
      <c r="X31" t="n">
        <v>0.53</v>
      </c>
      <c r="Y31" t="n">
        <v>1</v>
      </c>
      <c r="Z31" t="n">
        <v>10</v>
      </c>
      <c r="AA31" t="n">
        <v>371.9008179541788</v>
      </c>
      <c r="AB31" t="n">
        <v>508.8511062310411</v>
      </c>
      <c r="AC31" t="n">
        <v>460.2870708293628</v>
      </c>
      <c r="AD31" t="n">
        <v>371900.8179541788</v>
      </c>
      <c r="AE31" t="n">
        <v>508851.1062310411</v>
      </c>
      <c r="AF31" t="n">
        <v>7.269694824901155e-06</v>
      </c>
      <c r="AG31" t="n">
        <v>23</v>
      </c>
      <c r="AH31" t="n">
        <v>460287.0708293628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5.2515</v>
      </c>
      <c r="E32" t="n">
        <v>19.04</v>
      </c>
      <c r="F32" t="n">
        <v>15.87</v>
      </c>
      <c r="G32" t="n">
        <v>50.1</v>
      </c>
      <c r="H32" t="n">
        <v>0.77</v>
      </c>
      <c r="I32" t="n">
        <v>19</v>
      </c>
      <c r="J32" t="n">
        <v>197.19</v>
      </c>
      <c r="K32" t="n">
        <v>53.44</v>
      </c>
      <c r="L32" t="n">
        <v>8.5</v>
      </c>
      <c r="M32" t="n">
        <v>17</v>
      </c>
      <c r="N32" t="n">
        <v>40.26</v>
      </c>
      <c r="O32" t="n">
        <v>24554.18</v>
      </c>
      <c r="P32" t="n">
        <v>204.01</v>
      </c>
      <c r="Q32" t="n">
        <v>467.07</v>
      </c>
      <c r="R32" t="n">
        <v>67.3</v>
      </c>
      <c r="S32" t="n">
        <v>39.61</v>
      </c>
      <c r="T32" t="n">
        <v>8845.040000000001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371.6641603179016</v>
      </c>
      <c r="AB32" t="n">
        <v>508.5273008124888</v>
      </c>
      <c r="AC32" t="n">
        <v>459.9941689454933</v>
      </c>
      <c r="AD32" t="n">
        <v>371664.1603179016</v>
      </c>
      <c r="AE32" t="n">
        <v>508527.3008124888</v>
      </c>
      <c r="AF32" t="n">
        <v>7.27024859038457e-06</v>
      </c>
      <c r="AG32" t="n">
        <v>23</v>
      </c>
      <c r="AH32" t="n">
        <v>459994.1689454933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5.2715</v>
      </c>
      <c r="E33" t="n">
        <v>18.97</v>
      </c>
      <c r="F33" t="n">
        <v>15.83</v>
      </c>
      <c r="G33" t="n">
        <v>52.77</v>
      </c>
      <c r="H33" t="n">
        <v>0.79</v>
      </c>
      <c r="I33" t="n">
        <v>18</v>
      </c>
      <c r="J33" t="n">
        <v>197.58</v>
      </c>
      <c r="K33" t="n">
        <v>53.44</v>
      </c>
      <c r="L33" t="n">
        <v>8.75</v>
      </c>
      <c r="M33" t="n">
        <v>16</v>
      </c>
      <c r="N33" t="n">
        <v>40.39</v>
      </c>
      <c r="O33" t="n">
        <v>24602.15</v>
      </c>
      <c r="P33" t="n">
        <v>203.3</v>
      </c>
      <c r="Q33" t="n">
        <v>467.08</v>
      </c>
      <c r="R33" t="n">
        <v>66.09</v>
      </c>
      <c r="S33" t="n">
        <v>39.61</v>
      </c>
      <c r="T33" t="n">
        <v>8246.49</v>
      </c>
      <c r="U33" t="n">
        <v>0.6</v>
      </c>
      <c r="V33" t="n">
        <v>0.74</v>
      </c>
      <c r="W33" t="n">
        <v>2.64</v>
      </c>
      <c r="X33" t="n">
        <v>0.5</v>
      </c>
      <c r="Y33" t="n">
        <v>1</v>
      </c>
      <c r="Z33" t="n">
        <v>10</v>
      </c>
      <c r="AA33" t="n">
        <v>360.8035001096621</v>
      </c>
      <c r="AB33" t="n">
        <v>493.6672663770627</v>
      </c>
      <c r="AC33" t="n">
        <v>446.5523553403951</v>
      </c>
      <c r="AD33" t="n">
        <v>360803.5001096621</v>
      </c>
      <c r="AE33" t="n">
        <v>493667.2663770627</v>
      </c>
      <c r="AF33" t="n">
        <v>7.297936864555318e-06</v>
      </c>
      <c r="AG33" t="n">
        <v>22</v>
      </c>
      <c r="AH33" t="n">
        <v>446552.3553403951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5.2755</v>
      </c>
      <c r="E34" t="n">
        <v>18.96</v>
      </c>
      <c r="F34" t="n">
        <v>15.82</v>
      </c>
      <c r="G34" t="n">
        <v>52.72</v>
      </c>
      <c r="H34" t="n">
        <v>0.8100000000000001</v>
      </c>
      <c r="I34" t="n">
        <v>18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202.16</v>
      </c>
      <c r="Q34" t="n">
        <v>467.07</v>
      </c>
      <c r="R34" t="n">
        <v>65.73</v>
      </c>
      <c r="S34" t="n">
        <v>39.61</v>
      </c>
      <c r="T34" t="n">
        <v>8066.2</v>
      </c>
      <c r="U34" t="n">
        <v>0.6</v>
      </c>
      <c r="V34" t="n">
        <v>0.74</v>
      </c>
      <c r="W34" t="n">
        <v>2.64</v>
      </c>
      <c r="X34" t="n">
        <v>0.48</v>
      </c>
      <c r="Y34" t="n">
        <v>1</v>
      </c>
      <c r="Z34" t="n">
        <v>10</v>
      </c>
      <c r="AA34" t="n">
        <v>360.1411163815844</v>
      </c>
      <c r="AB34" t="n">
        <v>492.7609637379991</v>
      </c>
      <c r="AC34" t="n">
        <v>445.7325489532001</v>
      </c>
      <c r="AD34" t="n">
        <v>360141.1163815844</v>
      </c>
      <c r="AE34" t="n">
        <v>492760.9637379991</v>
      </c>
      <c r="AF34" t="n">
        <v>7.303474519389469e-06</v>
      </c>
      <c r="AG34" t="n">
        <v>22</v>
      </c>
      <c r="AH34" t="n">
        <v>445732.5489532001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5.2926</v>
      </c>
      <c r="E35" t="n">
        <v>18.89</v>
      </c>
      <c r="F35" t="n">
        <v>15.79</v>
      </c>
      <c r="G35" t="n">
        <v>55.74</v>
      </c>
      <c r="H35" t="n">
        <v>0.83</v>
      </c>
      <c r="I35" t="n">
        <v>17</v>
      </c>
      <c r="J35" t="n">
        <v>198.36</v>
      </c>
      <c r="K35" t="n">
        <v>53.44</v>
      </c>
      <c r="L35" t="n">
        <v>9.25</v>
      </c>
      <c r="M35" t="n">
        <v>15</v>
      </c>
      <c r="N35" t="n">
        <v>40.67</v>
      </c>
      <c r="O35" t="n">
        <v>24698.26</v>
      </c>
      <c r="P35" t="n">
        <v>201.55</v>
      </c>
      <c r="Q35" t="n">
        <v>467.09</v>
      </c>
      <c r="R35" t="n">
        <v>64.89</v>
      </c>
      <c r="S35" t="n">
        <v>39.61</v>
      </c>
      <c r="T35" t="n">
        <v>7652.06</v>
      </c>
      <c r="U35" t="n">
        <v>0.61</v>
      </c>
      <c r="V35" t="n">
        <v>0.74</v>
      </c>
      <c r="W35" t="n">
        <v>2.64</v>
      </c>
      <c r="X35" t="n">
        <v>0.46</v>
      </c>
      <c r="Y35" t="n">
        <v>1</v>
      </c>
      <c r="Z35" t="n">
        <v>10</v>
      </c>
      <c r="AA35" t="n">
        <v>359.3089193650482</v>
      </c>
      <c r="AB35" t="n">
        <v>491.6223150660331</v>
      </c>
      <c r="AC35" t="n">
        <v>444.702571312383</v>
      </c>
      <c r="AD35" t="n">
        <v>359308.9193650482</v>
      </c>
      <c r="AE35" t="n">
        <v>491622.3150660332</v>
      </c>
      <c r="AF35" t="n">
        <v>7.32714799380546e-06</v>
      </c>
      <c r="AG35" t="n">
        <v>22</v>
      </c>
      <c r="AH35" t="n">
        <v>444702.5713123831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5.2939</v>
      </c>
      <c r="E36" t="n">
        <v>18.89</v>
      </c>
      <c r="F36" t="n">
        <v>15.79</v>
      </c>
      <c r="G36" t="n">
        <v>55.72</v>
      </c>
      <c r="H36" t="n">
        <v>0.85</v>
      </c>
      <c r="I36" t="n">
        <v>17</v>
      </c>
      <c r="J36" t="n">
        <v>198.75</v>
      </c>
      <c r="K36" t="n">
        <v>53.44</v>
      </c>
      <c r="L36" t="n">
        <v>9.5</v>
      </c>
      <c r="M36" t="n">
        <v>15</v>
      </c>
      <c r="N36" t="n">
        <v>40.81</v>
      </c>
      <c r="O36" t="n">
        <v>24746.38</v>
      </c>
      <c r="P36" t="n">
        <v>201.4</v>
      </c>
      <c r="Q36" t="n">
        <v>467.08</v>
      </c>
      <c r="R36" t="n">
        <v>64.70999999999999</v>
      </c>
      <c r="S36" t="n">
        <v>39.61</v>
      </c>
      <c r="T36" t="n">
        <v>7562.66</v>
      </c>
      <c r="U36" t="n">
        <v>0.61</v>
      </c>
      <c r="V36" t="n">
        <v>0.74</v>
      </c>
      <c r="W36" t="n">
        <v>2.64</v>
      </c>
      <c r="X36" t="n">
        <v>0.46</v>
      </c>
      <c r="Y36" t="n">
        <v>1</v>
      </c>
      <c r="Z36" t="n">
        <v>10</v>
      </c>
      <c r="AA36" t="n">
        <v>359.2056538414773</v>
      </c>
      <c r="AB36" t="n">
        <v>491.4810226209301</v>
      </c>
      <c r="AC36" t="n">
        <v>444.5747636199354</v>
      </c>
      <c r="AD36" t="n">
        <v>359205.6538414774</v>
      </c>
      <c r="AE36" t="n">
        <v>491481.0226209301</v>
      </c>
      <c r="AF36" t="n">
        <v>7.328947731626559e-06</v>
      </c>
      <c r="AG36" t="n">
        <v>22</v>
      </c>
      <c r="AH36" t="n">
        <v>444574.7636199354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5.3109</v>
      </c>
      <c r="E37" t="n">
        <v>18.83</v>
      </c>
      <c r="F37" t="n">
        <v>15.77</v>
      </c>
      <c r="G37" t="n">
        <v>59.12</v>
      </c>
      <c r="H37" t="n">
        <v>0.87</v>
      </c>
      <c r="I37" t="n">
        <v>16</v>
      </c>
      <c r="J37" t="n">
        <v>199.14</v>
      </c>
      <c r="K37" t="n">
        <v>53.44</v>
      </c>
      <c r="L37" t="n">
        <v>9.75</v>
      </c>
      <c r="M37" t="n">
        <v>14</v>
      </c>
      <c r="N37" t="n">
        <v>40.95</v>
      </c>
      <c r="O37" t="n">
        <v>24794.55</v>
      </c>
      <c r="P37" t="n">
        <v>200.69</v>
      </c>
      <c r="Q37" t="n">
        <v>467.11</v>
      </c>
      <c r="R37" t="n">
        <v>64.09999999999999</v>
      </c>
      <c r="S37" t="n">
        <v>39.61</v>
      </c>
      <c r="T37" t="n">
        <v>7263.2</v>
      </c>
      <c r="U37" t="n">
        <v>0.62</v>
      </c>
      <c r="V37" t="n">
        <v>0.74</v>
      </c>
      <c r="W37" t="n">
        <v>2.63</v>
      </c>
      <c r="X37" t="n">
        <v>0.43</v>
      </c>
      <c r="Y37" t="n">
        <v>1</v>
      </c>
      <c r="Z37" t="n">
        <v>10</v>
      </c>
      <c r="AA37" t="n">
        <v>358.3675968272045</v>
      </c>
      <c r="AB37" t="n">
        <v>490.3343560415358</v>
      </c>
      <c r="AC37" t="n">
        <v>443.537533289522</v>
      </c>
      <c r="AD37" t="n">
        <v>358367.5968272045</v>
      </c>
      <c r="AE37" t="n">
        <v>490334.3560415359</v>
      </c>
      <c r="AF37" t="n">
        <v>7.352482764671695e-06</v>
      </c>
      <c r="AG37" t="n">
        <v>22</v>
      </c>
      <c r="AH37" t="n">
        <v>443537.533289522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5.3059</v>
      </c>
      <c r="E38" t="n">
        <v>18.85</v>
      </c>
      <c r="F38" t="n">
        <v>15.78</v>
      </c>
      <c r="G38" t="n">
        <v>59.19</v>
      </c>
      <c r="H38" t="n">
        <v>0.89</v>
      </c>
      <c r="I38" t="n">
        <v>16</v>
      </c>
      <c r="J38" t="n">
        <v>199.53</v>
      </c>
      <c r="K38" t="n">
        <v>53.44</v>
      </c>
      <c r="L38" t="n">
        <v>10</v>
      </c>
      <c r="M38" t="n">
        <v>14</v>
      </c>
      <c r="N38" t="n">
        <v>41.1</v>
      </c>
      <c r="O38" t="n">
        <v>24842.77</v>
      </c>
      <c r="P38" t="n">
        <v>200.9</v>
      </c>
      <c r="Q38" t="n">
        <v>467.07</v>
      </c>
      <c r="R38" t="n">
        <v>64.61</v>
      </c>
      <c r="S38" t="n">
        <v>39.61</v>
      </c>
      <c r="T38" t="n">
        <v>7513.52</v>
      </c>
      <c r="U38" t="n">
        <v>0.61</v>
      </c>
      <c r="V38" t="n">
        <v>0.74</v>
      </c>
      <c r="W38" t="n">
        <v>2.64</v>
      </c>
      <c r="X38" t="n">
        <v>0.45</v>
      </c>
      <c r="Y38" t="n">
        <v>1</v>
      </c>
      <c r="Z38" t="n">
        <v>10</v>
      </c>
      <c r="AA38" t="n">
        <v>358.6268975663144</v>
      </c>
      <c r="AB38" t="n">
        <v>490.6891427523273</v>
      </c>
      <c r="AC38" t="n">
        <v>443.8584596545817</v>
      </c>
      <c r="AD38" t="n">
        <v>358626.8975663144</v>
      </c>
      <c r="AE38" t="n">
        <v>490689.1427523273</v>
      </c>
      <c r="AF38" t="n">
        <v>7.345560696129008e-06</v>
      </c>
      <c r="AG38" t="n">
        <v>22</v>
      </c>
      <c r="AH38" t="n">
        <v>443858.4596545817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5.3373</v>
      </c>
      <c r="E39" t="n">
        <v>18.74</v>
      </c>
      <c r="F39" t="n">
        <v>15.71</v>
      </c>
      <c r="G39" t="n">
        <v>62.84</v>
      </c>
      <c r="H39" t="n">
        <v>0.91</v>
      </c>
      <c r="I39" t="n">
        <v>15</v>
      </c>
      <c r="J39" t="n">
        <v>199.92</v>
      </c>
      <c r="K39" t="n">
        <v>53.44</v>
      </c>
      <c r="L39" t="n">
        <v>10.25</v>
      </c>
      <c r="M39" t="n">
        <v>13</v>
      </c>
      <c r="N39" t="n">
        <v>41.24</v>
      </c>
      <c r="O39" t="n">
        <v>24891.03</v>
      </c>
      <c r="P39" t="n">
        <v>198.86</v>
      </c>
      <c r="Q39" t="n">
        <v>467.07</v>
      </c>
      <c r="R39" t="n">
        <v>62.15</v>
      </c>
      <c r="S39" t="n">
        <v>39.61</v>
      </c>
      <c r="T39" t="n">
        <v>6292.09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356.657414799667</v>
      </c>
      <c r="AB39" t="n">
        <v>487.9944095435528</v>
      </c>
      <c r="AC39" t="n">
        <v>441.4209080011709</v>
      </c>
      <c r="AD39" t="n">
        <v>356657.414799667</v>
      </c>
      <c r="AE39" t="n">
        <v>487994.4095435528</v>
      </c>
      <c r="AF39" t="n">
        <v>7.389031286577085e-06</v>
      </c>
      <c r="AG39" t="n">
        <v>22</v>
      </c>
      <c r="AH39" t="n">
        <v>441420.9080011708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5.3333</v>
      </c>
      <c r="E40" t="n">
        <v>18.75</v>
      </c>
      <c r="F40" t="n">
        <v>15.72</v>
      </c>
      <c r="G40" t="n">
        <v>62.89</v>
      </c>
      <c r="H40" t="n">
        <v>0.93</v>
      </c>
      <c r="I40" t="n">
        <v>15</v>
      </c>
      <c r="J40" t="n">
        <v>200.31</v>
      </c>
      <c r="K40" t="n">
        <v>53.44</v>
      </c>
      <c r="L40" t="n">
        <v>10.5</v>
      </c>
      <c r="M40" t="n">
        <v>13</v>
      </c>
      <c r="N40" t="n">
        <v>41.38</v>
      </c>
      <c r="O40" t="n">
        <v>24939.35</v>
      </c>
      <c r="P40" t="n">
        <v>198.96</v>
      </c>
      <c r="Q40" t="n">
        <v>467.07</v>
      </c>
      <c r="R40" t="n">
        <v>62.61</v>
      </c>
      <c r="S40" t="n">
        <v>39.61</v>
      </c>
      <c r="T40" t="n">
        <v>6523.14</v>
      </c>
      <c r="U40" t="n">
        <v>0.63</v>
      </c>
      <c r="V40" t="n">
        <v>0.74</v>
      </c>
      <c r="W40" t="n">
        <v>2.63</v>
      </c>
      <c r="X40" t="n">
        <v>0.39</v>
      </c>
      <c r="Y40" t="n">
        <v>1</v>
      </c>
      <c r="Z40" t="n">
        <v>10</v>
      </c>
      <c r="AA40" t="n">
        <v>356.8378709589254</v>
      </c>
      <c r="AB40" t="n">
        <v>488.241317621814</v>
      </c>
      <c r="AC40" t="n">
        <v>441.6442515189805</v>
      </c>
      <c r="AD40" t="n">
        <v>356837.8709589253</v>
      </c>
      <c r="AE40" t="n">
        <v>488241.317621814</v>
      </c>
      <c r="AF40" t="n">
        <v>7.383493631742936e-06</v>
      </c>
      <c r="AG40" t="n">
        <v>22</v>
      </c>
      <c r="AH40" t="n">
        <v>441644.2515189805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5.3335</v>
      </c>
      <c r="E41" t="n">
        <v>18.75</v>
      </c>
      <c r="F41" t="n">
        <v>15.72</v>
      </c>
      <c r="G41" t="n">
        <v>62.89</v>
      </c>
      <c r="H41" t="n">
        <v>0.95</v>
      </c>
      <c r="I41" t="n">
        <v>15</v>
      </c>
      <c r="J41" t="n">
        <v>200.71</v>
      </c>
      <c r="K41" t="n">
        <v>53.44</v>
      </c>
      <c r="L41" t="n">
        <v>10.75</v>
      </c>
      <c r="M41" t="n">
        <v>13</v>
      </c>
      <c r="N41" t="n">
        <v>41.52</v>
      </c>
      <c r="O41" t="n">
        <v>24987.71</v>
      </c>
      <c r="P41" t="n">
        <v>198.51</v>
      </c>
      <c r="Q41" t="n">
        <v>467.08</v>
      </c>
      <c r="R41" t="n">
        <v>62.64</v>
      </c>
      <c r="S41" t="n">
        <v>39.61</v>
      </c>
      <c r="T41" t="n">
        <v>6538.25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356.6285924827752</v>
      </c>
      <c r="AB41" t="n">
        <v>487.9549735780307</v>
      </c>
      <c r="AC41" t="n">
        <v>441.3852357488495</v>
      </c>
      <c r="AD41" t="n">
        <v>356628.5924827752</v>
      </c>
      <c r="AE41" t="n">
        <v>487954.9735780307</v>
      </c>
      <c r="AF41" t="n">
        <v>7.383770514484643e-06</v>
      </c>
      <c r="AG41" t="n">
        <v>22</v>
      </c>
      <c r="AH41" t="n">
        <v>441385.2357488495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5.3493</v>
      </c>
      <c r="E42" t="n">
        <v>18.69</v>
      </c>
      <c r="F42" t="n">
        <v>15.7</v>
      </c>
      <c r="G42" t="n">
        <v>67.3</v>
      </c>
      <c r="H42" t="n">
        <v>0.97</v>
      </c>
      <c r="I42" t="n">
        <v>14</v>
      </c>
      <c r="J42" t="n">
        <v>201.1</v>
      </c>
      <c r="K42" t="n">
        <v>53.44</v>
      </c>
      <c r="L42" t="n">
        <v>11</v>
      </c>
      <c r="M42" t="n">
        <v>12</v>
      </c>
      <c r="N42" t="n">
        <v>41.66</v>
      </c>
      <c r="O42" t="n">
        <v>25036.12</v>
      </c>
      <c r="P42" t="n">
        <v>198.23</v>
      </c>
      <c r="Q42" t="n">
        <v>467.11</v>
      </c>
      <c r="R42" t="n">
        <v>62.16</v>
      </c>
      <c r="S42" t="n">
        <v>39.61</v>
      </c>
      <c r="T42" t="n">
        <v>6301.22</v>
      </c>
      <c r="U42" t="n">
        <v>0.64</v>
      </c>
      <c r="V42" t="n">
        <v>0.74</v>
      </c>
      <c r="W42" t="n">
        <v>2.63</v>
      </c>
      <c r="X42" t="n">
        <v>0.37</v>
      </c>
      <c r="Y42" t="n">
        <v>1</v>
      </c>
      <c r="Z42" t="n">
        <v>10</v>
      </c>
      <c r="AA42" t="n">
        <v>356.0302919378639</v>
      </c>
      <c r="AB42" t="n">
        <v>487.1363523773259</v>
      </c>
      <c r="AC42" t="n">
        <v>440.6447426065978</v>
      </c>
      <c r="AD42" t="n">
        <v>356030.2919378639</v>
      </c>
      <c r="AE42" t="n">
        <v>487136.3523773259</v>
      </c>
      <c r="AF42" t="n">
        <v>7.405644251079535e-06</v>
      </c>
      <c r="AG42" t="n">
        <v>22</v>
      </c>
      <c r="AH42" t="n">
        <v>440644.7426065978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5.3471</v>
      </c>
      <c r="E43" t="n">
        <v>18.7</v>
      </c>
      <c r="F43" t="n">
        <v>15.71</v>
      </c>
      <c r="G43" t="n">
        <v>67.34</v>
      </c>
      <c r="H43" t="n">
        <v>0.99</v>
      </c>
      <c r="I43" t="n">
        <v>14</v>
      </c>
      <c r="J43" t="n">
        <v>201.49</v>
      </c>
      <c r="K43" t="n">
        <v>53.44</v>
      </c>
      <c r="L43" t="n">
        <v>11.25</v>
      </c>
      <c r="M43" t="n">
        <v>12</v>
      </c>
      <c r="N43" t="n">
        <v>41.81</v>
      </c>
      <c r="O43" t="n">
        <v>25084.58</v>
      </c>
      <c r="P43" t="n">
        <v>197.78</v>
      </c>
      <c r="Q43" t="n">
        <v>467.07</v>
      </c>
      <c r="R43" t="n">
        <v>62.45</v>
      </c>
      <c r="S43" t="n">
        <v>39.61</v>
      </c>
      <c r="T43" t="n">
        <v>6445.57</v>
      </c>
      <c r="U43" t="n">
        <v>0.63</v>
      </c>
      <c r="V43" t="n">
        <v>0.74</v>
      </c>
      <c r="W43" t="n">
        <v>2.63</v>
      </c>
      <c r="X43" t="n">
        <v>0.38</v>
      </c>
      <c r="Y43" t="n">
        <v>1</v>
      </c>
      <c r="Z43" t="n">
        <v>10</v>
      </c>
      <c r="AA43" t="n">
        <v>355.9145207897612</v>
      </c>
      <c r="AB43" t="n">
        <v>486.9779491850292</v>
      </c>
      <c r="AC43" t="n">
        <v>440.5014571926536</v>
      </c>
      <c r="AD43" t="n">
        <v>355914.5207897612</v>
      </c>
      <c r="AE43" t="n">
        <v>486977.9491850291</v>
      </c>
      <c r="AF43" t="n">
        <v>7.402598540920752e-06</v>
      </c>
      <c r="AG43" t="n">
        <v>22</v>
      </c>
      <c r="AH43" t="n">
        <v>440501.4571926536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5.3516</v>
      </c>
      <c r="E44" t="n">
        <v>18.69</v>
      </c>
      <c r="F44" t="n">
        <v>15.7</v>
      </c>
      <c r="G44" t="n">
        <v>67.27</v>
      </c>
      <c r="H44" t="n">
        <v>1.01</v>
      </c>
      <c r="I44" t="n">
        <v>14</v>
      </c>
      <c r="J44" t="n">
        <v>201.88</v>
      </c>
      <c r="K44" t="n">
        <v>53.44</v>
      </c>
      <c r="L44" t="n">
        <v>11.5</v>
      </c>
      <c r="M44" t="n">
        <v>12</v>
      </c>
      <c r="N44" t="n">
        <v>41.95</v>
      </c>
      <c r="O44" t="n">
        <v>25133.09</v>
      </c>
      <c r="P44" t="n">
        <v>196.82</v>
      </c>
      <c r="Q44" t="n">
        <v>467.08</v>
      </c>
      <c r="R44" t="n">
        <v>61.94</v>
      </c>
      <c r="S44" t="n">
        <v>39.61</v>
      </c>
      <c r="T44" t="n">
        <v>6191.11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355.3336629757168</v>
      </c>
      <c r="AB44" t="n">
        <v>486.1831938982154</v>
      </c>
      <c r="AC44" t="n">
        <v>439.7825522349673</v>
      </c>
      <c r="AD44" t="n">
        <v>355333.6629757168</v>
      </c>
      <c r="AE44" t="n">
        <v>486183.1938982154</v>
      </c>
      <c r="AF44" t="n">
        <v>7.408828402609171e-06</v>
      </c>
      <c r="AG44" t="n">
        <v>22</v>
      </c>
      <c r="AH44" t="n">
        <v>439782.5522349674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5.3638</v>
      </c>
      <c r="E45" t="n">
        <v>18.64</v>
      </c>
      <c r="F45" t="n">
        <v>15.69</v>
      </c>
      <c r="G45" t="n">
        <v>72.42</v>
      </c>
      <c r="H45" t="n">
        <v>1.03</v>
      </c>
      <c r="I45" t="n">
        <v>13</v>
      </c>
      <c r="J45" t="n">
        <v>202.28</v>
      </c>
      <c r="K45" t="n">
        <v>53.44</v>
      </c>
      <c r="L45" t="n">
        <v>11.75</v>
      </c>
      <c r="M45" t="n">
        <v>11</v>
      </c>
      <c r="N45" t="n">
        <v>42.09</v>
      </c>
      <c r="O45" t="n">
        <v>25181.64</v>
      </c>
      <c r="P45" t="n">
        <v>196.19</v>
      </c>
      <c r="Q45" t="n">
        <v>467.07</v>
      </c>
      <c r="R45" t="n">
        <v>61.57</v>
      </c>
      <c r="S45" t="n">
        <v>39.61</v>
      </c>
      <c r="T45" t="n">
        <v>6013.36</v>
      </c>
      <c r="U45" t="n">
        <v>0.64</v>
      </c>
      <c r="V45" t="n">
        <v>0.74</v>
      </c>
      <c r="W45" t="n">
        <v>2.63</v>
      </c>
      <c r="X45" t="n">
        <v>0.36</v>
      </c>
      <c r="Y45" t="n">
        <v>1</v>
      </c>
      <c r="Z45" t="n">
        <v>10</v>
      </c>
      <c r="AA45" t="n">
        <v>354.7060710632082</v>
      </c>
      <c r="AB45" t="n">
        <v>485.32449495612</v>
      </c>
      <c r="AC45" t="n">
        <v>439.005806314714</v>
      </c>
      <c r="AD45" t="n">
        <v>354706.0710632082</v>
      </c>
      <c r="AE45" t="n">
        <v>485324.49495612</v>
      </c>
      <c r="AF45" t="n">
        <v>7.425718249853328e-06</v>
      </c>
      <c r="AG45" t="n">
        <v>22</v>
      </c>
      <c r="AH45" t="n">
        <v>439005.806314714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5.3651</v>
      </c>
      <c r="E46" t="n">
        <v>18.64</v>
      </c>
      <c r="F46" t="n">
        <v>15.69</v>
      </c>
      <c r="G46" t="n">
        <v>72.40000000000001</v>
      </c>
      <c r="H46" t="n">
        <v>1.05</v>
      </c>
      <c r="I46" t="n">
        <v>13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196.96</v>
      </c>
      <c r="Q46" t="n">
        <v>467.07</v>
      </c>
      <c r="R46" t="n">
        <v>61.51</v>
      </c>
      <c r="S46" t="n">
        <v>39.61</v>
      </c>
      <c r="T46" t="n">
        <v>5981.65</v>
      </c>
      <c r="U46" t="n">
        <v>0.64</v>
      </c>
      <c r="V46" t="n">
        <v>0.74</v>
      </c>
      <c r="W46" t="n">
        <v>2.63</v>
      </c>
      <c r="X46" t="n">
        <v>0.35</v>
      </c>
      <c r="Y46" t="n">
        <v>1</v>
      </c>
      <c r="Z46" t="n">
        <v>10</v>
      </c>
      <c r="AA46" t="n">
        <v>355.0200377626889</v>
      </c>
      <c r="AB46" t="n">
        <v>485.7540780455827</v>
      </c>
      <c r="AC46" t="n">
        <v>439.394390597042</v>
      </c>
      <c r="AD46" t="n">
        <v>355020.0377626889</v>
      </c>
      <c r="AE46" t="n">
        <v>485754.0780455827</v>
      </c>
      <c r="AF46" t="n">
        <v>7.427517987674427e-06</v>
      </c>
      <c r="AG46" t="n">
        <v>22</v>
      </c>
      <c r="AH46" t="n">
        <v>439394.390597042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5.3666</v>
      </c>
      <c r="E47" t="n">
        <v>18.63</v>
      </c>
      <c r="F47" t="n">
        <v>15.68</v>
      </c>
      <c r="G47" t="n">
        <v>72.38</v>
      </c>
      <c r="H47" t="n">
        <v>1.07</v>
      </c>
      <c r="I47" t="n">
        <v>13</v>
      </c>
      <c r="J47" t="n">
        <v>203.07</v>
      </c>
      <c r="K47" t="n">
        <v>53.44</v>
      </c>
      <c r="L47" t="n">
        <v>12.25</v>
      </c>
      <c r="M47" t="n">
        <v>11</v>
      </c>
      <c r="N47" t="n">
        <v>42.38</v>
      </c>
      <c r="O47" t="n">
        <v>25279.03</v>
      </c>
      <c r="P47" t="n">
        <v>196.41</v>
      </c>
      <c r="Q47" t="n">
        <v>467.1</v>
      </c>
      <c r="R47" t="n">
        <v>61.32</v>
      </c>
      <c r="S47" t="n">
        <v>39.61</v>
      </c>
      <c r="T47" t="n">
        <v>5883.78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354.7030073089618</v>
      </c>
      <c r="AB47" t="n">
        <v>485.3203029923969</v>
      </c>
      <c r="AC47" t="n">
        <v>439.0020144261251</v>
      </c>
      <c r="AD47" t="n">
        <v>354703.0073089618</v>
      </c>
      <c r="AE47" t="n">
        <v>485320.3029923969</v>
      </c>
      <c r="AF47" t="n">
        <v>7.429594608237234e-06</v>
      </c>
      <c r="AG47" t="n">
        <v>22</v>
      </c>
      <c r="AH47" t="n">
        <v>439002.0144261252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5.3645</v>
      </c>
      <c r="E48" t="n">
        <v>18.64</v>
      </c>
      <c r="F48" t="n">
        <v>15.69</v>
      </c>
      <c r="G48" t="n">
        <v>72.41</v>
      </c>
      <c r="H48" t="n">
        <v>1.09</v>
      </c>
      <c r="I48" t="n">
        <v>13</v>
      </c>
      <c r="J48" t="n">
        <v>203.46</v>
      </c>
      <c r="K48" t="n">
        <v>53.44</v>
      </c>
      <c r="L48" t="n">
        <v>12.5</v>
      </c>
      <c r="M48" t="n">
        <v>11</v>
      </c>
      <c r="N48" t="n">
        <v>42.53</v>
      </c>
      <c r="O48" t="n">
        <v>25327.74</v>
      </c>
      <c r="P48" t="n">
        <v>195.88</v>
      </c>
      <c r="Q48" t="n">
        <v>467.07</v>
      </c>
      <c r="R48" t="n">
        <v>61.61</v>
      </c>
      <c r="S48" t="n">
        <v>39.61</v>
      </c>
      <c r="T48" t="n">
        <v>6031.68</v>
      </c>
      <c r="U48" t="n">
        <v>0.64</v>
      </c>
      <c r="V48" t="n">
        <v>0.74</v>
      </c>
      <c r="W48" t="n">
        <v>2.63</v>
      </c>
      <c r="X48" t="n">
        <v>0.36</v>
      </c>
      <c r="Y48" t="n">
        <v>1</v>
      </c>
      <c r="Z48" t="n">
        <v>10</v>
      </c>
      <c r="AA48" t="n">
        <v>354.5484475502565</v>
      </c>
      <c r="AB48" t="n">
        <v>485.108827511841</v>
      </c>
      <c r="AC48" t="n">
        <v>438.8107218686258</v>
      </c>
      <c r="AD48" t="n">
        <v>354548.4475502565</v>
      </c>
      <c r="AE48" t="n">
        <v>485108.827511841</v>
      </c>
      <c r="AF48" t="n">
        <v>7.426687339449304e-06</v>
      </c>
      <c r="AG48" t="n">
        <v>22</v>
      </c>
      <c r="AH48" t="n">
        <v>438810.7218686258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5.3895</v>
      </c>
      <c r="E49" t="n">
        <v>18.55</v>
      </c>
      <c r="F49" t="n">
        <v>15.64</v>
      </c>
      <c r="G49" t="n">
        <v>78.2</v>
      </c>
      <c r="H49" t="n">
        <v>1.11</v>
      </c>
      <c r="I49" t="n">
        <v>12</v>
      </c>
      <c r="J49" t="n">
        <v>203.86</v>
      </c>
      <c r="K49" t="n">
        <v>53.44</v>
      </c>
      <c r="L49" t="n">
        <v>12.75</v>
      </c>
      <c r="M49" t="n">
        <v>10</v>
      </c>
      <c r="N49" t="n">
        <v>42.67</v>
      </c>
      <c r="O49" t="n">
        <v>25376.49</v>
      </c>
      <c r="P49" t="n">
        <v>194.19</v>
      </c>
      <c r="Q49" t="n">
        <v>467.07</v>
      </c>
      <c r="R49" t="n">
        <v>59.88</v>
      </c>
      <c r="S49" t="n">
        <v>39.61</v>
      </c>
      <c r="T49" t="n">
        <v>5170.47</v>
      </c>
      <c r="U49" t="n">
        <v>0.66</v>
      </c>
      <c r="V49" t="n">
        <v>0.75</v>
      </c>
      <c r="W49" t="n">
        <v>2.63</v>
      </c>
      <c r="X49" t="n">
        <v>0.31</v>
      </c>
      <c r="Y49" t="n">
        <v>1</v>
      </c>
      <c r="Z49" t="n">
        <v>10</v>
      </c>
      <c r="AA49" t="n">
        <v>353.0025573735127</v>
      </c>
      <c r="AB49" t="n">
        <v>482.9936723721588</v>
      </c>
      <c r="AC49" t="n">
        <v>436.897434166836</v>
      </c>
      <c r="AD49" t="n">
        <v>353002.5573735127</v>
      </c>
      <c r="AE49" t="n">
        <v>482993.6723721587</v>
      </c>
      <c r="AF49" t="n">
        <v>7.461297682162741e-06</v>
      </c>
      <c r="AG49" t="n">
        <v>22</v>
      </c>
      <c r="AH49" t="n">
        <v>436897.434166836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5.3877</v>
      </c>
      <c r="E50" t="n">
        <v>18.56</v>
      </c>
      <c r="F50" t="n">
        <v>15.65</v>
      </c>
      <c r="G50" t="n">
        <v>78.23</v>
      </c>
      <c r="H50" t="n">
        <v>1.13</v>
      </c>
      <c r="I50" t="n">
        <v>12</v>
      </c>
      <c r="J50" t="n">
        <v>204.25</v>
      </c>
      <c r="K50" t="n">
        <v>53.44</v>
      </c>
      <c r="L50" t="n">
        <v>13</v>
      </c>
      <c r="M50" t="n">
        <v>10</v>
      </c>
      <c r="N50" t="n">
        <v>42.82</v>
      </c>
      <c r="O50" t="n">
        <v>25425.3</v>
      </c>
      <c r="P50" t="n">
        <v>194.31</v>
      </c>
      <c r="Q50" t="n">
        <v>467.1</v>
      </c>
      <c r="R50" t="n">
        <v>60.24</v>
      </c>
      <c r="S50" t="n">
        <v>39.61</v>
      </c>
      <c r="T50" t="n">
        <v>5353.37</v>
      </c>
      <c r="U50" t="n">
        <v>0.66</v>
      </c>
      <c r="V50" t="n">
        <v>0.75</v>
      </c>
      <c r="W50" t="n">
        <v>2.62</v>
      </c>
      <c r="X50" t="n">
        <v>0.31</v>
      </c>
      <c r="Y50" t="n">
        <v>1</v>
      </c>
      <c r="Z50" t="n">
        <v>10</v>
      </c>
      <c r="AA50" t="n">
        <v>353.1322736956338</v>
      </c>
      <c r="AB50" t="n">
        <v>483.1711559667652</v>
      </c>
      <c r="AC50" t="n">
        <v>437.0579789762729</v>
      </c>
      <c r="AD50" t="n">
        <v>353132.2736956339</v>
      </c>
      <c r="AE50" t="n">
        <v>483171.1559667652</v>
      </c>
      <c r="AF50" t="n">
        <v>7.458805737487374e-06</v>
      </c>
      <c r="AG50" t="n">
        <v>22</v>
      </c>
      <c r="AH50" t="n">
        <v>437057.9789762729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5.3873</v>
      </c>
      <c r="E51" t="n">
        <v>18.56</v>
      </c>
      <c r="F51" t="n">
        <v>15.65</v>
      </c>
      <c r="G51" t="n">
        <v>78.23</v>
      </c>
      <c r="H51" t="n">
        <v>1.15</v>
      </c>
      <c r="I51" t="n">
        <v>12</v>
      </c>
      <c r="J51" t="n">
        <v>204.65</v>
      </c>
      <c r="K51" t="n">
        <v>53.44</v>
      </c>
      <c r="L51" t="n">
        <v>13.25</v>
      </c>
      <c r="M51" t="n">
        <v>10</v>
      </c>
      <c r="N51" t="n">
        <v>42.96</v>
      </c>
      <c r="O51" t="n">
        <v>25474.16</v>
      </c>
      <c r="P51" t="n">
        <v>194.05</v>
      </c>
      <c r="Q51" t="n">
        <v>467.07</v>
      </c>
      <c r="R51" t="n">
        <v>59.9</v>
      </c>
      <c r="S51" t="n">
        <v>39.61</v>
      </c>
      <c r="T51" t="n">
        <v>5180.58</v>
      </c>
      <c r="U51" t="n">
        <v>0.66</v>
      </c>
      <c r="V51" t="n">
        <v>0.75</v>
      </c>
      <c r="W51" t="n">
        <v>2.64</v>
      </c>
      <c r="X51" t="n">
        <v>0.31</v>
      </c>
      <c r="Y51" t="n">
        <v>1</v>
      </c>
      <c r="Z51" t="n">
        <v>10</v>
      </c>
      <c r="AA51" t="n">
        <v>353.0255893257062</v>
      </c>
      <c r="AB51" t="n">
        <v>483.025185705248</v>
      </c>
      <c r="AC51" t="n">
        <v>436.9259399116444</v>
      </c>
      <c r="AD51" t="n">
        <v>353025.5893257062</v>
      </c>
      <c r="AE51" t="n">
        <v>483025.185705248</v>
      </c>
      <c r="AF51" t="n">
        <v>7.458251972003959e-06</v>
      </c>
      <c r="AG51" t="n">
        <v>22</v>
      </c>
      <c r="AH51" t="n">
        <v>436925.9399116444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5.3835</v>
      </c>
      <c r="E52" t="n">
        <v>18.58</v>
      </c>
      <c r="F52" t="n">
        <v>15.66</v>
      </c>
      <c r="G52" t="n">
        <v>78.3</v>
      </c>
      <c r="H52" t="n">
        <v>1.17</v>
      </c>
      <c r="I52" t="n">
        <v>12</v>
      </c>
      <c r="J52" t="n">
        <v>205.05</v>
      </c>
      <c r="K52" t="n">
        <v>53.44</v>
      </c>
      <c r="L52" t="n">
        <v>13.5</v>
      </c>
      <c r="M52" t="n">
        <v>10</v>
      </c>
      <c r="N52" t="n">
        <v>43.11</v>
      </c>
      <c r="O52" t="n">
        <v>25523.06</v>
      </c>
      <c r="P52" t="n">
        <v>193.87</v>
      </c>
      <c r="Q52" t="n">
        <v>467.07</v>
      </c>
      <c r="R52" t="n">
        <v>60.55</v>
      </c>
      <c r="S52" t="n">
        <v>39.61</v>
      </c>
      <c r="T52" t="n">
        <v>5503.55</v>
      </c>
      <c r="U52" t="n">
        <v>0.65</v>
      </c>
      <c r="V52" t="n">
        <v>0.74</v>
      </c>
      <c r="W52" t="n">
        <v>2.63</v>
      </c>
      <c r="X52" t="n">
        <v>0.33</v>
      </c>
      <c r="Y52" t="n">
        <v>1</v>
      </c>
      <c r="Z52" t="n">
        <v>10</v>
      </c>
      <c r="AA52" t="n">
        <v>353.0708471391908</v>
      </c>
      <c r="AB52" t="n">
        <v>483.0871094422913</v>
      </c>
      <c r="AC52" t="n">
        <v>436.9819537341348</v>
      </c>
      <c r="AD52" t="n">
        <v>353070.8471391908</v>
      </c>
      <c r="AE52" t="n">
        <v>483087.1094422913</v>
      </c>
      <c r="AF52" t="n">
        <v>7.452991199911516e-06</v>
      </c>
      <c r="AG52" t="n">
        <v>22</v>
      </c>
      <c r="AH52" t="n">
        <v>436981.9537341348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5.4066</v>
      </c>
      <c r="E53" t="n">
        <v>18.5</v>
      </c>
      <c r="F53" t="n">
        <v>15.62</v>
      </c>
      <c r="G53" t="n">
        <v>85.19</v>
      </c>
      <c r="H53" t="n">
        <v>1.19</v>
      </c>
      <c r="I53" t="n">
        <v>11</v>
      </c>
      <c r="J53" t="n">
        <v>205.44</v>
      </c>
      <c r="K53" t="n">
        <v>53.44</v>
      </c>
      <c r="L53" t="n">
        <v>13.75</v>
      </c>
      <c r="M53" t="n">
        <v>9</v>
      </c>
      <c r="N53" t="n">
        <v>43.26</v>
      </c>
      <c r="O53" t="n">
        <v>25572.02</v>
      </c>
      <c r="P53" t="n">
        <v>192.09</v>
      </c>
      <c r="Q53" t="n">
        <v>467.07</v>
      </c>
      <c r="R53" t="n">
        <v>59.27</v>
      </c>
      <c r="S53" t="n">
        <v>39.61</v>
      </c>
      <c r="T53" t="n">
        <v>4870.69</v>
      </c>
      <c r="U53" t="n">
        <v>0.67</v>
      </c>
      <c r="V53" t="n">
        <v>0.75</v>
      </c>
      <c r="W53" t="n">
        <v>2.63</v>
      </c>
      <c r="X53" t="n">
        <v>0.28</v>
      </c>
      <c r="Y53" t="n">
        <v>1</v>
      </c>
      <c r="Z53" t="n">
        <v>10</v>
      </c>
      <c r="AA53" t="n">
        <v>351.5745213775782</v>
      </c>
      <c r="AB53" t="n">
        <v>481.0397705220194</v>
      </c>
      <c r="AC53" t="n">
        <v>435.1300099669554</v>
      </c>
      <c r="AD53" t="n">
        <v>351574.5213775781</v>
      </c>
      <c r="AE53" t="n">
        <v>481039.7705220194</v>
      </c>
      <c r="AF53" t="n">
        <v>7.484971156578732e-06</v>
      </c>
      <c r="AG53" t="n">
        <v>22</v>
      </c>
      <c r="AH53" t="n">
        <v>435130.0099669554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5.4091</v>
      </c>
      <c r="E54" t="n">
        <v>18.49</v>
      </c>
      <c r="F54" t="n">
        <v>15.61</v>
      </c>
      <c r="G54" t="n">
        <v>85.14</v>
      </c>
      <c r="H54" t="n">
        <v>1.21</v>
      </c>
      <c r="I54" t="n">
        <v>11</v>
      </c>
      <c r="J54" t="n">
        <v>205.84</v>
      </c>
      <c r="K54" t="n">
        <v>53.44</v>
      </c>
      <c r="L54" t="n">
        <v>14</v>
      </c>
      <c r="M54" t="n">
        <v>9</v>
      </c>
      <c r="N54" t="n">
        <v>43.4</v>
      </c>
      <c r="O54" t="n">
        <v>25621.03</v>
      </c>
      <c r="P54" t="n">
        <v>192.07</v>
      </c>
      <c r="Q54" t="n">
        <v>467.07</v>
      </c>
      <c r="R54" t="n">
        <v>58.98</v>
      </c>
      <c r="S54" t="n">
        <v>39.61</v>
      </c>
      <c r="T54" t="n">
        <v>4725.57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351.4732040362392</v>
      </c>
      <c r="AB54" t="n">
        <v>480.9011436657938</v>
      </c>
      <c r="AC54" t="n">
        <v>435.004613463324</v>
      </c>
      <c r="AD54" t="n">
        <v>351473.2040362392</v>
      </c>
      <c r="AE54" t="n">
        <v>480901.1436657938</v>
      </c>
      <c r="AF54" t="n">
        <v>7.488432190850076e-06</v>
      </c>
      <c r="AG54" t="n">
        <v>22</v>
      </c>
      <c r="AH54" t="n">
        <v>435004.613463324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5.4057</v>
      </c>
      <c r="E55" t="n">
        <v>18.5</v>
      </c>
      <c r="F55" t="n">
        <v>15.62</v>
      </c>
      <c r="G55" t="n">
        <v>85.2</v>
      </c>
      <c r="H55" t="n">
        <v>1.23</v>
      </c>
      <c r="I55" t="n">
        <v>11</v>
      </c>
      <c r="J55" t="n">
        <v>206.24</v>
      </c>
      <c r="K55" t="n">
        <v>53.44</v>
      </c>
      <c r="L55" t="n">
        <v>14.25</v>
      </c>
      <c r="M55" t="n">
        <v>9</v>
      </c>
      <c r="N55" t="n">
        <v>43.55</v>
      </c>
      <c r="O55" t="n">
        <v>25670.09</v>
      </c>
      <c r="P55" t="n">
        <v>191.78</v>
      </c>
      <c r="Q55" t="n">
        <v>467.07</v>
      </c>
      <c r="R55" t="n">
        <v>59.35</v>
      </c>
      <c r="S55" t="n">
        <v>39.61</v>
      </c>
      <c r="T55" t="n">
        <v>4910.92</v>
      </c>
      <c r="U55" t="n">
        <v>0.67</v>
      </c>
      <c r="V55" t="n">
        <v>0.75</v>
      </c>
      <c r="W55" t="n">
        <v>2.63</v>
      </c>
      <c r="X55" t="n">
        <v>0.29</v>
      </c>
      <c r="Y55" t="n">
        <v>1</v>
      </c>
      <c r="Z55" t="n">
        <v>10</v>
      </c>
      <c r="AA55" t="n">
        <v>351.458081268704</v>
      </c>
      <c r="AB55" t="n">
        <v>480.8804520280827</v>
      </c>
      <c r="AC55" t="n">
        <v>434.9858966064751</v>
      </c>
      <c r="AD55" t="n">
        <v>351458.081268704</v>
      </c>
      <c r="AE55" t="n">
        <v>480880.4520280827</v>
      </c>
      <c r="AF55" t="n">
        <v>7.483725184241049e-06</v>
      </c>
      <c r="AG55" t="n">
        <v>22</v>
      </c>
      <c r="AH55" t="n">
        <v>434985.8966064751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5.4034</v>
      </c>
      <c r="E56" t="n">
        <v>18.51</v>
      </c>
      <c r="F56" t="n">
        <v>15.63</v>
      </c>
      <c r="G56" t="n">
        <v>85.25</v>
      </c>
      <c r="H56" t="n">
        <v>1.25</v>
      </c>
      <c r="I56" t="n">
        <v>11</v>
      </c>
      <c r="J56" t="n">
        <v>206.64</v>
      </c>
      <c r="K56" t="n">
        <v>53.44</v>
      </c>
      <c r="L56" t="n">
        <v>14.5</v>
      </c>
      <c r="M56" t="n">
        <v>9</v>
      </c>
      <c r="N56" t="n">
        <v>43.7</v>
      </c>
      <c r="O56" t="n">
        <v>25719.19</v>
      </c>
      <c r="P56" t="n">
        <v>191.87</v>
      </c>
      <c r="Q56" t="n">
        <v>467.07</v>
      </c>
      <c r="R56" t="n">
        <v>59.54</v>
      </c>
      <c r="S56" t="n">
        <v>39.61</v>
      </c>
      <c r="T56" t="n">
        <v>5006.92</v>
      </c>
      <c r="U56" t="n">
        <v>0.67</v>
      </c>
      <c r="V56" t="n">
        <v>0.75</v>
      </c>
      <c r="W56" t="n">
        <v>2.63</v>
      </c>
      <c r="X56" t="n">
        <v>0.3</v>
      </c>
      <c r="Y56" t="n">
        <v>1</v>
      </c>
      <c r="Z56" t="n">
        <v>10</v>
      </c>
      <c r="AA56" t="n">
        <v>351.5858398701747</v>
      </c>
      <c r="AB56" t="n">
        <v>481.0552569829265</v>
      </c>
      <c r="AC56" t="n">
        <v>435.144018421769</v>
      </c>
      <c r="AD56" t="n">
        <v>351585.8398701746</v>
      </c>
      <c r="AE56" t="n">
        <v>481055.2569829265</v>
      </c>
      <c r="AF56" t="n">
        <v>7.480541032711413e-06</v>
      </c>
      <c r="AG56" t="n">
        <v>22</v>
      </c>
      <c r="AH56" t="n">
        <v>435144.018421769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5.4053</v>
      </c>
      <c r="E57" t="n">
        <v>18.5</v>
      </c>
      <c r="F57" t="n">
        <v>15.62</v>
      </c>
      <c r="G57" t="n">
        <v>85.20999999999999</v>
      </c>
      <c r="H57" t="n">
        <v>1.27</v>
      </c>
      <c r="I57" t="n">
        <v>11</v>
      </c>
      <c r="J57" t="n">
        <v>207.03</v>
      </c>
      <c r="K57" t="n">
        <v>53.44</v>
      </c>
      <c r="L57" t="n">
        <v>14.75</v>
      </c>
      <c r="M57" t="n">
        <v>9</v>
      </c>
      <c r="N57" t="n">
        <v>43.85</v>
      </c>
      <c r="O57" t="n">
        <v>25768.35</v>
      </c>
      <c r="P57" t="n">
        <v>191.35</v>
      </c>
      <c r="Q57" t="n">
        <v>467.07</v>
      </c>
      <c r="R57" t="n">
        <v>59.27</v>
      </c>
      <c r="S57" t="n">
        <v>39.61</v>
      </c>
      <c r="T57" t="n">
        <v>4872.15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351.2755603011503</v>
      </c>
      <c r="AB57" t="n">
        <v>480.6307187880189</v>
      </c>
      <c r="AC57" t="n">
        <v>434.7599975563402</v>
      </c>
      <c r="AD57" t="n">
        <v>351275.5603011503</v>
      </c>
      <c r="AE57" t="n">
        <v>480630.7187880189</v>
      </c>
      <c r="AF57" t="n">
        <v>7.483171418757635e-06</v>
      </c>
      <c r="AG57" t="n">
        <v>22</v>
      </c>
      <c r="AH57" t="n">
        <v>434759.9975563402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5.4044</v>
      </c>
      <c r="E58" t="n">
        <v>18.5</v>
      </c>
      <c r="F58" t="n">
        <v>15.63</v>
      </c>
      <c r="G58" t="n">
        <v>85.23</v>
      </c>
      <c r="H58" t="n">
        <v>1.28</v>
      </c>
      <c r="I58" t="n">
        <v>11</v>
      </c>
      <c r="J58" t="n">
        <v>207.43</v>
      </c>
      <c r="K58" t="n">
        <v>53.44</v>
      </c>
      <c r="L58" t="n">
        <v>15</v>
      </c>
      <c r="M58" t="n">
        <v>9</v>
      </c>
      <c r="N58" t="n">
        <v>44</v>
      </c>
      <c r="O58" t="n">
        <v>25817.56</v>
      </c>
      <c r="P58" t="n">
        <v>190.32</v>
      </c>
      <c r="Q58" t="n">
        <v>467.07</v>
      </c>
      <c r="R58" t="n">
        <v>59.54</v>
      </c>
      <c r="S58" t="n">
        <v>39.61</v>
      </c>
      <c r="T58" t="n">
        <v>5007.89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350.8674200723697</v>
      </c>
      <c r="AB58" t="n">
        <v>480.0722833211252</v>
      </c>
      <c r="AC58" t="n">
        <v>434.2548583866377</v>
      </c>
      <c r="AD58" t="n">
        <v>350867.4200723697</v>
      </c>
      <c r="AE58" t="n">
        <v>480072.2833211252</v>
      </c>
      <c r="AF58" t="n">
        <v>7.48192544641995e-06</v>
      </c>
      <c r="AG58" t="n">
        <v>22</v>
      </c>
      <c r="AH58" t="n">
        <v>434254.8583866378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5.4256</v>
      </c>
      <c r="E59" t="n">
        <v>18.43</v>
      </c>
      <c r="F59" t="n">
        <v>15.59</v>
      </c>
      <c r="G59" t="n">
        <v>93.54000000000001</v>
      </c>
      <c r="H59" t="n">
        <v>1.3</v>
      </c>
      <c r="I59" t="n">
        <v>10</v>
      </c>
      <c r="J59" t="n">
        <v>207.83</v>
      </c>
      <c r="K59" t="n">
        <v>53.44</v>
      </c>
      <c r="L59" t="n">
        <v>15.25</v>
      </c>
      <c r="M59" t="n">
        <v>8</v>
      </c>
      <c r="N59" t="n">
        <v>44.15</v>
      </c>
      <c r="O59" t="n">
        <v>25866.82</v>
      </c>
      <c r="P59" t="n">
        <v>189.68</v>
      </c>
      <c r="Q59" t="n">
        <v>467.07</v>
      </c>
      <c r="R59" t="n">
        <v>58.41</v>
      </c>
      <c r="S59" t="n">
        <v>39.61</v>
      </c>
      <c r="T59" t="n">
        <v>4448.33</v>
      </c>
      <c r="U59" t="n">
        <v>0.68</v>
      </c>
      <c r="V59" t="n">
        <v>0.75</v>
      </c>
      <c r="W59" t="n">
        <v>2.62</v>
      </c>
      <c r="X59" t="n">
        <v>0.26</v>
      </c>
      <c r="Y59" t="n">
        <v>1</v>
      </c>
      <c r="Z59" t="n">
        <v>10</v>
      </c>
      <c r="AA59" t="n">
        <v>349.940487074186</v>
      </c>
      <c r="AB59" t="n">
        <v>478.8040126996125</v>
      </c>
      <c r="AC59" t="n">
        <v>433.1076297332132</v>
      </c>
      <c r="AD59" t="n">
        <v>349940.487074186</v>
      </c>
      <c r="AE59" t="n">
        <v>478804.0126996125</v>
      </c>
      <c r="AF59" t="n">
        <v>7.511275017040945e-06</v>
      </c>
      <c r="AG59" t="n">
        <v>22</v>
      </c>
      <c r="AH59" t="n">
        <v>433107.6297332132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5.4247</v>
      </c>
      <c r="E60" t="n">
        <v>18.43</v>
      </c>
      <c r="F60" t="n">
        <v>15.59</v>
      </c>
      <c r="G60" t="n">
        <v>93.56</v>
      </c>
      <c r="H60" t="n">
        <v>1.32</v>
      </c>
      <c r="I60" t="n">
        <v>10</v>
      </c>
      <c r="J60" t="n">
        <v>208.23</v>
      </c>
      <c r="K60" t="n">
        <v>53.44</v>
      </c>
      <c r="L60" t="n">
        <v>15.5</v>
      </c>
      <c r="M60" t="n">
        <v>8</v>
      </c>
      <c r="N60" t="n">
        <v>44.3</v>
      </c>
      <c r="O60" t="n">
        <v>25916.13</v>
      </c>
      <c r="P60" t="n">
        <v>190.03</v>
      </c>
      <c r="Q60" t="n">
        <v>467.1</v>
      </c>
      <c r="R60" t="n">
        <v>58.37</v>
      </c>
      <c r="S60" t="n">
        <v>39.61</v>
      </c>
      <c r="T60" t="n">
        <v>4427.24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350.1184502645734</v>
      </c>
      <c r="AB60" t="n">
        <v>479.0475097878823</v>
      </c>
      <c r="AC60" t="n">
        <v>433.3278878011289</v>
      </c>
      <c r="AD60" t="n">
        <v>350118.4502645734</v>
      </c>
      <c r="AE60" t="n">
        <v>479047.5097878823</v>
      </c>
      <c r="AF60" t="n">
        <v>7.510029044703261e-06</v>
      </c>
      <c r="AG60" t="n">
        <v>22</v>
      </c>
      <c r="AH60" t="n">
        <v>433327.8878011289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5.4232</v>
      </c>
      <c r="E61" t="n">
        <v>18.44</v>
      </c>
      <c r="F61" t="n">
        <v>15.6</v>
      </c>
      <c r="G61" t="n">
        <v>93.59</v>
      </c>
      <c r="H61" t="n">
        <v>1.34</v>
      </c>
      <c r="I61" t="n">
        <v>10</v>
      </c>
      <c r="J61" t="n">
        <v>208.63</v>
      </c>
      <c r="K61" t="n">
        <v>53.44</v>
      </c>
      <c r="L61" t="n">
        <v>15.75</v>
      </c>
      <c r="M61" t="n">
        <v>8</v>
      </c>
      <c r="N61" t="n">
        <v>44.45</v>
      </c>
      <c r="O61" t="n">
        <v>25965.5</v>
      </c>
      <c r="P61" t="n">
        <v>189.52</v>
      </c>
      <c r="Q61" t="n">
        <v>467.07</v>
      </c>
      <c r="R61" t="n">
        <v>58.65</v>
      </c>
      <c r="S61" t="n">
        <v>39.61</v>
      </c>
      <c r="T61" t="n">
        <v>4565.13</v>
      </c>
      <c r="U61" t="n">
        <v>0.68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349.9580755973333</v>
      </c>
      <c r="AB61" t="n">
        <v>478.8280780929335</v>
      </c>
      <c r="AC61" t="n">
        <v>433.1293983591716</v>
      </c>
      <c r="AD61" t="n">
        <v>349958.0755973333</v>
      </c>
      <c r="AE61" t="n">
        <v>478828.0780929335</v>
      </c>
      <c r="AF61" t="n">
        <v>7.507952424140454e-06</v>
      </c>
      <c r="AG61" t="n">
        <v>22</v>
      </c>
      <c r="AH61" t="n">
        <v>433129.3983591716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5.4249</v>
      </c>
      <c r="E62" t="n">
        <v>18.43</v>
      </c>
      <c r="F62" t="n">
        <v>15.59</v>
      </c>
      <c r="G62" t="n">
        <v>93.56</v>
      </c>
      <c r="H62" t="n">
        <v>1.36</v>
      </c>
      <c r="I62" t="n">
        <v>10</v>
      </c>
      <c r="J62" t="n">
        <v>209.03</v>
      </c>
      <c r="K62" t="n">
        <v>53.44</v>
      </c>
      <c r="L62" t="n">
        <v>16</v>
      </c>
      <c r="M62" t="n">
        <v>8</v>
      </c>
      <c r="N62" t="n">
        <v>44.6</v>
      </c>
      <c r="O62" t="n">
        <v>26014.91</v>
      </c>
      <c r="P62" t="n">
        <v>188.71</v>
      </c>
      <c r="Q62" t="n">
        <v>467.07</v>
      </c>
      <c r="R62" t="n">
        <v>58.51</v>
      </c>
      <c r="S62" t="n">
        <v>39.61</v>
      </c>
      <c r="T62" t="n">
        <v>4496.14</v>
      </c>
      <c r="U62" t="n">
        <v>0.68</v>
      </c>
      <c r="V62" t="n">
        <v>0.75</v>
      </c>
      <c r="W62" t="n">
        <v>2.62</v>
      </c>
      <c r="X62" t="n">
        <v>0.26</v>
      </c>
      <c r="Y62" t="n">
        <v>1</v>
      </c>
      <c r="Z62" t="n">
        <v>10</v>
      </c>
      <c r="AA62" t="n">
        <v>349.5250629491147</v>
      </c>
      <c r="AB62" t="n">
        <v>478.235611084471</v>
      </c>
      <c r="AC62" t="n">
        <v>432.5934755704641</v>
      </c>
      <c r="AD62" t="n">
        <v>349525.0629491147</v>
      </c>
      <c r="AE62" t="n">
        <v>478235.611084471</v>
      </c>
      <c r="AF62" t="n">
        <v>7.510305927444968e-06</v>
      </c>
      <c r="AG62" t="n">
        <v>22</v>
      </c>
      <c r="AH62" t="n">
        <v>432593.4755704642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5.4272</v>
      </c>
      <c r="E63" t="n">
        <v>18.43</v>
      </c>
      <c r="F63" t="n">
        <v>15.59</v>
      </c>
      <c r="G63" t="n">
        <v>93.51000000000001</v>
      </c>
      <c r="H63" t="n">
        <v>1.38</v>
      </c>
      <c r="I63" t="n">
        <v>10</v>
      </c>
      <c r="J63" t="n">
        <v>209.43</v>
      </c>
      <c r="K63" t="n">
        <v>53.44</v>
      </c>
      <c r="L63" t="n">
        <v>16.25</v>
      </c>
      <c r="M63" t="n">
        <v>8</v>
      </c>
      <c r="N63" t="n">
        <v>44.75</v>
      </c>
      <c r="O63" t="n">
        <v>26064.38</v>
      </c>
      <c r="P63" t="n">
        <v>187.95</v>
      </c>
      <c r="Q63" t="n">
        <v>467.07</v>
      </c>
      <c r="R63" t="n">
        <v>58.21</v>
      </c>
      <c r="S63" t="n">
        <v>39.61</v>
      </c>
      <c r="T63" t="n">
        <v>4345.28</v>
      </c>
      <c r="U63" t="n">
        <v>0.68</v>
      </c>
      <c r="V63" t="n">
        <v>0.75</v>
      </c>
      <c r="W63" t="n">
        <v>2.62</v>
      </c>
      <c r="X63" t="n">
        <v>0.25</v>
      </c>
      <c r="Y63" t="n">
        <v>1</v>
      </c>
      <c r="Z63" t="n">
        <v>10</v>
      </c>
      <c r="AA63" t="n">
        <v>349.1305692574571</v>
      </c>
      <c r="AB63" t="n">
        <v>477.6958474117117</v>
      </c>
      <c r="AC63" t="n">
        <v>432.1052261850699</v>
      </c>
      <c r="AD63" t="n">
        <v>349130.569257457</v>
      </c>
      <c r="AE63" t="n">
        <v>477695.8474117117</v>
      </c>
      <c r="AF63" t="n">
        <v>7.513490078974605e-06</v>
      </c>
      <c r="AG63" t="n">
        <v>22</v>
      </c>
      <c r="AH63" t="n">
        <v>432105.2261850699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5.4258</v>
      </c>
      <c r="E64" t="n">
        <v>18.43</v>
      </c>
      <c r="F64" t="n">
        <v>15.59</v>
      </c>
      <c r="G64" t="n">
        <v>93.54000000000001</v>
      </c>
      <c r="H64" t="n">
        <v>1.4</v>
      </c>
      <c r="I64" t="n">
        <v>10</v>
      </c>
      <c r="J64" t="n">
        <v>209.84</v>
      </c>
      <c r="K64" t="n">
        <v>53.44</v>
      </c>
      <c r="L64" t="n">
        <v>16.5</v>
      </c>
      <c r="M64" t="n">
        <v>8</v>
      </c>
      <c r="N64" t="n">
        <v>44.9</v>
      </c>
      <c r="O64" t="n">
        <v>26113.9</v>
      </c>
      <c r="P64" t="n">
        <v>186.42</v>
      </c>
      <c r="Q64" t="n">
        <v>467.07</v>
      </c>
      <c r="R64" t="n">
        <v>58.3</v>
      </c>
      <c r="S64" t="n">
        <v>39.61</v>
      </c>
      <c r="T64" t="n">
        <v>4388.75</v>
      </c>
      <c r="U64" t="n">
        <v>0.68</v>
      </c>
      <c r="V64" t="n">
        <v>0.75</v>
      </c>
      <c r="W64" t="n">
        <v>2.63</v>
      </c>
      <c r="X64" t="n">
        <v>0.26</v>
      </c>
      <c r="Y64" t="n">
        <v>1</v>
      </c>
      <c r="Z64" t="n">
        <v>10</v>
      </c>
      <c r="AA64" t="n">
        <v>348.482414741288</v>
      </c>
      <c r="AB64" t="n">
        <v>476.80901380813</v>
      </c>
      <c r="AC64" t="n">
        <v>431.3030307359353</v>
      </c>
      <c r="AD64" t="n">
        <v>348482.4147412881</v>
      </c>
      <c r="AE64" t="n">
        <v>476809.0138081301</v>
      </c>
      <c r="AF64" t="n">
        <v>7.511551899782652e-06</v>
      </c>
      <c r="AG64" t="n">
        <v>22</v>
      </c>
      <c r="AH64" t="n">
        <v>431303.0307359353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5.447</v>
      </c>
      <c r="E65" t="n">
        <v>18.36</v>
      </c>
      <c r="F65" t="n">
        <v>15.56</v>
      </c>
      <c r="G65" t="n">
        <v>103.7</v>
      </c>
      <c r="H65" t="n">
        <v>1.42</v>
      </c>
      <c r="I65" t="n">
        <v>9</v>
      </c>
      <c r="J65" t="n">
        <v>210.24</v>
      </c>
      <c r="K65" t="n">
        <v>53.44</v>
      </c>
      <c r="L65" t="n">
        <v>16.75</v>
      </c>
      <c r="M65" t="n">
        <v>7</v>
      </c>
      <c r="N65" t="n">
        <v>45.05</v>
      </c>
      <c r="O65" t="n">
        <v>26163.47</v>
      </c>
      <c r="P65" t="n">
        <v>185.78</v>
      </c>
      <c r="Q65" t="n">
        <v>467.07</v>
      </c>
      <c r="R65" t="n">
        <v>57.11</v>
      </c>
      <c r="S65" t="n">
        <v>39.61</v>
      </c>
      <c r="T65" t="n">
        <v>3800.71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347.5987682365309</v>
      </c>
      <c r="AB65" t="n">
        <v>475.5999696765889</v>
      </c>
      <c r="AC65" t="n">
        <v>430.2093760794044</v>
      </c>
      <c r="AD65" t="n">
        <v>347598.7682365309</v>
      </c>
      <c r="AE65" t="n">
        <v>475599.9696765889</v>
      </c>
      <c r="AF65" t="n">
        <v>7.540901470403646e-06</v>
      </c>
      <c r="AG65" t="n">
        <v>22</v>
      </c>
      <c r="AH65" t="n">
        <v>430209.3760794044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5.4439</v>
      </c>
      <c r="E66" t="n">
        <v>18.37</v>
      </c>
      <c r="F66" t="n">
        <v>15.57</v>
      </c>
      <c r="G66" t="n">
        <v>103.77</v>
      </c>
      <c r="H66" t="n">
        <v>1.43</v>
      </c>
      <c r="I66" t="n">
        <v>9</v>
      </c>
      <c r="J66" t="n">
        <v>210.64</v>
      </c>
      <c r="K66" t="n">
        <v>53.44</v>
      </c>
      <c r="L66" t="n">
        <v>17</v>
      </c>
      <c r="M66" t="n">
        <v>7</v>
      </c>
      <c r="N66" t="n">
        <v>45.21</v>
      </c>
      <c r="O66" t="n">
        <v>26213.09</v>
      </c>
      <c r="P66" t="n">
        <v>185.98</v>
      </c>
      <c r="Q66" t="n">
        <v>467.08</v>
      </c>
      <c r="R66" t="n">
        <v>57.41</v>
      </c>
      <c r="S66" t="n">
        <v>39.61</v>
      </c>
      <c r="T66" t="n">
        <v>3951.6</v>
      </c>
      <c r="U66" t="n">
        <v>0.6899999999999999</v>
      </c>
      <c r="V66" t="n">
        <v>0.75</v>
      </c>
      <c r="W66" t="n">
        <v>2.63</v>
      </c>
      <c r="X66" t="n">
        <v>0.23</v>
      </c>
      <c r="Y66" t="n">
        <v>1</v>
      </c>
      <c r="Z66" t="n">
        <v>10</v>
      </c>
      <c r="AA66" t="n">
        <v>347.791882472533</v>
      </c>
      <c r="AB66" t="n">
        <v>475.8641970938858</v>
      </c>
      <c r="AC66" t="n">
        <v>430.4483860028399</v>
      </c>
      <c r="AD66" t="n">
        <v>347791.882472533</v>
      </c>
      <c r="AE66" t="n">
        <v>475864.1970938857</v>
      </c>
      <c r="AF66" t="n">
        <v>7.536609787907181e-06</v>
      </c>
      <c r="AG66" t="n">
        <v>22</v>
      </c>
      <c r="AH66" t="n">
        <v>430448.3860028399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5.4456</v>
      </c>
      <c r="E67" t="n">
        <v>18.36</v>
      </c>
      <c r="F67" t="n">
        <v>15.56</v>
      </c>
      <c r="G67" t="n">
        <v>103.73</v>
      </c>
      <c r="H67" t="n">
        <v>1.45</v>
      </c>
      <c r="I67" t="n">
        <v>9</v>
      </c>
      <c r="J67" t="n">
        <v>211.04</v>
      </c>
      <c r="K67" t="n">
        <v>53.44</v>
      </c>
      <c r="L67" t="n">
        <v>17.25</v>
      </c>
      <c r="M67" t="n">
        <v>7</v>
      </c>
      <c r="N67" t="n">
        <v>45.36</v>
      </c>
      <c r="O67" t="n">
        <v>26262.77</v>
      </c>
      <c r="P67" t="n">
        <v>186.38</v>
      </c>
      <c r="Q67" t="n">
        <v>467.07</v>
      </c>
      <c r="R67" t="n">
        <v>57.33</v>
      </c>
      <c r="S67" t="n">
        <v>39.61</v>
      </c>
      <c r="T67" t="n">
        <v>3911.12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347.8986102156446</v>
      </c>
      <c r="AB67" t="n">
        <v>476.0102267005068</v>
      </c>
      <c r="AC67" t="n">
        <v>430.5804787487589</v>
      </c>
      <c r="AD67" t="n">
        <v>347898.6102156446</v>
      </c>
      <c r="AE67" t="n">
        <v>476010.2267005068</v>
      </c>
      <c r="AF67" t="n">
        <v>7.538963291211694e-06</v>
      </c>
      <c r="AG67" t="n">
        <v>22</v>
      </c>
      <c r="AH67" t="n">
        <v>430580.4787487589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5.4455</v>
      </c>
      <c r="E68" t="n">
        <v>18.36</v>
      </c>
      <c r="F68" t="n">
        <v>15.56</v>
      </c>
      <c r="G68" t="n">
        <v>103.74</v>
      </c>
      <c r="H68" t="n">
        <v>1.47</v>
      </c>
      <c r="I68" t="n">
        <v>9</v>
      </c>
      <c r="J68" t="n">
        <v>211.45</v>
      </c>
      <c r="K68" t="n">
        <v>53.44</v>
      </c>
      <c r="L68" t="n">
        <v>17.5</v>
      </c>
      <c r="M68" t="n">
        <v>7</v>
      </c>
      <c r="N68" t="n">
        <v>45.51</v>
      </c>
      <c r="O68" t="n">
        <v>26312.5</v>
      </c>
      <c r="P68" t="n">
        <v>186.38</v>
      </c>
      <c r="Q68" t="n">
        <v>467.07</v>
      </c>
      <c r="R68" t="n">
        <v>57.32</v>
      </c>
      <c r="S68" t="n">
        <v>39.61</v>
      </c>
      <c r="T68" t="n">
        <v>3903.88</v>
      </c>
      <c r="U68" t="n">
        <v>0.6899999999999999</v>
      </c>
      <c r="V68" t="n">
        <v>0.75</v>
      </c>
      <c r="W68" t="n">
        <v>2.62</v>
      </c>
      <c r="X68" t="n">
        <v>0.23</v>
      </c>
      <c r="Y68" t="n">
        <v>1</v>
      </c>
      <c r="Z68" t="n">
        <v>10</v>
      </c>
      <c r="AA68" t="n">
        <v>347.9009981678075</v>
      </c>
      <c r="AB68" t="n">
        <v>476.0134940020051</v>
      </c>
      <c r="AC68" t="n">
        <v>430.5834342235879</v>
      </c>
      <c r="AD68" t="n">
        <v>347900.9981678075</v>
      </c>
      <c r="AE68" t="n">
        <v>476013.4940020051</v>
      </c>
      <c r="AF68" t="n">
        <v>7.538824849840841e-06</v>
      </c>
      <c r="AG68" t="n">
        <v>22</v>
      </c>
      <c r="AH68" t="n">
        <v>430583.4342235879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5.4428</v>
      </c>
      <c r="E69" t="n">
        <v>18.37</v>
      </c>
      <c r="F69" t="n">
        <v>15.57</v>
      </c>
      <c r="G69" t="n">
        <v>103.8</v>
      </c>
      <c r="H69" t="n">
        <v>1.49</v>
      </c>
      <c r="I69" t="n">
        <v>9</v>
      </c>
      <c r="J69" t="n">
        <v>211.85</v>
      </c>
      <c r="K69" t="n">
        <v>53.44</v>
      </c>
      <c r="L69" t="n">
        <v>17.75</v>
      </c>
      <c r="M69" t="n">
        <v>7</v>
      </c>
      <c r="N69" t="n">
        <v>45.67</v>
      </c>
      <c r="O69" t="n">
        <v>26362.28</v>
      </c>
      <c r="P69" t="n">
        <v>186.01</v>
      </c>
      <c r="Q69" t="n">
        <v>467.07</v>
      </c>
      <c r="R69" t="n">
        <v>57.61</v>
      </c>
      <c r="S69" t="n">
        <v>39.61</v>
      </c>
      <c r="T69" t="n">
        <v>4050.45</v>
      </c>
      <c r="U69" t="n">
        <v>0.6899999999999999</v>
      </c>
      <c r="V69" t="n">
        <v>0.75</v>
      </c>
      <c r="W69" t="n">
        <v>2.63</v>
      </c>
      <c r="X69" t="n">
        <v>0.24</v>
      </c>
      <c r="Y69" t="n">
        <v>1</v>
      </c>
      <c r="Z69" t="n">
        <v>10</v>
      </c>
      <c r="AA69" t="n">
        <v>347.8314726789665</v>
      </c>
      <c r="AB69" t="n">
        <v>475.9183661609246</v>
      </c>
      <c r="AC69" t="n">
        <v>430.4973852501474</v>
      </c>
      <c r="AD69" t="n">
        <v>347831.4726789665</v>
      </c>
      <c r="AE69" t="n">
        <v>475918.3661609246</v>
      </c>
      <c r="AF69" t="n">
        <v>7.53508693282779e-06</v>
      </c>
      <c r="AG69" t="n">
        <v>22</v>
      </c>
      <c r="AH69" t="n">
        <v>430497.3852501474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5.4449</v>
      </c>
      <c r="E70" t="n">
        <v>18.37</v>
      </c>
      <c r="F70" t="n">
        <v>15.56</v>
      </c>
      <c r="G70" t="n">
        <v>103.75</v>
      </c>
      <c r="H70" t="n">
        <v>1.51</v>
      </c>
      <c r="I70" t="n">
        <v>9</v>
      </c>
      <c r="J70" t="n">
        <v>212.25</v>
      </c>
      <c r="K70" t="n">
        <v>53.44</v>
      </c>
      <c r="L70" t="n">
        <v>18</v>
      </c>
      <c r="M70" t="n">
        <v>7</v>
      </c>
      <c r="N70" t="n">
        <v>45.82</v>
      </c>
      <c r="O70" t="n">
        <v>26412.11</v>
      </c>
      <c r="P70" t="n">
        <v>185.26</v>
      </c>
      <c r="Q70" t="n">
        <v>467.11</v>
      </c>
      <c r="R70" t="n">
        <v>57.43</v>
      </c>
      <c r="S70" t="n">
        <v>39.61</v>
      </c>
      <c r="T70" t="n">
        <v>3958.48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347.417818853508</v>
      </c>
      <c r="AB70" t="n">
        <v>475.3523867478136</v>
      </c>
      <c r="AC70" t="n">
        <v>429.9854221178666</v>
      </c>
      <c r="AD70" t="n">
        <v>347417.818853508</v>
      </c>
      <c r="AE70" t="n">
        <v>475352.3867478136</v>
      </c>
      <c r="AF70" t="n">
        <v>7.537994201615718e-06</v>
      </c>
      <c r="AG70" t="n">
        <v>22</v>
      </c>
      <c r="AH70" t="n">
        <v>429985.4221178666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5.443</v>
      </c>
      <c r="E71" t="n">
        <v>18.37</v>
      </c>
      <c r="F71" t="n">
        <v>15.57</v>
      </c>
      <c r="G71" t="n">
        <v>103.79</v>
      </c>
      <c r="H71" t="n">
        <v>1.52</v>
      </c>
      <c r="I71" t="n">
        <v>9</v>
      </c>
      <c r="J71" t="n">
        <v>212.66</v>
      </c>
      <c r="K71" t="n">
        <v>53.44</v>
      </c>
      <c r="L71" t="n">
        <v>18.25</v>
      </c>
      <c r="M71" t="n">
        <v>7</v>
      </c>
      <c r="N71" t="n">
        <v>45.97</v>
      </c>
      <c r="O71" t="n">
        <v>26462</v>
      </c>
      <c r="P71" t="n">
        <v>184.09</v>
      </c>
      <c r="Q71" t="n">
        <v>467.07</v>
      </c>
      <c r="R71" t="n">
        <v>57.79</v>
      </c>
      <c r="S71" t="n">
        <v>39.61</v>
      </c>
      <c r="T71" t="n">
        <v>4140.06</v>
      </c>
      <c r="U71" t="n">
        <v>0.6899999999999999</v>
      </c>
      <c r="V71" t="n">
        <v>0.75</v>
      </c>
      <c r="W71" t="n">
        <v>2.62</v>
      </c>
      <c r="X71" t="n">
        <v>0.24</v>
      </c>
      <c r="Y71" t="n">
        <v>1</v>
      </c>
      <c r="Z71" t="n">
        <v>10</v>
      </c>
      <c r="AA71" t="n">
        <v>346.9735269866454</v>
      </c>
      <c r="AB71" t="n">
        <v>474.7444870147984</v>
      </c>
      <c r="AC71" t="n">
        <v>429.4355394821777</v>
      </c>
      <c r="AD71" t="n">
        <v>346973.5269866454</v>
      </c>
      <c r="AE71" t="n">
        <v>474744.4870147984</v>
      </c>
      <c r="AF71" t="n">
        <v>7.535363815569496e-06</v>
      </c>
      <c r="AG71" t="n">
        <v>22</v>
      </c>
      <c r="AH71" t="n">
        <v>429435.5394821777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5.4441</v>
      </c>
      <c r="E72" t="n">
        <v>18.37</v>
      </c>
      <c r="F72" t="n">
        <v>15.56</v>
      </c>
      <c r="G72" t="n">
        <v>103.77</v>
      </c>
      <c r="H72" t="n">
        <v>1.54</v>
      </c>
      <c r="I72" t="n">
        <v>9</v>
      </c>
      <c r="J72" t="n">
        <v>213.06</v>
      </c>
      <c r="K72" t="n">
        <v>53.44</v>
      </c>
      <c r="L72" t="n">
        <v>18.5</v>
      </c>
      <c r="M72" t="n">
        <v>7</v>
      </c>
      <c r="N72" t="n">
        <v>46.13</v>
      </c>
      <c r="O72" t="n">
        <v>26511.94</v>
      </c>
      <c r="P72" t="n">
        <v>183.47</v>
      </c>
      <c r="Q72" t="n">
        <v>467.1</v>
      </c>
      <c r="R72" t="n">
        <v>57.46</v>
      </c>
      <c r="S72" t="n">
        <v>39.61</v>
      </c>
      <c r="T72" t="n">
        <v>3974.4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346.6416141077995</v>
      </c>
      <c r="AB72" t="n">
        <v>474.2903491709986</v>
      </c>
      <c r="AC72" t="n">
        <v>429.0247439168037</v>
      </c>
      <c r="AD72" t="n">
        <v>346641.6141077995</v>
      </c>
      <c r="AE72" t="n">
        <v>474290.3491709986</v>
      </c>
      <c r="AF72" t="n">
        <v>7.536886670648887e-06</v>
      </c>
      <c r="AG72" t="n">
        <v>22</v>
      </c>
      <c r="AH72" t="n">
        <v>429024.7439168037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5.4682</v>
      </c>
      <c r="E73" t="n">
        <v>18.29</v>
      </c>
      <c r="F73" t="n">
        <v>15.52</v>
      </c>
      <c r="G73" t="n">
        <v>116.41</v>
      </c>
      <c r="H73" t="n">
        <v>1.56</v>
      </c>
      <c r="I73" t="n">
        <v>8</v>
      </c>
      <c r="J73" t="n">
        <v>213.47</v>
      </c>
      <c r="K73" t="n">
        <v>53.44</v>
      </c>
      <c r="L73" t="n">
        <v>18.75</v>
      </c>
      <c r="M73" t="n">
        <v>6</v>
      </c>
      <c r="N73" t="n">
        <v>46.28</v>
      </c>
      <c r="O73" t="n">
        <v>26561.93</v>
      </c>
      <c r="P73" t="n">
        <v>182.08</v>
      </c>
      <c r="Q73" t="n">
        <v>467.08</v>
      </c>
      <c r="R73" t="n">
        <v>55.98</v>
      </c>
      <c r="S73" t="n">
        <v>39.61</v>
      </c>
      <c r="T73" t="n">
        <v>3238.97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345.3382554705221</v>
      </c>
      <c r="AB73" t="n">
        <v>472.5070363833509</v>
      </c>
      <c r="AC73" t="n">
        <v>427.4116279987138</v>
      </c>
      <c r="AD73" t="n">
        <v>345338.2554705222</v>
      </c>
      <c r="AE73" t="n">
        <v>472507.0363833508</v>
      </c>
      <c r="AF73" t="n">
        <v>7.570251041024642e-06</v>
      </c>
      <c r="AG73" t="n">
        <v>22</v>
      </c>
      <c r="AH73" t="n">
        <v>427411.6279987138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5.4634</v>
      </c>
      <c r="E74" t="n">
        <v>18.3</v>
      </c>
      <c r="F74" t="n">
        <v>15.54</v>
      </c>
      <c r="G74" t="n">
        <v>116.53</v>
      </c>
      <c r="H74" t="n">
        <v>1.58</v>
      </c>
      <c r="I74" t="n">
        <v>8</v>
      </c>
      <c r="J74" t="n">
        <v>213.87</v>
      </c>
      <c r="K74" t="n">
        <v>53.44</v>
      </c>
      <c r="L74" t="n">
        <v>19</v>
      </c>
      <c r="M74" t="n">
        <v>6</v>
      </c>
      <c r="N74" t="n">
        <v>46.44</v>
      </c>
      <c r="O74" t="n">
        <v>26611.98</v>
      </c>
      <c r="P74" t="n">
        <v>182.48</v>
      </c>
      <c r="Q74" t="n">
        <v>467.07</v>
      </c>
      <c r="R74" t="n">
        <v>56.5</v>
      </c>
      <c r="S74" t="n">
        <v>39.61</v>
      </c>
      <c r="T74" t="n">
        <v>3503.19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345.6878744234075</v>
      </c>
      <c r="AB74" t="n">
        <v>472.9854004587881</v>
      </c>
      <c r="AC74" t="n">
        <v>427.8443376781796</v>
      </c>
      <c r="AD74" t="n">
        <v>345687.8744234075</v>
      </c>
      <c r="AE74" t="n">
        <v>472985.4004587881</v>
      </c>
      <c r="AF74" t="n">
        <v>7.563605855223661e-06</v>
      </c>
      <c r="AG74" t="n">
        <v>22</v>
      </c>
      <c r="AH74" t="n">
        <v>427844.3376781796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5.4654</v>
      </c>
      <c r="E75" t="n">
        <v>18.3</v>
      </c>
      <c r="F75" t="n">
        <v>15.53</v>
      </c>
      <c r="G75" t="n">
        <v>116.48</v>
      </c>
      <c r="H75" t="n">
        <v>1.6</v>
      </c>
      <c r="I75" t="n">
        <v>8</v>
      </c>
      <c r="J75" t="n">
        <v>214.28</v>
      </c>
      <c r="K75" t="n">
        <v>53.44</v>
      </c>
      <c r="L75" t="n">
        <v>19.25</v>
      </c>
      <c r="M75" t="n">
        <v>6</v>
      </c>
      <c r="N75" t="n">
        <v>46.6</v>
      </c>
      <c r="O75" t="n">
        <v>26662.08</v>
      </c>
      <c r="P75" t="n">
        <v>182.32</v>
      </c>
      <c r="Q75" t="n">
        <v>467.07</v>
      </c>
      <c r="R75" t="n">
        <v>56.45</v>
      </c>
      <c r="S75" t="n">
        <v>39.61</v>
      </c>
      <c r="T75" t="n">
        <v>3477.39</v>
      </c>
      <c r="U75" t="n">
        <v>0.7</v>
      </c>
      <c r="V75" t="n">
        <v>0.75</v>
      </c>
      <c r="W75" t="n">
        <v>2.62</v>
      </c>
      <c r="X75" t="n">
        <v>0.2</v>
      </c>
      <c r="Y75" t="n">
        <v>1</v>
      </c>
      <c r="Z75" t="n">
        <v>10</v>
      </c>
      <c r="AA75" t="n">
        <v>345.5400321484946</v>
      </c>
      <c r="AB75" t="n">
        <v>472.7831161359114</v>
      </c>
      <c r="AC75" t="n">
        <v>427.6613590871704</v>
      </c>
      <c r="AD75" t="n">
        <v>345540.0321484946</v>
      </c>
      <c r="AE75" t="n">
        <v>472783.1161359114</v>
      </c>
      <c r="AF75" t="n">
        <v>7.566374682640737e-06</v>
      </c>
      <c r="AG75" t="n">
        <v>22</v>
      </c>
      <c r="AH75" t="n">
        <v>427661.3590871704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5.4685</v>
      </c>
      <c r="E76" t="n">
        <v>18.29</v>
      </c>
      <c r="F76" t="n">
        <v>15.52</v>
      </c>
      <c r="G76" t="n">
        <v>116.4</v>
      </c>
      <c r="H76" t="n">
        <v>1.61</v>
      </c>
      <c r="I76" t="n">
        <v>8</v>
      </c>
      <c r="J76" t="n">
        <v>214.69</v>
      </c>
      <c r="K76" t="n">
        <v>53.44</v>
      </c>
      <c r="L76" t="n">
        <v>19.5</v>
      </c>
      <c r="M76" t="n">
        <v>6</v>
      </c>
      <c r="N76" t="n">
        <v>46.75</v>
      </c>
      <c r="O76" t="n">
        <v>26712.23</v>
      </c>
      <c r="P76" t="n">
        <v>182.01</v>
      </c>
      <c r="Q76" t="n">
        <v>467.07</v>
      </c>
      <c r="R76" t="n">
        <v>56.13</v>
      </c>
      <c r="S76" t="n">
        <v>39.61</v>
      </c>
      <c r="T76" t="n">
        <v>3314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345.3003020917666</v>
      </c>
      <c r="AB76" t="n">
        <v>472.4551068961526</v>
      </c>
      <c r="AC76" t="n">
        <v>427.3646545888903</v>
      </c>
      <c r="AD76" t="n">
        <v>345300.3020917666</v>
      </c>
      <c r="AE76" t="n">
        <v>472455.1068961526</v>
      </c>
      <c r="AF76" t="n">
        <v>7.570666365137202e-06</v>
      </c>
      <c r="AG76" t="n">
        <v>22</v>
      </c>
      <c r="AH76" t="n">
        <v>427364.6545888903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5.4668</v>
      </c>
      <c r="E77" t="n">
        <v>18.29</v>
      </c>
      <c r="F77" t="n">
        <v>15.53</v>
      </c>
      <c r="G77" t="n">
        <v>116.44</v>
      </c>
      <c r="H77" t="n">
        <v>1.63</v>
      </c>
      <c r="I77" t="n">
        <v>8</v>
      </c>
      <c r="J77" t="n">
        <v>215.09</v>
      </c>
      <c r="K77" t="n">
        <v>53.44</v>
      </c>
      <c r="L77" t="n">
        <v>19.75</v>
      </c>
      <c r="M77" t="n">
        <v>6</v>
      </c>
      <c r="N77" t="n">
        <v>46.91</v>
      </c>
      <c r="O77" t="n">
        <v>26762.44</v>
      </c>
      <c r="P77" t="n">
        <v>182.09</v>
      </c>
      <c r="Q77" t="n">
        <v>467.07</v>
      </c>
      <c r="R77" t="n">
        <v>56.28</v>
      </c>
      <c r="S77" t="n">
        <v>39.61</v>
      </c>
      <c r="T77" t="n">
        <v>3389.19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345.4055773673236</v>
      </c>
      <c r="AB77" t="n">
        <v>472.5991491725871</v>
      </c>
      <c r="AC77" t="n">
        <v>427.4949496726264</v>
      </c>
      <c r="AD77" t="n">
        <v>345405.5773673236</v>
      </c>
      <c r="AE77" t="n">
        <v>472599.1491725871</v>
      </c>
      <c r="AF77" t="n">
        <v>7.568312861832689e-06</v>
      </c>
      <c r="AG77" t="n">
        <v>22</v>
      </c>
      <c r="AH77" t="n">
        <v>427494.9496726264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5.4645</v>
      </c>
      <c r="E78" t="n">
        <v>18.3</v>
      </c>
      <c r="F78" t="n">
        <v>15.53</v>
      </c>
      <c r="G78" t="n">
        <v>116.5</v>
      </c>
      <c r="H78" t="n">
        <v>1.65</v>
      </c>
      <c r="I78" t="n">
        <v>8</v>
      </c>
      <c r="J78" t="n">
        <v>215.5</v>
      </c>
      <c r="K78" t="n">
        <v>53.44</v>
      </c>
      <c r="L78" t="n">
        <v>20</v>
      </c>
      <c r="M78" t="n">
        <v>6</v>
      </c>
      <c r="N78" t="n">
        <v>47.07</v>
      </c>
      <c r="O78" t="n">
        <v>26812.71</v>
      </c>
      <c r="P78" t="n">
        <v>181.44</v>
      </c>
      <c r="Q78" t="n">
        <v>467.07</v>
      </c>
      <c r="R78" t="n">
        <v>56.58</v>
      </c>
      <c r="S78" t="n">
        <v>39.61</v>
      </c>
      <c r="T78" t="n">
        <v>3542.01</v>
      </c>
      <c r="U78" t="n">
        <v>0.7</v>
      </c>
      <c r="V78" t="n">
        <v>0.75</v>
      </c>
      <c r="W78" t="n">
        <v>2.62</v>
      </c>
      <c r="X78" t="n">
        <v>0.2</v>
      </c>
      <c r="Y78" t="n">
        <v>1</v>
      </c>
      <c r="Z78" t="n">
        <v>10</v>
      </c>
      <c r="AA78" t="n">
        <v>345.1715627843301</v>
      </c>
      <c r="AB78" t="n">
        <v>472.2789600961406</v>
      </c>
      <c r="AC78" t="n">
        <v>427.2053189922479</v>
      </c>
      <c r="AD78" t="n">
        <v>345171.5627843301</v>
      </c>
      <c r="AE78" t="n">
        <v>472278.9600961406</v>
      </c>
      <c r="AF78" t="n">
        <v>7.565128710303052e-06</v>
      </c>
      <c r="AG78" t="n">
        <v>22</v>
      </c>
      <c r="AH78" t="n">
        <v>427205.3189922479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5.4636</v>
      </c>
      <c r="E79" t="n">
        <v>18.3</v>
      </c>
      <c r="F79" t="n">
        <v>15.54</v>
      </c>
      <c r="G79" t="n">
        <v>116.53</v>
      </c>
      <c r="H79" t="n">
        <v>1.67</v>
      </c>
      <c r="I79" t="n">
        <v>8</v>
      </c>
      <c r="J79" t="n">
        <v>215.91</v>
      </c>
      <c r="K79" t="n">
        <v>53.44</v>
      </c>
      <c r="L79" t="n">
        <v>20.25</v>
      </c>
      <c r="M79" t="n">
        <v>6</v>
      </c>
      <c r="N79" t="n">
        <v>47.23</v>
      </c>
      <c r="O79" t="n">
        <v>26863.02</v>
      </c>
      <c r="P79" t="n">
        <v>180.32</v>
      </c>
      <c r="Q79" t="n">
        <v>467.07</v>
      </c>
      <c r="R79" t="n">
        <v>56.58</v>
      </c>
      <c r="S79" t="n">
        <v>39.61</v>
      </c>
      <c r="T79" t="n">
        <v>3543.29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344.7269978467679</v>
      </c>
      <c r="AB79" t="n">
        <v>471.6706867357472</v>
      </c>
      <c r="AC79" t="n">
        <v>426.6550983876533</v>
      </c>
      <c r="AD79" t="n">
        <v>344726.9978467679</v>
      </c>
      <c r="AE79" t="n">
        <v>471670.6867357471</v>
      </c>
      <c r="AF79" t="n">
        <v>7.563882737965368e-06</v>
      </c>
      <c r="AG79" t="n">
        <v>22</v>
      </c>
      <c r="AH79" t="n">
        <v>426655.0983876533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5.4629</v>
      </c>
      <c r="E80" t="n">
        <v>18.31</v>
      </c>
      <c r="F80" t="n">
        <v>15.54</v>
      </c>
      <c r="G80" t="n">
        <v>116.54</v>
      </c>
      <c r="H80" t="n">
        <v>1.68</v>
      </c>
      <c r="I80" t="n">
        <v>8</v>
      </c>
      <c r="J80" t="n">
        <v>216.32</v>
      </c>
      <c r="K80" t="n">
        <v>53.44</v>
      </c>
      <c r="L80" t="n">
        <v>20.5</v>
      </c>
      <c r="M80" t="n">
        <v>6</v>
      </c>
      <c r="N80" t="n">
        <v>47.38</v>
      </c>
      <c r="O80" t="n">
        <v>26913.4</v>
      </c>
      <c r="P80" t="n">
        <v>180.03</v>
      </c>
      <c r="Q80" t="n">
        <v>467.14</v>
      </c>
      <c r="R80" t="n">
        <v>56.52</v>
      </c>
      <c r="S80" t="n">
        <v>39.61</v>
      </c>
      <c r="T80" t="n">
        <v>3512.2</v>
      </c>
      <c r="U80" t="n">
        <v>0.7</v>
      </c>
      <c r="V80" t="n">
        <v>0.75</v>
      </c>
      <c r="W80" t="n">
        <v>2.62</v>
      </c>
      <c r="X80" t="n">
        <v>0.21</v>
      </c>
      <c r="Y80" t="n">
        <v>1</v>
      </c>
      <c r="Z80" t="n">
        <v>10</v>
      </c>
      <c r="AA80" t="n">
        <v>344.6148590620179</v>
      </c>
      <c r="AB80" t="n">
        <v>471.517253503238</v>
      </c>
      <c r="AC80" t="n">
        <v>426.5163086075099</v>
      </c>
      <c r="AD80" t="n">
        <v>344614.8590620179</v>
      </c>
      <c r="AE80" t="n">
        <v>471517.253503238</v>
      </c>
      <c r="AF80" t="n">
        <v>7.562913648369393e-06</v>
      </c>
      <c r="AG80" t="n">
        <v>22</v>
      </c>
      <c r="AH80" t="n">
        <v>426516.3086075099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5.4653</v>
      </c>
      <c r="E81" t="n">
        <v>18.3</v>
      </c>
      <c r="F81" t="n">
        <v>15.53</v>
      </c>
      <c r="G81" t="n">
        <v>116.48</v>
      </c>
      <c r="H81" t="n">
        <v>1.7</v>
      </c>
      <c r="I81" t="n">
        <v>8</v>
      </c>
      <c r="J81" t="n">
        <v>216.73</v>
      </c>
      <c r="K81" t="n">
        <v>53.44</v>
      </c>
      <c r="L81" t="n">
        <v>20.75</v>
      </c>
      <c r="M81" t="n">
        <v>6</v>
      </c>
      <c r="N81" t="n">
        <v>47.54</v>
      </c>
      <c r="O81" t="n">
        <v>26963.82</v>
      </c>
      <c r="P81" t="n">
        <v>179.5</v>
      </c>
      <c r="Q81" t="n">
        <v>467.1</v>
      </c>
      <c r="R81" t="n">
        <v>56.41</v>
      </c>
      <c r="S81" t="n">
        <v>39.61</v>
      </c>
      <c r="T81" t="n">
        <v>3453.81</v>
      </c>
      <c r="U81" t="n">
        <v>0.7</v>
      </c>
      <c r="V81" t="n">
        <v>0.75</v>
      </c>
      <c r="W81" t="n">
        <v>2.62</v>
      </c>
      <c r="X81" t="n">
        <v>0.2</v>
      </c>
      <c r="Y81" t="n">
        <v>1</v>
      </c>
      <c r="Z81" t="n">
        <v>10</v>
      </c>
      <c r="AA81" t="n">
        <v>344.2943877493048</v>
      </c>
      <c r="AB81" t="n">
        <v>471.0787705149876</v>
      </c>
      <c r="AC81" t="n">
        <v>426.1196738202434</v>
      </c>
      <c r="AD81" t="n">
        <v>344294.3877493048</v>
      </c>
      <c r="AE81" t="n">
        <v>471078.7705149876</v>
      </c>
      <c r="AF81" t="n">
        <v>7.566236241269883e-06</v>
      </c>
      <c r="AG81" t="n">
        <v>22</v>
      </c>
      <c r="AH81" t="n">
        <v>426119.6738202434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5.46</v>
      </c>
      <c r="E82" t="n">
        <v>18.32</v>
      </c>
      <c r="F82" t="n">
        <v>15.55</v>
      </c>
      <c r="G82" t="n">
        <v>116.61</v>
      </c>
      <c r="H82" t="n">
        <v>1.72</v>
      </c>
      <c r="I82" t="n">
        <v>8</v>
      </c>
      <c r="J82" t="n">
        <v>217.14</v>
      </c>
      <c r="K82" t="n">
        <v>53.44</v>
      </c>
      <c r="L82" t="n">
        <v>21</v>
      </c>
      <c r="M82" t="n">
        <v>6</v>
      </c>
      <c r="N82" t="n">
        <v>47.7</v>
      </c>
      <c r="O82" t="n">
        <v>27014.3</v>
      </c>
      <c r="P82" t="n">
        <v>177.68</v>
      </c>
      <c r="Q82" t="n">
        <v>467.07</v>
      </c>
      <c r="R82" t="n">
        <v>57.14</v>
      </c>
      <c r="S82" t="n">
        <v>39.61</v>
      </c>
      <c r="T82" t="n">
        <v>3821.99</v>
      </c>
      <c r="U82" t="n">
        <v>0.6899999999999999</v>
      </c>
      <c r="V82" t="n">
        <v>0.75</v>
      </c>
      <c r="W82" t="n">
        <v>2.62</v>
      </c>
      <c r="X82" t="n">
        <v>0.22</v>
      </c>
      <c r="Y82" t="n">
        <v>1</v>
      </c>
      <c r="Z82" t="n">
        <v>10</v>
      </c>
      <c r="AA82" t="n">
        <v>343.6714782912489</v>
      </c>
      <c r="AB82" t="n">
        <v>470.2264783136498</v>
      </c>
      <c r="AC82" t="n">
        <v>425.3487231904017</v>
      </c>
      <c r="AD82" t="n">
        <v>343671.478291249</v>
      </c>
      <c r="AE82" t="n">
        <v>470226.4783136498</v>
      </c>
      <c r="AF82" t="n">
        <v>7.558898848614634e-06</v>
      </c>
      <c r="AG82" t="n">
        <v>22</v>
      </c>
      <c r="AH82" t="n">
        <v>425348.7231904017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5.482</v>
      </c>
      <c r="E83" t="n">
        <v>18.24</v>
      </c>
      <c r="F83" t="n">
        <v>15.51</v>
      </c>
      <c r="G83" t="n">
        <v>132.96</v>
      </c>
      <c r="H83" t="n">
        <v>1.74</v>
      </c>
      <c r="I83" t="n">
        <v>7</v>
      </c>
      <c r="J83" t="n">
        <v>217.55</v>
      </c>
      <c r="K83" t="n">
        <v>53.44</v>
      </c>
      <c r="L83" t="n">
        <v>21.25</v>
      </c>
      <c r="M83" t="n">
        <v>5</v>
      </c>
      <c r="N83" t="n">
        <v>47.86</v>
      </c>
      <c r="O83" t="n">
        <v>27064.84</v>
      </c>
      <c r="P83" t="n">
        <v>177.28</v>
      </c>
      <c r="Q83" t="n">
        <v>467.08</v>
      </c>
      <c r="R83" t="n">
        <v>55.84</v>
      </c>
      <c r="S83" t="n">
        <v>39.61</v>
      </c>
      <c r="T83" t="n">
        <v>3175.92</v>
      </c>
      <c r="U83" t="n">
        <v>0.71</v>
      </c>
      <c r="V83" t="n">
        <v>0.75</v>
      </c>
      <c r="W83" t="n">
        <v>2.62</v>
      </c>
      <c r="X83" t="n">
        <v>0.18</v>
      </c>
      <c r="Y83" t="n">
        <v>1</v>
      </c>
      <c r="Z83" t="n">
        <v>10</v>
      </c>
      <c r="AA83" t="n">
        <v>342.8694379462662</v>
      </c>
      <c r="AB83" t="n">
        <v>469.1290913301216</v>
      </c>
      <c r="AC83" t="n">
        <v>424.3560692803891</v>
      </c>
      <c r="AD83" t="n">
        <v>342869.4379462662</v>
      </c>
      <c r="AE83" t="n">
        <v>469129.0913301216</v>
      </c>
      <c r="AF83" t="n">
        <v>7.589355950202458e-06</v>
      </c>
      <c r="AG83" t="n">
        <v>22</v>
      </c>
      <c r="AH83" t="n">
        <v>424356.0692803891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5.4807</v>
      </c>
      <c r="E84" t="n">
        <v>18.25</v>
      </c>
      <c r="F84" t="n">
        <v>15.52</v>
      </c>
      <c r="G84" t="n">
        <v>133</v>
      </c>
      <c r="H84" t="n">
        <v>1.75</v>
      </c>
      <c r="I84" t="n">
        <v>7</v>
      </c>
      <c r="J84" t="n">
        <v>217.96</v>
      </c>
      <c r="K84" t="n">
        <v>53.44</v>
      </c>
      <c r="L84" t="n">
        <v>21.5</v>
      </c>
      <c r="M84" t="n">
        <v>5</v>
      </c>
      <c r="N84" t="n">
        <v>48.02</v>
      </c>
      <c r="O84" t="n">
        <v>27115.43</v>
      </c>
      <c r="P84" t="n">
        <v>177.69</v>
      </c>
      <c r="Q84" t="n">
        <v>467.07</v>
      </c>
      <c r="R84" t="n">
        <v>56.01</v>
      </c>
      <c r="S84" t="n">
        <v>39.61</v>
      </c>
      <c r="T84" t="n">
        <v>3259.22</v>
      </c>
      <c r="U84" t="n">
        <v>0.71</v>
      </c>
      <c r="V84" t="n">
        <v>0.75</v>
      </c>
      <c r="W84" t="n">
        <v>2.62</v>
      </c>
      <c r="X84" t="n">
        <v>0.18</v>
      </c>
      <c r="Y84" t="n">
        <v>1</v>
      </c>
      <c r="Z84" t="n">
        <v>10</v>
      </c>
      <c r="AA84" t="n">
        <v>343.1101987296365</v>
      </c>
      <c r="AB84" t="n">
        <v>469.4585108555449</v>
      </c>
      <c r="AC84" t="n">
        <v>424.6540494686492</v>
      </c>
      <c r="AD84" t="n">
        <v>343110.1987296364</v>
      </c>
      <c r="AE84" t="n">
        <v>469458.5108555449</v>
      </c>
      <c r="AF84" t="n">
        <v>7.587556212381359e-06</v>
      </c>
      <c r="AG84" t="n">
        <v>22</v>
      </c>
      <c r="AH84" t="n">
        <v>424654.0494686492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5.4819</v>
      </c>
      <c r="E85" t="n">
        <v>18.24</v>
      </c>
      <c r="F85" t="n">
        <v>15.51</v>
      </c>
      <c r="G85" t="n">
        <v>132.97</v>
      </c>
      <c r="H85" t="n">
        <v>1.77</v>
      </c>
      <c r="I85" t="n">
        <v>7</v>
      </c>
      <c r="J85" t="n">
        <v>218.37</v>
      </c>
      <c r="K85" t="n">
        <v>53.44</v>
      </c>
      <c r="L85" t="n">
        <v>21.75</v>
      </c>
      <c r="M85" t="n">
        <v>5</v>
      </c>
      <c r="N85" t="n">
        <v>48.18</v>
      </c>
      <c r="O85" t="n">
        <v>27166.08</v>
      </c>
      <c r="P85" t="n">
        <v>178</v>
      </c>
      <c r="Q85" t="n">
        <v>467.07</v>
      </c>
      <c r="R85" t="n">
        <v>55.89</v>
      </c>
      <c r="S85" t="n">
        <v>39.61</v>
      </c>
      <c r="T85" t="n">
        <v>3198.66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343.1893867628631</v>
      </c>
      <c r="AB85" t="n">
        <v>469.5668594161352</v>
      </c>
      <c r="AC85" t="n">
        <v>424.7520573946849</v>
      </c>
      <c r="AD85" t="n">
        <v>343189.3867628631</v>
      </c>
      <c r="AE85" t="n">
        <v>469566.8594161352</v>
      </c>
      <c r="AF85" t="n">
        <v>7.589217508831605e-06</v>
      </c>
      <c r="AG85" t="n">
        <v>22</v>
      </c>
      <c r="AH85" t="n">
        <v>424752.0573946849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5.4811</v>
      </c>
      <c r="E86" t="n">
        <v>18.24</v>
      </c>
      <c r="F86" t="n">
        <v>15.52</v>
      </c>
      <c r="G86" t="n">
        <v>132.99</v>
      </c>
      <c r="H86" t="n">
        <v>1.79</v>
      </c>
      <c r="I86" t="n">
        <v>7</v>
      </c>
      <c r="J86" t="n">
        <v>218.78</v>
      </c>
      <c r="K86" t="n">
        <v>53.44</v>
      </c>
      <c r="L86" t="n">
        <v>22</v>
      </c>
      <c r="M86" t="n">
        <v>5</v>
      </c>
      <c r="N86" t="n">
        <v>48.34</v>
      </c>
      <c r="O86" t="n">
        <v>27216.79</v>
      </c>
      <c r="P86" t="n">
        <v>178.1</v>
      </c>
      <c r="Q86" t="n">
        <v>467.07</v>
      </c>
      <c r="R86" t="n">
        <v>55.87</v>
      </c>
      <c r="S86" t="n">
        <v>39.61</v>
      </c>
      <c r="T86" t="n">
        <v>3193.11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343.2819793528497</v>
      </c>
      <c r="AB86" t="n">
        <v>469.6935486826516</v>
      </c>
      <c r="AC86" t="n">
        <v>424.8666556154145</v>
      </c>
      <c r="AD86" t="n">
        <v>343281.9793528497</v>
      </c>
      <c r="AE86" t="n">
        <v>469693.5486826516</v>
      </c>
      <c r="AF86" t="n">
        <v>7.588109977864774e-06</v>
      </c>
      <c r="AG86" t="n">
        <v>22</v>
      </c>
      <c r="AH86" t="n">
        <v>424866.6556154145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5.4826</v>
      </c>
      <c r="E87" t="n">
        <v>18.24</v>
      </c>
      <c r="F87" t="n">
        <v>15.51</v>
      </c>
      <c r="G87" t="n">
        <v>132.95</v>
      </c>
      <c r="H87" t="n">
        <v>1.8</v>
      </c>
      <c r="I87" t="n">
        <v>7</v>
      </c>
      <c r="J87" t="n">
        <v>219.19</v>
      </c>
      <c r="K87" t="n">
        <v>53.44</v>
      </c>
      <c r="L87" t="n">
        <v>22.25</v>
      </c>
      <c r="M87" t="n">
        <v>5</v>
      </c>
      <c r="N87" t="n">
        <v>48.51</v>
      </c>
      <c r="O87" t="n">
        <v>27267.55</v>
      </c>
      <c r="P87" t="n">
        <v>178.1</v>
      </c>
      <c r="Q87" t="n">
        <v>467.07</v>
      </c>
      <c r="R87" t="n">
        <v>55.74</v>
      </c>
      <c r="S87" t="n">
        <v>39.61</v>
      </c>
      <c r="T87" t="n">
        <v>3126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343.2175004547418</v>
      </c>
      <c r="AB87" t="n">
        <v>469.605325809652</v>
      </c>
      <c r="AC87" t="n">
        <v>424.7868526095924</v>
      </c>
      <c r="AD87" t="n">
        <v>343217.5004547418</v>
      </c>
      <c r="AE87" t="n">
        <v>469605.325809652</v>
      </c>
      <c r="AF87" t="n">
        <v>7.59018659842758e-06</v>
      </c>
      <c r="AG87" t="n">
        <v>22</v>
      </c>
      <c r="AH87" t="n">
        <v>424786.8526095924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5.4843</v>
      </c>
      <c r="E88" t="n">
        <v>18.23</v>
      </c>
      <c r="F88" t="n">
        <v>15.5</v>
      </c>
      <c r="G88" t="n">
        <v>132.9</v>
      </c>
      <c r="H88" t="n">
        <v>1.82</v>
      </c>
      <c r="I88" t="n">
        <v>7</v>
      </c>
      <c r="J88" t="n">
        <v>219.6</v>
      </c>
      <c r="K88" t="n">
        <v>53.44</v>
      </c>
      <c r="L88" t="n">
        <v>22.5</v>
      </c>
      <c r="M88" t="n">
        <v>5</v>
      </c>
      <c r="N88" t="n">
        <v>48.67</v>
      </c>
      <c r="O88" t="n">
        <v>27318.36</v>
      </c>
      <c r="P88" t="n">
        <v>177.81</v>
      </c>
      <c r="Q88" t="n">
        <v>467.07</v>
      </c>
      <c r="R88" t="n">
        <v>55.58</v>
      </c>
      <c r="S88" t="n">
        <v>39.61</v>
      </c>
      <c r="T88" t="n">
        <v>3043.76</v>
      </c>
      <c r="U88" t="n">
        <v>0.71</v>
      </c>
      <c r="V88" t="n">
        <v>0.75</v>
      </c>
      <c r="W88" t="n">
        <v>2.62</v>
      </c>
      <c r="X88" t="n">
        <v>0.17</v>
      </c>
      <c r="Y88" t="n">
        <v>1</v>
      </c>
      <c r="Z88" t="n">
        <v>10</v>
      </c>
      <c r="AA88" t="n">
        <v>343.0205939677611</v>
      </c>
      <c r="AB88" t="n">
        <v>469.3359096672639</v>
      </c>
      <c r="AC88" t="n">
        <v>424.5431491657059</v>
      </c>
      <c r="AD88" t="n">
        <v>343020.5939677611</v>
      </c>
      <c r="AE88" t="n">
        <v>469335.9096672639</v>
      </c>
      <c r="AF88" t="n">
        <v>7.592540101732095e-06</v>
      </c>
      <c r="AG88" t="n">
        <v>22</v>
      </c>
      <c r="AH88" t="n">
        <v>424543.1491657059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5.4882</v>
      </c>
      <c r="E89" t="n">
        <v>18.22</v>
      </c>
      <c r="F89" t="n">
        <v>15.49</v>
      </c>
      <c r="G89" t="n">
        <v>132.79</v>
      </c>
      <c r="H89" t="n">
        <v>1.84</v>
      </c>
      <c r="I89" t="n">
        <v>7</v>
      </c>
      <c r="J89" t="n">
        <v>220.01</v>
      </c>
      <c r="K89" t="n">
        <v>53.44</v>
      </c>
      <c r="L89" t="n">
        <v>22.75</v>
      </c>
      <c r="M89" t="n">
        <v>5</v>
      </c>
      <c r="N89" t="n">
        <v>48.83</v>
      </c>
      <c r="O89" t="n">
        <v>27369.23</v>
      </c>
      <c r="P89" t="n">
        <v>176.7</v>
      </c>
      <c r="Q89" t="n">
        <v>467.07</v>
      </c>
      <c r="R89" t="n">
        <v>55.17</v>
      </c>
      <c r="S89" t="n">
        <v>39.61</v>
      </c>
      <c r="T89" t="n">
        <v>2841.08</v>
      </c>
      <c r="U89" t="n">
        <v>0.72</v>
      </c>
      <c r="V89" t="n">
        <v>0.75</v>
      </c>
      <c r="W89" t="n">
        <v>2.62</v>
      </c>
      <c r="X89" t="n">
        <v>0.16</v>
      </c>
      <c r="Y89" t="n">
        <v>1</v>
      </c>
      <c r="Z89" t="n">
        <v>10</v>
      </c>
      <c r="AA89" t="n">
        <v>342.4123438140735</v>
      </c>
      <c r="AB89" t="n">
        <v>468.5036749728856</v>
      </c>
      <c r="AC89" t="n">
        <v>423.7903417825104</v>
      </c>
      <c r="AD89" t="n">
        <v>342412.3438140735</v>
      </c>
      <c r="AE89" t="n">
        <v>468503.6749728856</v>
      </c>
      <c r="AF89" t="n">
        <v>7.597939315195391e-06</v>
      </c>
      <c r="AG89" t="n">
        <v>22</v>
      </c>
      <c r="AH89" t="n">
        <v>423790.3417825104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5.4871</v>
      </c>
      <c r="E90" t="n">
        <v>18.22</v>
      </c>
      <c r="F90" t="n">
        <v>15.5</v>
      </c>
      <c r="G90" t="n">
        <v>132.82</v>
      </c>
      <c r="H90" t="n">
        <v>1.85</v>
      </c>
      <c r="I90" t="n">
        <v>7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176.16</v>
      </c>
      <c r="Q90" t="n">
        <v>467.07</v>
      </c>
      <c r="R90" t="n">
        <v>55.28</v>
      </c>
      <c r="S90" t="n">
        <v>39.61</v>
      </c>
      <c r="T90" t="n">
        <v>2893.68</v>
      </c>
      <c r="U90" t="n">
        <v>0.72</v>
      </c>
      <c r="V90" t="n">
        <v>0.75</v>
      </c>
      <c r="W90" t="n">
        <v>2.62</v>
      </c>
      <c r="X90" t="n">
        <v>0.16</v>
      </c>
      <c r="Y90" t="n">
        <v>1</v>
      </c>
      <c r="Z90" t="n">
        <v>10</v>
      </c>
      <c r="AA90" t="n">
        <v>342.229427087558</v>
      </c>
      <c r="AB90" t="n">
        <v>468.2534002379508</v>
      </c>
      <c r="AC90" t="n">
        <v>423.5639529170148</v>
      </c>
      <c r="AD90" t="n">
        <v>342229.427087558</v>
      </c>
      <c r="AE90" t="n">
        <v>468253.4002379507</v>
      </c>
      <c r="AF90" t="n">
        <v>7.596416460115999e-06</v>
      </c>
      <c r="AG90" t="n">
        <v>22</v>
      </c>
      <c r="AH90" t="n">
        <v>423563.9529170148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5.4853</v>
      </c>
      <c r="E91" t="n">
        <v>18.23</v>
      </c>
      <c r="F91" t="n">
        <v>15.5</v>
      </c>
      <c r="G91" t="n">
        <v>132.87</v>
      </c>
      <c r="H91" t="n">
        <v>1.87</v>
      </c>
      <c r="I91" t="n">
        <v>7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176.36</v>
      </c>
      <c r="Q91" t="n">
        <v>467.07</v>
      </c>
      <c r="R91" t="n">
        <v>55.38</v>
      </c>
      <c r="S91" t="n">
        <v>39.61</v>
      </c>
      <c r="T91" t="n">
        <v>2945.88</v>
      </c>
      <c r="U91" t="n">
        <v>0.72</v>
      </c>
      <c r="V91" t="n">
        <v>0.75</v>
      </c>
      <c r="W91" t="n">
        <v>2.62</v>
      </c>
      <c r="X91" t="n">
        <v>0.17</v>
      </c>
      <c r="Y91" t="n">
        <v>1</v>
      </c>
      <c r="Z91" t="n">
        <v>10</v>
      </c>
      <c r="AA91" t="n">
        <v>342.3584245542092</v>
      </c>
      <c r="AB91" t="n">
        <v>468.4299002627894</v>
      </c>
      <c r="AC91" t="n">
        <v>423.7236080272023</v>
      </c>
      <c r="AD91" t="n">
        <v>342358.4245542092</v>
      </c>
      <c r="AE91" t="n">
        <v>468429.9002627895</v>
      </c>
      <c r="AF91" t="n">
        <v>7.593924515440631e-06</v>
      </c>
      <c r="AG91" t="n">
        <v>22</v>
      </c>
      <c r="AH91" t="n">
        <v>423723.6080272023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5.4876</v>
      </c>
      <c r="E92" t="n">
        <v>18.22</v>
      </c>
      <c r="F92" t="n">
        <v>15.49</v>
      </c>
      <c r="G92" t="n">
        <v>132.8</v>
      </c>
      <c r="H92" t="n">
        <v>1.89</v>
      </c>
      <c r="I92" t="n">
        <v>7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175.61</v>
      </c>
      <c r="Q92" t="n">
        <v>467.07</v>
      </c>
      <c r="R92" t="n">
        <v>55.19</v>
      </c>
      <c r="S92" t="n">
        <v>39.61</v>
      </c>
      <c r="T92" t="n">
        <v>2850.42</v>
      </c>
      <c r="U92" t="n">
        <v>0.72</v>
      </c>
      <c r="V92" t="n">
        <v>0.75</v>
      </c>
      <c r="W92" t="n">
        <v>2.62</v>
      </c>
      <c r="X92" t="n">
        <v>0.16</v>
      </c>
      <c r="Y92" t="n">
        <v>1</v>
      </c>
      <c r="Z92" t="n">
        <v>10</v>
      </c>
      <c r="AA92" t="n">
        <v>341.9455465268291</v>
      </c>
      <c r="AB92" t="n">
        <v>467.864982330835</v>
      </c>
      <c r="AC92" t="n">
        <v>423.2126050698063</v>
      </c>
      <c r="AD92" t="n">
        <v>341945.5465268291</v>
      </c>
      <c r="AE92" t="n">
        <v>467864.982330835</v>
      </c>
      <c r="AF92" t="n">
        <v>7.597108666970267e-06</v>
      </c>
      <c r="AG92" t="n">
        <v>22</v>
      </c>
      <c r="AH92" t="n">
        <v>423212.6050698063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5.4876</v>
      </c>
      <c r="E93" t="n">
        <v>18.22</v>
      </c>
      <c r="F93" t="n">
        <v>15.49</v>
      </c>
      <c r="G93" t="n">
        <v>132.8</v>
      </c>
      <c r="H93" t="n">
        <v>1.9</v>
      </c>
      <c r="I93" t="n">
        <v>7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175.31</v>
      </c>
      <c r="Q93" t="n">
        <v>467.07</v>
      </c>
      <c r="R93" t="n">
        <v>55.17</v>
      </c>
      <c r="S93" t="n">
        <v>39.61</v>
      </c>
      <c r="T93" t="n">
        <v>2841.38</v>
      </c>
      <c r="U93" t="n">
        <v>0.72</v>
      </c>
      <c r="V93" t="n">
        <v>0.75</v>
      </c>
      <c r="W93" t="n">
        <v>2.62</v>
      </c>
      <c r="X93" t="n">
        <v>0.16</v>
      </c>
      <c r="Y93" t="n">
        <v>1</v>
      </c>
      <c r="Z93" t="n">
        <v>10</v>
      </c>
      <c r="AA93" t="n">
        <v>341.8133221526775</v>
      </c>
      <c r="AB93" t="n">
        <v>467.684067108793</v>
      </c>
      <c r="AC93" t="n">
        <v>423.0489561426399</v>
      </c>
      <c r="AD93" t="n">
        <v>341813.3221526775</v>
      </c>
      <c r="AE93" t="n">
        <v>467684.0671087931</v>
      </c>
      <c r="AF93" t="n">
        <v>7.597108666970267e-06</v>
      </c>
      <c r="AG93" t="n">
        <v>22</v>
      </c>
      <c r="AH93" t="n">
        <v>423048.9561426399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5.4881</v>
      </c>
      <c r="E94" t="n">
        <v>18.22</v>
      </c>
      <c r="F94" t="n">
        <v>15.49</v>
      </c>
      <c r="G94" t="n">
        <v>132.79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4</v>
      </c>
      <c r="N94" t="n">
        <v>49.65</v>
      </c>
      <c r="O94" t="n">
        <v>27624.44</v>
      </c>
      <c r="P94" t="n">
        <v>175.03</v>
      </c>
      <c r="Q94" t="n">
        <v>467.07</v>
      </c>
      <c r="R94" t="n">
        <v>54.99</v>
      </c>
      <c r="S94" t="n">
        <v>39.61</v>
      </c>
      <c r="T94" t="n">
        <v>2748.52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341.6786313062937</v>
      </c>
      <c r="AB94" t="n">
        <v>467.49977715063</v>
      </c>
      <c r="AC94" t="n">
        <v>422.8822545594313</v>
      </c>
      <c r="AD94" t="n">
        <v>341678.6313062937</v>
      </c>
      <c r="AE94" t="n">
        <v>467499.77715063</v>
      </c>
      <c r="AF94" t="n">
        <v>7.597800873824537e-06</v>
      </c>
      <c r="AG94" t="n">
        <v>22</v>
      </c>
      <c r="AH94" t="n">
        <v>422882.2545594313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5.4855</v>
      </c>
      <c r="E95" t="n">
        <v>18.23</v>
      </c>
      <c r="F95" t="n">
        <v>15.5</v>
      </c>
      <c r="G95" t="n">
        <v>132.86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174.37</v>
      </c>
      <c r="Q95" t="n">
        <v>467.07</v>
      </c>
      <c r="R95" t="n">
        <v>55.3</v>
      </c>
      <c r="S95" t="n">
        <v>39.61</v>
      </c>
      <c r="T95" t="n">
        <v>2906.68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341.4764613473333</v>
      </c>
      <c r="AB95" t="n">
        <v>467.2231592936712</v>
      </c>
      <c r="AC95" t="n">
        <v>422.6320367225052</v>
      </c>
      <c r="AD95" t="n">
        <v>341476.4613473333</v>
      </c>
      <c r="AE95" t="n">
        <v>467223.1592936713</v>
      </c>
      <c r="AF95" t="n">
        <v>7.594201398182339e-06</v>
      </c>
      <c r="AG95" t="n">
        <v>22</v>
      </c>
      <c r="AH95" t="n">
        <v>422632.0367225052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5.484</v>
      </c>
      <c r="E96" t="n">
        <v>18.23</v>
      </c>
      <c r="F96" t="n">
        <v>15.51</v>
      </c>
      <c r="G96" t="n">
        <v>132.9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173.91</v>
      </c>
      <c r="Q96" t="n">
        <v>467.07</v>
      </c>
      <c r="R96" t="n">
        <v>55.51</v>
      </c>
      <c r="S96" t="n">
        <v>39.61</v>
      </c>
      <c r="T96" t="n">
        <v>3011.83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341.3375528013535</v>
      </c>
      <c r="AB96" t="n">
        <v>467.0330984928493</v>
      </c>
      <c r="AC96" t="n">
        <v>422.4601150577615</v>
      </c>
      <c r="AD96" t="n">
        <v>341337.5528013535</v>
      </c>
      <c r="AE96" t="n">
        <v>467033.0984928493</v>
      </c>
      <c r="AF96" t="n">
        <v>7.592124777619534e-06</v>
      </c>
      <c r="AG96" t="n">
        <v>22</v>
      </c>
      <c r="AH96" t="n">
        <v>422460.1150577615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5.4846</v>
      </c>
      <c r="E97" t="n">
        <v>18.23</v>
      </c>
      <c r="F97" t="n">
        <v>15.5</v>
      </c>
      <c r="G97" t="n">
        <v>132.89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173.38</v>
      </c>
      <c r="Q97" t="n">
        <v>467.07</v>
      </c>
      <c r="R97" t="n">
        <v>55.37</v>
      </c>
      <c r="S97" t="n">
        <v>39.61</v>
      </c>
      <c r="T97" t="n">
        <v>2938.43</v>
      </c>
      <c r="U97" t="n">
        <v>0.72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341.0601667475602</v>
      </c>
      <c r="AB97" t="n">
        <v>466.6535666566402</v>
      </c>
      <c r="AC97" t="n">
        <v>422.1168052073241</v>
      </c>
      <c r="AD97" t="n">
        <v>341060.1667475603</v>
      </c>
      <c r="AE97" t="n">
        <v>466653.5666566403</v>
      </c>
      <c r="AF97" t="n">
        <v>7.592955425844656e-06</v>
      </c>
      <c r="AG97" t="n">
        <v>22</v>
      </c>
      <c r="AH97" t="n">
        <v>422116.8052073241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5.4855</v>
      </c>
      <c r="E98" t="n">
        <v>18.23</v>
      </c>
      <c r="F98" t="n">
        <v>15.5</v>
      </c>
      <c r="G98" t="n">
        <v>132.86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172.94</v>
      </c>
      <c r="Q98" t="n">
        <v>467.08</v>
      </c>
      <c r="R98" t="n">
        <v>55.32</v>
      </c>
      <c r="S98" t="n">
        <v>39.61</v>
      </c>
      <c r="T98" t="n">
        <v>2917.99</v>
      </c>
      <c r="U98" t="n">
        <v>0.72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340.8459505460693</v>
      </c>
      <c r="AB98" t="n">
        <v>466.3604665992085</v>
      </c>
      <c r="AC98" t="n">
        <v>421.8516782080051</v>
      </c>
      <c r="AD98" t="n">
        <v>340845.9505460693</v>
      </c>
      <c r="AE98" t="n">
        <v>466360.4665992085</v>
      </c>
      <c r="AF98" t="n">
        <v>7.594201398182339e-06</v>
      </c>
      <c r="AG98" t="n">
        <v>22</v>
      </c>
      <c r="AH98" t="n">
        <v>421851.6782080051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5.5064</v>
      </c>
      <c r="E99" t="n">
        <v>18.16</v>
      </c>
      <c r="F99" t="n">
        <v>15.47</v>
      </c>
      <c r="G99" t="n">
        <v>154.69</v>
      </c>
      <c r="H99" t="n">
        <v>2</v>
      </c>
      <c r="I99" t="n">
        <v>6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172.38</v>
      </c>
      <c r="Q99" t="n">
        <v>467.11</v>
      </c>
      <c r="R99" t="n">
        <v>54.27</v>
      </c>
      <c r="S99" t="n">
        <v>39.61</v>
      </c>
      <c r="T99" t="n">
        <v>2393.72</v>
      </c>
      <c r="U99" t="n">
        <v>0.73</v>
      </c>
      <c r="V99" t="n">
        <v>0.75</v>
      </c>
      <c r="W99" t="n">
        <v>2.62</v>
      </c>
      <c r="X99" t="n">
        <v>0.14</v>
      </c>
      <c r="Y99" t="n">
        <v>1</v>
      </c>
      <c r="Z99" t="n">
        <v>10</v>
      </c>
      <c r="AA99" t="n">
        <v>340.0430770483746</v>
      </c>
      <c r="AB99" t="n">
        <v>465.2619396593836</v>
      </c>
      <c r="AC99" t="n">
        <v>420.8579931375249</v>
      </c>
      <c r="AD99" t="n">
        <v>340043.0770483746</v>
      </c>
      <c r="AE99" t="n">
        <v>465261.9396593836</v>
      </c>
      <c r="AF99" t="n">
        <v>7.623135644690773e-06</v>
      </c>
      <c r="AG99" t="n">
        <v>22</v>
      </c>
      <c r="AH99" t="n">
        <v>420857.9931375249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5.5065</v>
      </c>
      <c r="E100" t="n">
        <v>18.16</v>
      </c>
      <c r="F100" t="n">
        <v>15.47</v>
      </c>
      <c r="G100" t="n">
        <v>154.68</v>
      </c>
      <c r="H100" t="n">
        <v>2.02</v>
      </c>
      <c r="I100" t="n">
        <v>6</v>
      </c>
      <c r="J100" t="n">
        <v>224.58</v>
      </c>
      <c r="K100" t="n">
        <v>53.44</v>
      </c>
      <c r="L100" t="n">
        <v>25.5</v>
      </c>
      <c r="M100" t="n">
        <v>1</v>
      </c>
      <c r="N100" t="n">
        <v>50.65</v>
      </c>
      <c r="O100" t="n">
        <v>27932.73</v>
      </c>
      <c r="P100" t="n">
        <v>172.58</v>
      </c>
      <c r="Q100" t="n">
        <v>467.07</v>
      </c>
      <c r="R100" t="n">
        <v>54.21</v>
      </c>
      <c r="S100" t="n">
        <v>39.61</v>
      </c>
      <c r="T100" t="n">
        <v>2367.68</v>
      </c>
      <c r="U100" t="n">
        <v>0.73</v>
      </c>
      <c r="V100" t="n">
        <v>0.75</v>
      </c>
      <c r="W100" t="n">
        <v>2.62</v>
      </c>
      <c r="X100" t="n">
        <v>0.14</v>
      </c>
      <c r="Y100" t="n">
        <v>1</v>
      </c>
      <c r="Z100" t="n">
        <v>10</v>
      </c>
      <c r="AA100" t="n">
        <v>340.1287052351012</v>
      </c>
      <c r="AB100" t="n">
        <v>465.3790999221119</v>
      </c>
      <c r="AC100" t="n">
        <v>420.9639717892138</v>
      </c>
      <c r="AD100" t="n">
        <v>340128.7052351012</v>
      </c>
      <c r="AE100" t="n">
        <v>465379.0999221119</v>
      </c>
      <c r="AF100" t="n">
        <v>7.623274086061626e-06</v>
      </c>
      <c r="AG100" t="n">
        <v>22</v>
      </c>
      <c r="AH100" t="n">
        <v>420963.9717892138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5.5043</v>
      </c>
      <c r="E101" t="n">
        <v>18.17</v>
      </c>
      <c r="F101" t="n">
        <v>15.48</v>
      </c>
      <c r="G101" t="n">
        <v>154.76</v>
      </c>
      <c r="H101" t="n">
        <v>2.03</v>
      </c>
      <c r="I101" t="n">
        <v>6</v>
      </c>
      <c r="J101" t="n">
        <v>225</v>
      </c>
      <c r="K101" t="n">
        <v>53.44</v>
      </c>
      <c r="L101" t="n">
        <v>25.75</v>
      </c>
      <c r="M101" t="n">
        <v>1</v>
      </c>
      <c r="N101" t="n">
        <v>50.82</v>
      </c>
      <c r="O101" t="n">
        <v>27984.29</v>
      </c>
      <c r="P101" t="n">
        <v>172.75</v>
      </c>
      <c r="Q101" t="n">
        <v>467.07</v>
      </c>
      <c r="R101" t="n">
        <v>54.44</v>
      </c>
      <c r="S101" t="n">
        <v>39.61</v>
      </c>
      <c r="T101" t="n">
        <v>2481.8</v>
      </c>
      <c r="U101" t="n">
        <v>0.73</v>
      </c>
      <c r="V101" t="n">
        <v>0.75</v>
      </c>
      <c r="W101" t="n">
        <v>2.62</v>
      </c>
      <c r="X101" t="n">
        <v>0.14</v>
      </c>
      <c r="Y101" t="n">
        <v>1</v>
      </c>
      <c r="Z101" t="n">
        <v>10</v>
      </c>
      <c r="AA101" t="n">
        <v>340.2823194130098</v>
      </c>
      <c r="AB101" t="n">
        <v>465.5892816173057</v>
      </c>
      <c r="AC101" t="n">
        <v>421.1540940384102</v>
      </c>
      <c r="AD101" t="n">
        <v>340282.3194130097</v>
      </c>
      <c r="AE101" t="n">
        <v>465589.2816173058</v>
      </c>
      <c r="AF101" t="n">
        <v>7.620228375902844e-06</v>
      </c>
      <c r="AG101" t="n">
        <v>22</v>
      </c>
      <c r="AH101" t="n">
        <v>421154.0940384102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5.504</v>
      </c>
      <c r="E102" t="n">
        <v>18.17</v>
      </c>
      <c r="F102" t="n">
        <v>15.48</v>
      </c>
      <c r="G102" t="n">
        <v>154.77</v>
      </c>
      <c r="H102" t="n">
        <v>2.05</v>
      </c>
      <c r="I102" t="n">
        <v>6</v>
      </c>
      <c r="J102" t="n">
        <v>225.42</v>
      </c>
      <c r="K102" t="n">
        <v>53.44</v>
      </c>
      <c r="L102" t="n">
        <v>26</v>
      </c>
      <c r="M102" t="n">
        <v>1</v>
      </c>
      <c r="N102" t="n">
        <v>50.98</v>
      </c>
      <c r="O102" t="n">
        <v>28035.92</v>
      </c>
      <c r="P102" t="n">
        <v>173.1</v>
      </c>
      <c r="Q102" t="n">
        <v>467.07</v>
      </c>
      <c r="R102" t="n">
        <v>54.51</v>
      </c>
      <c r="S102" t="n">
        <v>39.61</v>
      </c>
      <c r="T102" t="n">
        <v>2516.85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340.442794118944</v>
      </c>
      <c r="AB102" t="n">
        <v>465.8088501896094</v>
      </c>
      <c r="AC102" t="n">
        <v>421.3527072943396</v>
      </c>
      <c r="AD102" t="n">
        <v>340442.794118944</v>
      </c>
      <c r="AE102" t="n">
        <v>465808.8501896093</v>
      </c>
      <c r="AF102" t="n">
        <v>7.619813051790283e-06</v>
      </c>
      <c r="AG102" t="n">
        <v>22</v>
      </c>
      <c r="AH102" t="n">
        <v>421352.7072943396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5.5043</v>
      </c>
      <c r="E103" t="n">
        <v>18.17</v>
      </c>
      <c r="F103" t="n">
        <v>15.48</v>
      </c>
      <c r="G103" t="n">
        <v>154.76</v>
      </c>
      <c r="H103" t="n">
        <v>2.07</v>
      </c>
      <c r="I103" t="n">
        <v>6</v>
      </c>
      <c r="J103" t="n">
        <v>225.84</v>
      </c>
      <c r="K103" t="n">
        <v>53.44</v>
      </c>
      <c r="L103" t="n">
        <v>26.25</v>
      </c>
      <c r="M103" t="n">
        <v>1</v>
      </c>
      <c r="N103" t="n">
        <v>51.15</v>
      </c>
      <c r="O103" t="n">
        <v>28087.6</v>
      </c>
      <c r="P103" t="n">
        <v>173.39</v>
      </c>
      <c r="Q103" t="n">
        <v>467.08</v>
      </c>
      <c r="R103" t="n">
        <v>54.48</v>
      </c>
      <c r="S103" t="n">
        <v>39.61</v>
      </c>
      <c r="T103" t="n">
        <v>2502.8</v>
      </c>
      <c r="U103" t="n">
        <v>0.73</v>
      </c>
      <c r="V103" t="n">
        <v>0.75</v>
      </c>
      <c r="W103" t="n">
        <v>2.62</v>
      </c>
      <c r="X103" t="n">
        <v>0.14</v>
      </c>
      <c r="Y103" t="n">
        <v>1</v>
      </c>
      <c r="Z103" t="n">
        <v>10</v>
      </c>
      <c r="AA103" t="n">
        <v>340.563542253565</v>
      </c>
      <c r="AB103" t="n">
        <v>465.9740631144295</v>
      </c>
      <c r="AC103" t="n">
        <v>421.5021525294927</v>
      </c>
      <c r="AD103" t="n">
        <v>340563.542253565</v>
      </c>
      <c r="AE103" t="n">
        <v>465974.0631144295</v>
      </c>
      <c r="AF103" t="n">
        <v>7.620228375902844e-06</v>
      </c>
      <c r="AG103" t="n">
        <v>22</v>
      </c>
      <c r="AH103" t="n">
        <v>421502.1525294927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5.5045</v>
      </c>
      <c r="E104" t="n">
        <v>18.17</v>
      </c>
      <c r="F104" t="n">
        <v>15.47</v>
      </c>
      <c r="G104" t="n">
        <v>154.75</v>
      </c>
      <c r="H104" t="n">
        <v>2.08</v>
      </c>
      <c r="I104" t="n">
        <v>6</v>
      </c>
      <c r="J104" t="n">
        <v>226.26</v>
      </c>
      <c r="K104" t="n">
        <v>53.44</v>
      </c>
      <c r="L104" t="n">
        <v>26.5</v>
      </c>
      <c r="M104" t="n">
        <v>0</v>
      </c>
      <c r="N104" t="n">
        <v>51.32</v>
      </c>
      <c r="O104" t="n">
        <v>28139.34</v>
      </c>
      <c r="P104" t="n">
        <v>173.64</v>
      </c>
      <c r="Q104" t="n">
        <v>467.07</v>
      </c>
      <c r="R104" t="n">
        <v>54.42</v>
      </c>
      <c r="S104" t="n">
        <v>39.61</v>
      </c>
      <c r="T104" t="n">
        <v>2472.01</v>
      </c>
      <c r="U104" t="n">
        <v>0.73</v>
      </c>
      <c r="V104" t="n">
        <v>0.75</v>
      </c>
      <c r="W104" t="n">
        <v>2.62</v>
      </c>
      <c r="X104" t="n">
        <v>0.14</v>
      </c>
      <c r="Y104" t="n">
        <v>1</v>
      </c>
      <c r="Z104" t="n">
        <v>10</v>
      </c>
      <c r="AA104" t="n">
        <v>340.6388876689646</v>
      </c>
      <c r="AB104" t="n">
        <v>466.0771540357844</v>
      </c>
      <c r="AC104" t="n">
        <v>421.5954045980025</v>
      </c>
      <c r="AD104" t="n">
        <v>340638.8876689646</v>
      </c>
      <c r="AE104" t="n">
        <v>466077.1540357844</v>
      </c>
      <c r="AF104" t="n">
        <v>7.620505258644552e-06</v>
      </c>
      <c r="AG104" t="n">
        <v>22</v>
      </c>
      <c r="AH104" t="n">
        <v>421595.4045980025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4.0234</v>
      </c>
      <c r="E2" t="n">
        <v>24.85</v>
      </c>
      <c r="F2" t="n">
        <v>19.43</v>
      </c>
      <c r="G2" t="n">
        <v>8.33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192.93</v>
      </c>
      <c r="Q2" t="n">
        <v>467.13</v>
      </c>
      <c r="R2" t="n">
        <v>183.48</v>
      </c>
      <c r="S2" t="n">
        <v>39.61</v>
      </c>
      <c r="T2" t="n">
        <v>66331.69</v>
      </c>
      <c r="U2" t="n">
        <v>0.22</v>
      </c>
      <c r="V2" t="n">
        <v>0.6</v>
      </c>
      <c r="W2" t="n">
        <v>2.84</v>
      </c>
      <c r="X2" t="n">
        <v>4.09</v>
      </c>
      <c r="Y2" t="n">
        <v>1</v>
      </c>
      <c r="Z2" t="n">
        <v>10</v>
      </c>
      <c r="AA2" t="n">
        <v>459.9009962431212</v>
      </c>
      <c r="AB2" t="n">
        <v>629.2568324598395</v>
      </c>
      <c r="AC2" t="n">
        <v>569.2014435373827</v>
      </c>
      <c r="AD2" t="n">
        <v>459900.9962431212</v>
      </c>
      <c r="AE2" t="n">
        <v>629256.8324598395</v>
      </c>
      <c r="AF2" t="n">
        <v>6.943891128127563e-06</v>
      </c>
      <c r="AG2" t="n">
        <v>29</v>
      </c>
      <c r="AH2" t="n">
        <v>569201.4435373828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4.3423</v>
      </c>
      <c r="E3" t="n">
        <v>23.03</v>
      </c>
      <c r="F3" t="n">
        <v>18.41</v>
      </c>
      <c r="G3" t="n">
        <v>10.42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182.08</v>
      </c>
      <c r="Q3" t="n">
        <v>467.27</v>
      </c>
      <c r="R3" t="n">
        <v>150.13</v>
      </c>
      <c r="S3" t="n">
        <v>39.61</v>
      </c>
      <c r="T3" t="n">
        <v>49827.74</v>
      </c>
      <c r="U3" t="n">
        <v>0.26</v>
      </c>
      <c r="V3" t="n">
        <v>0.63</v>
      </c>
      <c r="W3" t="n">
        <v>2.79</v>
      </c>
      <c r="X3" t="n">
        <v>3.08</v>
      </c>
      <c r="Y3" t="n">
        <v>1</v>
      </c>
      <c r="Z3" t="n">
        <v>10</v>
      </c>
      <c r="AA3" t="n">
        <v>418.2783742952283</v>
      </c>
      <c r="AB3" t="n">
        <v>572.3069248502488</v>
      </c>
      <c r="AC3" t="n">
        <v>517.6867551803542</v>
      </c>
      <c r="AD3" t="n">
        <v>418278.3742952283</v>
      </c>
      <c r="AE3" t="n">
        <v>572306.9248502488</v>
      </c>
      <c r="AF3" t="n">
        <v>7.494273113701923e-06</v>
      </c>
      <c r="AG3" t="n">
        <v>27</v>
      </c>
      <c r="AH3" t="n">
        <v>517686.7551803542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4.5706</v>
      </c>
      <c r="E4" t="n">
        <v>21.88</v>
      </c>
      <c r="F4" t="n">
        <v>17.76</v>
      </c>
      <c r="G4" t="n">
        <v>12.54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175</v>
      </c>
      <c r="Q4" t="n">
        <v>467.12</v>
      </c>
      <c r="R4" t="n">
        <v>129.18</v>
      </c>
      <c r="S4" t="n">
        <v>39.61</v>
      </c>
      <c r="T4" t="n">
        <v>39456.43</v>
      </c>
      <c r="U4" t="n">
        <v>0.31</v>
      </c>
      <c r="V4" t="n">
        <v>0.66</v>
      </c>
      <c r="W4" t="n">
        <v>2.75</v>
      </c>
      <c r="X4" t="n">
        <v>2.43</v>
      </c>
      <c r="Y4" t="n">
        <v>1</v>
      </c>
      <c r="Z4" t="n">
        <v>10</v>
      </c>
      <c r="AA4" t="n">
        <v>395.1497655899252</v>
      </c>
      <c r="AB4" t="n">
        <v>540.6613420574507</v>
      </c>
      <c r="AC4" t="n">
        <v>489.0613823944463</v>
      </c>
      <c r="AD4" t="n">
        <v>395149.7655899252</v>
      </c>
      <c r="AE4" t="n">
        <v>540661.3420574507</v>
      </c>
      <c r="AF4" t="n">
        <v>7.888290696977642e-06</v>
      </c>
      <c r="AG4" t="n">
        <v>26</v>
      </c>
      <c r="AH4" t="n">
        <v>489061.3823944463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4.7261</v>
      </c>
      <c r="E5" t="n">
        <v>21.16</v>
      </c>
      <c r="F5" t="n">
        <v>17.38</v>
      </c>
      <c r="G5" t="n">
        <v>14.69</v>
      </c>
      <c r="H5" t="n">
        <v>0.26</v>
      </c>
      <c r="I5" t="n">
        <v>71</v>
      </c>
      <c r="J5" t="n">
        <v>117.01</v>
      </c>
      <c r="K5" t="n">
        <v>43.4</v>
      </c>
      <c r="L5" t="n">
        <v>1.75</v>
      </c>
      <c r="M5" t="n">
        <v>69</v>
      </c>
      <c r="N5" t="n">
        <v>16.86</v>
      </c>
      <c r="O5" t="n">
        <v>14665.62</v>
      </c>
      <c r="P5" t="n">
        <v>170.4</v>
      </c>
      <c r="Q5" t="n">
        <v>467.34</v>
      </c>
      <c r="R5" t="n">
        <v>115.85</v>
      </c>
      <c r="S5" t="n">
        <v>39.61</v>
      </c>
      <c r="T5" t="n">
        <v>32861.38</v>
      </c>
      <c r="U5" t="n">
        <v>0.34</v>
      </c>
      <c r="V5" t="n">
        <v>0.67</v>
      </c>
      <c r="W5" t="n">
        <v>2.74</v>
      </c>
      <c r="X5" t="n">
        <v>2.04</v>
      </c>
      <c r="Y5" t="n">
        <v>1</v>
      </c>
      <c r="Z5" t="n">
        <v>10</v>
      </c>
      <c r="AA5" t="n">
        <v>377.3657494861177</v>
      </c>
      <c r="AB5" t="n">
        <v>516.3284666488036</v>
      </c>
      <c r="AC5" t="n">
        <v>467.0508024633953</v>
      </c>
      <c r="AD5" t="n">
        <v>377365.7494861177</v>
      </c>
      <c r="AE5" t="n">
        <v>516328.4666488036</v>
      </c>
      <c r="AF5" t="n">
        <v>8.156664477964826e-06</v>
      </c>
      <c r="AG5" t="n">
        <v>25</v>
      </c>
      <c r="AH5" t="n">
        <v>467050.8024633952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4.8516</v>
      </c>
      <c r="E6" t="n">
        <v>20.61</v>
      </c>
      <c r="F6" t="n">
        <v>17.07</v>
      </c>
      <c r="G6" t="n">
        <v>16.79</v>
      </c>
      <c r="H6" t="n">
        <v>0.3</v>
      </c>
      <c r="I6" t="n">
        <v>61</v>
      </c>
      <c r="J6" t="n">
        <v>117.34</v>
      </c>
      <c r="K6" t="n">
        <v>43.4</v>
      </c>
      <c r="L6" t="n">
        <v>2</v>
      </c>
      <c r="M6" t="n">
        <v>59</v>
      </c>
      <c r="N6" t="n">
        <v>16.94</v>
      </c>
      <c r="O6" t="n">
        <v>14705.49</v>
      </c>
      <c r="P6" t="n">
        <v>166.63</v>
      </c>
      <c r="Q6" t="n">
        <v>467.09</v>
      </c>
      <c r="R6" t="n">
        <v>106.56</v>
      </c>
      <c r="S6" t="n">
        <v>39.61</v>
      </c>
      <c r="T6" t="n">
        <v>28264.86</v>
      </c>
      <c r="U6" t="n">
        <v>0.37</v>
      </c>
      <c r="V6" t="n">
        <v>0.68</v>
      </c>
      <c r="W6" t="n">
        <v>2.71</v>
      </c>
      <c r="X6" t="n">
        <v>1.74</v>
      </c>
      <c r="Y6" t="n">
        <v>1</v>
      </c>
      <c r="Z6" t="n">
        <v>10</v>
      </c>
      <c r="AA6" t="n">
        <v>361.5006581444841</v>
      </c>
      <c r="AB6" t="n">
        <v>494.6211487567481</v>
      </c>
      <c r="AC6" t="n">
        <v>447.4152005245455</v>
      </c>
      <c r="AD6" t="n">
        <v>361500.6581444841</v>
      </c>
      <c r="AE6" t="n">
        <v>494621.1487567481</v>
      </c>
      <c r="AF6" t="n">
        <v>8.373261966800143e-06</v>
      </c>
      <c r="AG6" t="n">
        <v>24</v>
      </c>
      <c r="AH6" t="n">
        <v>447415.2005245455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4.9375</v>
      </c>
      <c r="E7" t="n">
        <v>20.25</v>
      </c>
      <c r="F7" t="n">
        <v>16.88</v>
      </c>
      <c r="G7" t="n">
        <v>18.75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163.99</v>
      </c>
      <c r="Q7" t="n">
        <v>467.09</v>
      </c>
      <c r="R7" t="n">
        <v>100.9</v>
      </c>
      <c r="S7" t="n">
        <v>39.61</v>
      </c>
      <c r="T7" t="n">
        <v>25470.85</v>
      </c>
      <c r="U7" t="n">
        <v>0.39</v>
      </c>
      <c r="V7" t="n">
        <v>0.6899999999999999</v>
      </c>
      <c r="W7" t="n">
        <v>2.69</v>
      </c>
      <c r="X7" t="n">
        <v>1.54</v>
      </c>
      <c r="Y7" t="n">
        <v>1</v>
      </c>
      <c r="Z7" t="n">
        <v>10</v>
      </c>
      <c r="AA7" t="n">
        <v>357.43970423566</v>
      </c>
      <c r="AB7" t="n">
        <v>489.0647724620528</v>
      </c>
      <c r="AC7" t="n">
        <v>442.389116984993</v>
      </c>
      <c r="AD7" t="n">
        <v>357439.70423566</v>
      </c>
      <c r="AE7" t="n">
        <v>489064.7724620528</v>
      </c>
      <c r="AF7" t="n">
        <v>8.521514749994991e-06</v>
      </c>
      <c r="AG7" t="n">
        <v>24</v>
      </c>
      <c r="AH7" t="n">
        <v>442389.116984993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5.0234</v>
      </c>
      <c r="E8" t="n">
        <v>19.91</v>
      </c>
      <c r="F8" t="n">
        <v>16.68</v>
      </c>
      <c r="G8" t="n">
        <v>20.84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161.27</v>
      </c>
      <c r="Q8" t="n">
        <v>467.15</v>
      </c>
      <c r="R8" t="n">
        <v>93.63</v>
      </c>
      <c r="S8" t="n">
        <v>39.61</v>
      </c>
      <c r="T8" t="n">
        <v>21867.66</v>
      </c>
      <c r="U8" t="n">
        <v>0.42</v>
      </c>
      <c r="V8" t="n">
        <v>0.7</v>
      </c>
      <c r="W8" t="n">
        <v>2.69</v>
      </c>
      <c r="X8" t="n">
        <v>1.34</v>
      </c>
      <c r="Y8" t="n">
        <v>1</v>
      </c>
      <c r="Z8" t="n">
        <v>10</v>
      </c>
      <c r="AA8" t="n">
        <v>353.4527077701069</v>
      </c>
      <c r="AB8" t="n">
        <v>483.6095880040129</v>
      </c>
      <c r="AC8" t="n">
        <v>437.4545676752288</v>
      </c>
      <c r="AD8" t="n">
        <v>353452.7077701069</v>
      </c>
      <c r="AE8" t="n">
        <v>483609.5880040129</v>
      </c>
      <c r="AF8" t="n">
        <v>8.66976753318984e-06</v>
      </c>
      <c r="AG8" t="n">
        <v>24</v>
      </c>
      <c r="AH8" t="n">
        <v>437454.5676752288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5.0874</v>
      </c>
      <c r="E9" t="n">
        <v>19.66</v>
      </c>
      <c r="F9" t="n">
        <v>16.55</v>
      </c>
      <c r="G9" t="n">
        <v>23.09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159.37</v>
      </c>
      <c r="Q9" t="n">
        <v>467.13</v>
      </c>
      <c r="R9" t="n">
        <v>89.28</v>
      </c>
      <c r="S9" t="n">
        <v>39.61</v>
      </c>
      <c r="T9" t="n">
        <v>19716.54</v>
      </c>
      <c r="U9" t="n">
        <v>0.44</v>
      </c>
      <c r="V9" t="n">
        <v>0.7</v>
      </c>
      <c r="W9" t="n">
        <v>2.68</v>
      </c>
      <c r="X9" t="n">
        <v>1.21</v>
      </c>
      <c r="Y9" t="n">
        <v>1</v>
      </c>
      <c r="Z9" t="n">
        <v>10</v>
      </c>
      <c r="AA9" t="n">
        <v>341.0592302661146</v>
      </c>
      <c r="AB9" t="n">
        <v>466.6522853214117</v>
      </c>
      <c r="AC9" t="n">
        <v>422.1156461609312</v>
      </c>
      <c r="AD9" t="n">
        <v>341059.2302661146</v>
      </c>
      <c r="AE9" t="n">
        <v>466652.2853214117</v>
      </c>
      <c r="AF9" t="n">
        <v>8.780223623113825e-06</v>
      </c>
      <c r="AG9" t="n">
        <v>23</v>
      </c>
      <c r="AH9" t="n">
        <v>422115.6461609312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5.1389</v>
      </c>
      <c r="E10" t="n">
        <v>19.46</v>
      </c>
      <c r="F10" t="n">
        <v>16.44</v>
      </c>
      <c r="G10" t="n">
        <v>25.3</v>
      </c>
      <c r="H10" t="n">
        <v>0.45</v>
      </c>
      <c r="I10" t="n">
        <v>39</v>
      </c>
      <c r="J10" t="n">
        <v>118.63</v>
      </c>
      <c r="K10" t="n">
        <v>43.4</v>
      </c>
      <c r="L10" t="n">
        <v>3</v>
      </c>
      <c r="M10" t="n">
        <v>37</v>
      </c>
      <c r="N10" t="n">
        <v>17.23</v>
      </c>
      <c r="O10" t="n">
        <v>14865.24</v>
      </c>
      <c r="P10" t="n">
        <v>157.72</v>
      </c>
      <c r="Q10" t="n">
        <v>467.1</v>
      </c>
      <c r="R10" t="n">
        <v>85.92</v>
      </c>
      <c r="S10" t="n">
        <v>39.61</v>
      </c>
      <c r="T10" t="n">
        <v>18055.79</v>
      </c>
      <c r="U10" t="n">
        <v>0.46</v>
      </c>
      <c r="V10" t="n">
        <v>0.71</v>
      </c>
      <c r="W10" t="n">
        <v>2.68</v>
      </c>
      <c r="X10" t="n">
        <v>1.11</v>
      </c>
      <c r="Y10" t="n">
        <v>1</v>
      </c>
      <c r="Z10" t="n">
        <v>10</v>
      </c>
      <c r="AA10" t="n">
        <v>338.8068689371992</v>
      </c>
      <c r="AB10" t="n">
        <v>463.5705051840208</v>
      </c>
      <c r="AC10" t="n">
        <v>419.3279867945474</v>
      </c>
      <c r="AD10" t="n">
        <v>338806.8689371992</v>
      </c>
      <c r="AE10" t="n">
        <v>463570.5051840208</v>
      </c>
      <c r="AF10" t="n">
        <v>8.869106257974532e-06</v>
      </c>
      <c r="AG10" t="n">
        <v>23</v>
      </c>
      <c r="AH10" t="n">
        <v>419327.9867945474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5.1858</v>
      </c>
      <c r="E11" t="n">
        <v>19.28</v>
      </c>
      <c r="F11" t="n">
        <v>16.34</v>
      </c>
      <c r="G11" t="n">
        <v>27.23</v>
      </c>
      <c r="H11" t="n">
        <v>0.48</v>
      </c>
      <c r="I11" t="n">
        <v>36</v>
      </c>
      <c r="J11" t="n">
        <v>118.96</v>
      </c>
      <c r="K11" t="n">
        <v>43.4</v>
      </c>
      <c r="L11" t="n">
        <v>3.25</v>
      </c>
      <c r="M11" t="n">
        <v>34</v>
      </c>
      <c r="N11" t="n">
        <v>17.31</v>
      </c>
      <c r="O11" t="n">
        <v>14905.25</v>
      </c>
      <c r="P11" t="n">
        <v>155.9</v>
      </c>
      <c r="Q11" t="n">
        <v>467.13</v>
      </c>
      <c r="R11" t="n">
        <v>83.12</v>
      </c>
      <c r="S11" t="n">
        <v>39.61</v>
      </c>
      <c r="T11" t="n">
        <v>16669.16</v>
      </c>
      <c r="U11" t="n">
        <v>0.48</v>
      </c>
      <c r="V11" t="n">
        <v>0.71</v>
      </c>
      <c r="W11" t="n">
        <v>2.65</v>
      </c>
      <c r="X11" t="n">
        <v>1</v>
      </c>
      <c r="Y11" t="n">
        <v>1</v>
      </c>
      <c r="Z11" t="n">
        <v>10</v>
      </c>
      <c r="AA11" t="n">
        <v>336.6470325147451</v>
      </c>
      <c r="AB11" t="n">
        <v>460.6153217055611</v>
      </c>
      <c r="AC11" t="n">
        <v>416.6548418796458</v>
      </c>
      <c r="AD11" t="n">
        <v>336647.0325147451</v>
      </c>
      <c r="AE11" t="n">
        <v>460615.3217055611</v>
      </c>
      <c r="AF11" t="n">
        <v>8.950049861371956e-06</v>
      </c>
      <c r="AG11" t="n">
        <v>23</v>
      </c>
      <c r="AH11" t="n">
        <v>416654.8418796458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5.2295</v>
      </c>
      <c r="E12" t="n">
        <v>19.12</v>
      </c>
      <c r="F12" t="n">
        <v>16.25</v>
      </c>
      <c r="G12" t="n">
        <v>29.54</v>
      </c>
      <c r="H12" t="n">
        <v>0.52</v>
      </c>
      <c r="I12" t="n">
        <v>33</v>
      </c>
      <c r="J12" t="n">
        <v>119.28</v>
      </c>
      <c r="K12" t="n">
        <v>43.4</v>
      </c>
      <c r="L12" t="n">
        <v>3.5</v>
      </c>
      <c r="M12" t="n">
        <v>31</v>
      </c>
      <c r="N12" t="n">
        <v>17.38</v>
      </c>
      <c r="O12" t="n">
        <v>14945.29</v>
      </c>
      <c r="P12" t="n">
        <v>154.14</v>
      </c>
      <c r="Q12" t="n">
        <v>467.11</v>
      </c>
      <c r="R12" t="n">
        <v>79.81</v>
      </c>
      <c r="S12" t="n">
        <v>39.61</v>
      </c>
      <c r="T12" t="n">
        <v>15033.27</v>
      </c>
      <c r="U12" t="n">
        <v>0.5</v>
      </c>
      <c r="V12" t="n">
        <v>0.72</v>
      </c>
      <c r="W12" t="n">
        <v>2.66</v>
      </c>
      <c r="X12" t="n">
        <v>0.92</v>
      </c>
      <c r="Y12" t="n">
        <v>1</v>
      </c>
      <c r="Z12" t="n">
        <v>10</v>
      </c>
      <c r="AA12" t="n">
        <v>334.647804424604</v>
      </c>
      <c r="AB12" t="n">
        <v>457.8798896329114</v>
      </c>
      <c r="AC12" t="n">
        <v>414.1804756048068</v>
      </c>
      <c r="AD12" t="n">
        <v>334647.804424604</v>
      </c>
      <c r="AE12" t="n">
        <v>457879.8896329114</v>
      </c>
      <c r="AF12" t="n">
        <v>9.025470660273177e-06</v>
      </c>
      <c r="AG12" t="n">
        <v>23</v>
      </c>
      <c r="AH12" t="n">
        <v>414180.4756048068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5.2605</v>
      </c>
      <c r="E13" t="n">
        <v>19.01</v>
      </c>
      <c r="F13" t="n">
        <v>16.18</v>
      </c>
      <c r="G13" t="n">
        <v>31.33</v>
      </c>
      <c r="H13" t="n">
        <v>0.55</v>
      </c>
      <c r="I13" t="n">
        <v>31</v>
      </c>
      <c r="J13" t="n">
        <v>119.61</v>
      </c>
      <c r="K13" t="n">
        <v>43.4</v>
      </c>
      <c r="L13" t="n">
        <v>3.75</v>
      </c>
      <c r="M13" t="n">
        <v>29</v>
      </c>
      <c r="N13" t="n">
        <v>17.46</v>
      </c>
      <c r="O13" t="n">
        <v>14985.35</v>
      </c>
      <c r="P13" t="n">
        <v>152.91</v>
      </c>
      <c r="Q13" t="n">
        <v>467.09</v>
      </c>
      <c r="R13" t="n">
        <v>77.64</v>
      </c>
      <c r="S13" t="n">
        <v>39.61</v>
      </c>
      <c r="T13" t="n">
        <v>13954.51</v>
      </c>
      <c r="U13" t="n">
        <v>0.51</v>
      </c>
      <c r="V13" t="n">
        <v>0.72</v>
      </c>
      <c r="W13" t="n">
        <v>2.66</v>
      </c>
      <c r="X13" t="n">
        <v>0.85</v>
      </c>
      <c r="Y13" t="n">
        <v>1</v>
      </c>
      <c r="Z13" t="n">
        <v>10</v>
      </c>
      <c r="AA13" t="n">
        <v>333.2427147034579</v>
      </c>
      <c r="AB13" t="n">
        <v>455.9573838882557</v>
      </c>
      <c r="AC13" t="n">
        <v>412.4414511101672</v>
      </c>
      <c r="AD13" t="n">
        <v>333242.7147034578</v>
      </c>
      <c r="AE13" t="n">
        <v>455957.3838882557</v>
      </c>
      <c r="AF13" t="n">
        <v>9.078972828830107e-06</v>
      </c>
      <c r="AG13" t="n">
        <v>23</v>
      </c>
      <c r="AH13" t="n">
        <v>412441.4511101673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5.2889</v>
      </c>
      <c r="E14" t="n">
        <v>18.91</v>
      </c>
      <c r="F14" t="n">
        <v>16.13</v>
      </c>
      <c r="G14" t="n">
        <v>33.37</v>
      </c>
      <c r="H14" t="n">
        <v>0.59</v>
      </c>
      <c r="I14" t="n">
        <v>29</v>
      </c>
      <c r="J14" t="n">
        <v>119.93</v>
      </c>
      <c r="K14" t="n">
        <v>43.4</v>
      </c>
      <c r="L14" t="n">
        <v>4</v>
      </c>
      <c r="M14" t="n">
        <v>27</v>
      </c>
      <c r="N14" t="n">
        <v>17.53</v>
      </c>
      <c r="O14" t="n">
        <v>15025.44</v>
      </c>
      <c r="P14" t="n">
        <v>151.58</v>
      </c>
      <c r="Q14" t="n">
        <v>467.08</v>
      </c>
      <c r="R14" t="n">
        <v>76.04000000000001</v>
      </c>
      <c r="S14" t="n">
        <v>39.61</v>
      </c>
      <c r="T14" t="n">
        <v>13168.18</v>
      </c>
      <c r="U14" t="n">
        <v>0.52</v>
      </c>
      <c r="V14" t="n">
        <v>0.72</v>
      </c>
      <c r="W14" t="n">
        <v>2.65</v>
      </c>
      <c r="X14" t="n">
        <v>0.8</v>
      </c>
      <c r="Y14" t="n">
        <v>1</v>
      </c>
      <c r="Z14" t="n">
        <v>10</v>
      </c>
      <c r="AA14" t="n">
        <v>322.2922452209692</v>
      </c>
      <c r="AB14" t="n">
        <v>440.9744684416967</v>
      </c>
      <c r="AC14" t="n">
        <v>398.888484085174</v>
      </c>
      <c r="AD14" t="n">
        <v>322292.2452209692</v>
      </c>
      <c r="AE14" t="n">
        <v>440974.4684416967</v>
      </c>
      <c r="AF14" t="n">
        <v>9.127987718733876e-06</v>
      </c>
      <c r="AG14" t="n">
        <v>22</v>
      </c>
      <c r="AH14" t="n">
        <v>398888.484085174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5.3162</v>
      </c>
      <c r="E15" t="n">
        <v>18.81</v>
      </c>
      <c r="F15" t="n">
        <v>16.08</v>
      </c>
      <c r="G15" t="n">
        <v>35.74</v>
      </c>
      <c r="H15" t="n">
        <v>0.62</v>
      </c>
      <c r="I15" t="n">
        <v>27</v>
      </c>
      <c r="J15" t="n">
        <v>120.26</v>
      </c>
      <c r="K15" t="n">
        <v>43.4</v>
      </c>
      <c r="L15" t="n">
        <v>4.25</v>
      </c>
      <c r="M15" t="n">
        <v>25</v>
      </c>
      <c r="N15" t="n">
        <v>17.61</v>
      </c>
      <c r="O15" t="n">
        <v>15065.56</v>
      </c>
      <c r="P15" t="n">
        <v>150.34</v>
      </c>
      <c r="Q15" t="n">
        <v>467.08</v>
      </c>
      <c r="R15" t="n">
        <v>74.43000000000001</v>
      </c>
      <c r="S15" t="n">
        <v>39.61</v>
      </c>
      <c r="T15" t="n">
        <v>12368.45</v>
      </c>
      <c r="U15" t="n">
        <v>0.53</v>
      </c>
      <c r="V15" t="n">
        <v>0.73</v>
      </c>
      <c r="W15" t="n">
        <v>2.65</v>
      </c>
      <c r="X15" t="n">
        <v>0.75</v>
      </c>
      <c r="Y15" t="n">
        <v>1</v>
      </c>
      <c r="Z15" t="n">
        <v>10</v>
      </c>
      <c r="AA15" t="n">
        <v>321.0395903646745</v>
      </c>
      <c r="AB15" t="n">
        <v>439.2605308040824</v>
      </c>
      <c r="AC15" t="n">
        <v>397.338122250167</v>
      </c>
      <c r="AD15" t="n">
        <v>321039.5903646745</v>
      </c>
      <c r="AE15" t="n">
        <v>439260.5308040824</v>
      </c>
      <c r="AF15" t="n">
        <v>9.175104144592075e-06</v>
      </c>
      <c r="AG15" t="n">
        <v>22</v>
      </c>
      <c r="AH15" t="n">
        <v>397338.122250167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5.3479</v>
      </c>
      <c r="E16" t="n">
        <v>18.7</v>
      </c>
      <c r="F16" t="n">
        <v>16.02</v>
      </c>
      <c r="G16" t="n">
        <v>38.44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23</v>
      </c>
      <c r="N16" t="n">
        <v>17.68</v>
      </c>
      <c r="O16" t="n">
        <v>15105.7</v>
      </c>
      <c r="P16" t="n">
        <v>148.72</v>
      </c>
      <c r="Q16" t="n">
        <v>467.08</v>
      </c>
      <c r="R16" t="n">
        <v>72.27</v>
      </c>
      <c r="S16" t="n">
        <v>39.61</v>
      </c>
      <c r="T16" t="n">
        <v>11302.23</v>
      </c>
      <c r="U16" t="n">
        <v>0.55</v>
      </c>
      <c r="V16" t="n">
        <v>0.73</v>
      </c>
      <c r="W16" t="n">
        <v>2.65</v>
      </c>
      <c r="X16" t="n">
        <v>0.68</v>
      </c>
      <c r="Y16" t="n">
        <v>1</v>
      </c>
      <c r="Z16" t="n">
        <v>10</v>
      </c>
      <c r="AA16" t="n">
        <v>319.5148003285764</v>
      </c>
      <c r="AB16" t="n">
        <v>437.1742458077042</v>
      </c>
      <c r="AC16" t="n">
        <v>395.4509493657238</v>
      </c>
      <c r="AD16" t="n">
        <v>319514.8003285764</v>
      </c>
      <c r="AE16" t="n">
        <v>437174.2458077042</v>
      </c>
      <c r="AF16" t="n">
        <v>9.22981442663255e-06</v>
      </c>
      <c r="AG16" t="n">
        <v>22</v>
      </c>
      <c r="AH16" t="n">
        <v>395450.9493657238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5.3606</v>
      </c>
      <c r="E17" t="n">
        <v>18.65</v>
      </c>
      <c r="F17" t="n">
        <v>16</v>
      </c>
      <c r="G17" t="n">
        <v>39.99</v>
      </c>
      <c r="H17" t="n">
        <v>0.6899999999999999</v>
      </c>
      <c r="I17" t="n">
        <v>24</v>
      </c>
      <c r="J17" t="n">
        <v>120.91</v>
      </c>
      <c r="K17" t="n">
        <v>43.4</v>
      </c>
      <c r="L17" t="n">
        <v>4.75</v>
      </c>
      <c r="M17" t="n">
        <v>22</v>
      </c>
      <c r="N17" t="n">
        <v>17.76</v>
      </c>
      <c r="O17" t="n">
        <v>15145.88</v>
      </c>
      <c r="P17" t="n">
        <v>147.89</v>
      </c>
      <c r="Q17" t="n">
        <v>467.08</v>
      </c>
      <c r="R17" t="n">
        <v>71.53</v>
      </c>
      <c r="S17" t="n">
        <v>39.61</v>
      </c>
      <c r="T17" t="n">
        <v>10937.76</v>
      </c>
      <c r="U17" t="n">
        <v>0.55</v>
      </c>
      <c r="V17" t="n">
        <v>0.73</v>
      </c>
      <c r="W17" t="n">
        <v>2.65</v>
      </c>
      <c r="X17" t="n">
        <v>0.66</v>
      </c>
      <c r="Y17" t="n">
        <v>1</v>
      </c>
      <c r="Z17" t="n">
        <v>10</v>
      </c>
      <c r="AA17" t="n">
        <v>318.8373193337438</v>
      </c>
      <c r="AB17" t="n">
        <v>436.2472864222221</v>
      </c>
      <c r="AC17" t="n">
        <v>394.6124576829964</v>
      </c>
      <c r="AD17" t="n">
        <v>318837.3193337438</v>
      </c>
      <c r="AE17" t="n">
        <v>436247.2864222222</v>
      </c>
      <c r="AF17" t="n">
        <v>9.25173305697684e-06</v>
      </c>
      <c r="AG17" t="n">
        <v>22</v>
      </c>
      <c r="AH17" t="n">
        <v>394612.4576829964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5.3967</v>
      </c>
      <c r="E18" t="n">
        <v>18.53</v>
      </c>
      <c r="F18" t="n">
        <v>15.92</v>
      </c>
      <c r="G18" t="n">
        <v>43.42</v>
      </c>
      <c r="H18" t="n">
        <v>0.73</v>
      </c>
      <c r="I18" t="n">
        <v>22</v>
      </c>
      <c r="J18" t="n">
        <v>121.23</v>
      </c>
      <c r="K18" t="n">
        <v>43.4</v>
      </c>
      <c r="L18" t="n">
        <v>5</v>
      </c>
      <c r="M18" t="n">
        <v>20</v>
      </c>
      <c r="N18" t="n">
        <v>17.83</v>
      </c>
      <c r="O18" t="n">
        <v>15186.08</v>
      </c>
      <c r="P18" t="n">
        <v>146.48</v>
      </c>
      <c r="Q18" t="n">
        <v>467.09</v>
      </c>
      <c r="R18" t="n">
        <v>68.93000000000001</v>
      </c>
      <c r="S18" t="n">
        <v>39.61</v>
      </c>
      <c r="T18" t="n">
        <v>9645.65</v>
      </c>
      <c r="U18" t="n">
        <v>0.57</v>
      </c>
      <c r="V18" t="n">
        <v>0.73</v>
      </c>
      <c r="W18" t="n">
        <v>2.65</v>
      </c>
      <c r="X18" t="n">
        <v>0.59</v>
      </c>
      <c r="Y18" t="n">
        <v>1</v>
      </c>
      <c r="Z18" t="n">
        <v>10</v>
      </c>
      <c r="AA18" t="n">
        <v>317.297518947099</v>
      </c>
      <c r="AB18" t="n">
        <v>434.140463602016</v>
      </c>
      <c r="AC18" t="n">
        <v>392.7067070758063</v>
      </c>
      <c r="AD18" t="n">
        <v>317297.518947099</v>
      </c>
      <c r="AE18" t="n">
        <v>434140.463602016</v>
      </c>
      <c r="AF18" t="n">
        <v>9.314037195199589e-06</v>
      </c>
      <c r="AG18" t="n">
        <v>22</v>
      </c>
      <c r="AH18" t="n">
        <v>392706.7070758063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5.4109</v>
      </c>
      <c r="E19" t="n">
        <v>18.48</v>
      </c>
      <c r="F19" t="n">
        <v>15.9</v>
      </c>
      <c r="G19" t="n">
        <v>45.42</v>
      </c>
      <c r="H19" t="n">
        <v>0.76</v>
      </c>
      <c r="I19" t="n">
        <v>21</v>
      </c>
      <c r="J19" t="n">
        <v>121.56</v>
      </c>
      <c r="K19" t="n">
        <v>43.4</v>
      </c>
      <c r="L19" t="n">
        <v>5.25</v>
      </c>
      <c r="M19" t="n">
        <v>19</v>
      </c>
      <c r="N19" t="n">
        <v>17.91</v>
      </c>
      <c r="O19" t="n">
        <v>15226.31</v>
      </c>
      <c r="P19" t="n">
        <v>145.43</v>
      </c>
      <c r="Q19" t="n">
        <v>467.09</v>
      </c>
      <c r="R19" t="n">
        <v>68.14</v>
      </c>
      <c r="S19" t="n">
        <v>39.61</v>
      </c>
      <c r="T19" t="n">
        <v>9257.370000000001</v>
      </c>
      <c r="U19" t="n">
        <v>0.58</v>
      </c>
      <c r="V19" t="n">
        <v>0.73</v>
      </c>
      <c r="W19" t="n">
        <v>2.64</v>
      </c>
      <c r="X19" t="n">
        <v>0.5600000000000001</v>
      </c>
      <c r="Y19" t="n">
        <v>1</v>
      </c>
      <c r="Z19" t="n">
        <v>10</v>
      </c>
      <c r="AA19" t="n">
        <v>316.5041533153143</v>
      </c>
      <c r="AB19" t="n">
        <v>433.0549457437866</v>
      </c>
      <c r="AC19" t="n">
        <v>391.7247895184326</v>
      </c>
      <c r="AD19" t="n">
        <v>316504.1533153143</v>
      </c>
      <c r="AE19" t="n">
        <v>433054.9457437866</v>
      </c>
      <c r="AF19" t="n">
        <v>9.338544640151473e-06</v>
      </c>
      <c r="AG19" t="n">
        <v>22</v>
      </c>
      <c r="AH19" t="n">
        <v>391724.7895184326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5.4201</v>
      </c>
      <c r="E20" t="n">
        <v>18.45</v>
      </c>
      <c r="F20" t="n">
        <v>15.89</v>
      </c>
      <c r="G20" t="n">
        <v>47.66</v>
      </c>
      <c r="H20" t="n">
        <v>0.8</v>
      </c>
      <c r="I20" t="n">
        <v>20</v>
      </c>
      <c r="J20" t="n">
        <v>121.89</v>
      </c>
      <c r="K20" t="n">
        <v>43.4</v>
      </c>
      <c r="L20" t="n">
        <v>5.5</v>
      </c>
      <c r="M20" t="n">
        <v>18</v>
      </c>
      <c r="N20" t="n">
        <v>17.99</v>
      </c>
      <c r="O20" t="n">
        <v>15266.56</v>
      </c>
      <c r="P20" t="n">
        <v>144.54</v>
      </c>
      <c r="Q20" t="n">
        <v>467.07</v>
      </c>
      <c r="R20" t="n">
        <v>68.06</v>
      </c>
      <c r="S20" t="n">
        <v>39.61</v>
      </c>
      <c r="T20" t="n">
        <v>9221.620000000001</v>
      </c>
      <c r="U20" t="n">
        <v>0.58</v>
      </c>
      <c r="V20" t="n">
        <v>0.73</v>
      </c>
      <c r="W20" t="n">
        <v>2.64</v>
      </c>
      <c r="X20" t="n">
        <v>0.55</v>
      </c>
      <c r="Y20" t="n">
        <v>1</v>
      </c>
      <c r="Z20" t="n">
        <v>10</v>
      </c>
      <c r="AA20" t="n">
        <v>315.9060162395039</v>
      </c>
      <c r="AB20" t="n">
        <v>432.2365482087175</v>
      </c>
      <c r="AC20" t="n">
        <v>390.9844986954823</v>
      </c>
      <c r="AD20" t="n">
        <v>315906.0162395039</v>
      </c>
      <c r="AE20" t="n">
        <v>432236.5482087175</v>
      </c>
      <c r="AF20" t="n">
        <v>9.354422703078044e-06</v>
      </c>
      <c r="AG20" t="n">
        <v>22</v>
      </c>
      <c r="AH20" t="n">
        <v>390984.4986954823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5.4329</v>
      </c>
      <c r="E21" t="n">
        <v>18.41</v>
      </c>
      <c r="F21" t="n">
        <v>15.87</v>
      </c>
      <c r="G21" t="n">
        <v>50.11</v>
      </c>
      <c r="H21" t="n">
        <v>0.83</v>
      </c>
      <c r="I21" t="n">
        <v>19</v>
      </c>
      <c r="J21" t="n">
        <v>122.21</v>
      </c>
      <c r="K21" t="n">
        <v>43.4</v>
      </c>
      <c r="L21" t="n">
        <v>5.75</v>
      </c>
      <c r="M21" t="n">
        <v>17</v>
      </c>
      <c r="N21" t="n">
        <v>18.06</v>
      </c>
      <c r="O21" t="n">
        <v>15306.85</v>
      </c>
      <c r="P21" t="n">
        <v>143.73</v>
      </c>
      <c r="Q21" t="n">
        <v>467.07</v>
      </c>
      <c r="R21" t="n">
        <v>67.23999999999999</v>
      </c>
      <c r="S21" t="n">
        <v>39.61</v>
      </c>
      <c r="T21" t="n">
        <v>8816.59</v>
      </c>
      <c r="U21" t="n">
        <v>0.59</v>
      </c>
      <c r="V21" t="n">
        <v>0.74</v>
      </c>
      <c r="W21" t="n">
        <v>2.64</v>
      </c>
      <c r="X21" t="n">
        <v>0.54</v>
      </c>
      <c r="Y21" t="n">
        <v>1</v>
      </c>
      <c r="Z21" t="n">
        <v>10</v>
      </c>
      <c r="AA21" t="n">
        <v>315.2529876108513</v>
      </c>
      <c r="AB21" t="n">
        <v>431.3430456294051</v>
      </c>
      <c r="AC21" t="n">
        <v>390.1762707483007</v>
      </c>
      <c r="AD21" t="n">
        <v>315252.9876108513</v>
      </c>
      <c r="AE21" t="n">
        <v>431343.0456294051</v>
      </c>
      <c r="AF21" t="n">
        <v>9.376513921062844e-06</v>
      </c>
      <c r="AG21" t="n">
        <v>22</v>
      </c>
      <c r="AH21" t="n">
        <v>390176.2707483007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5.4349</v>
      </c>
      <c r="E22" t="n">
        <v>18.4</v>
      </c>
      <c r="F22" t="n">
        <v>15.86</v>
      </c>
      <c r="G22" t="n">
        <v>50.09</v>
      </c>
      <c r="H22" t="n">
        <v>0.86</v>
      </c>
      <c r="I22" t="n">
        <v>19</v>
      </c>
      <c r="J22" t="n">
        <v>122.54</v>
      </c>
      <c r="K22" t="n">
        <v>43.4</v>
      </c>
      <c r="L22" t="n">
        <v>6</v>
      </c>
      <c r="M22" t="n">
        <v>17</v>
      </c>
      <c r="N22" t="n">
        <v>18.14</v>
      </c>
      <c r="O22" t="n">
        <v>15347.16</v>
      </c>
      <c r="P22" t="n">
        <v>143.16</v>
      </c>
      <c r="Q22" t="n">
        <v>467.08</v>
      </c>
      <c r="R22" t="n">
        <v>67.15000000000001</v>
      </c>
      <c r="S22" t="n">
        <v>39.61</v>
      </c>
      <c r="T22" t="n">
        <v>8772.870000000001</v>
      </c>
      <c r="U22" t="n">
        <v>0.59</v>
      </c>
      <c r="V22" t="n">
        <v>0.74</v>
      </c>
      <c r="W22" t="n">
        <v>2.64</v>
      </c>
      <c r="X22" t="n">
        <v>0.53</v>
      </c>
      <c r="Y22" t="n">
        <v>1</v>
      </c>
      <c r="Z22" t="n">
        <v>10</v>
      </c>
      <c r="AA22" t="n">
        <v>314.9371090444038</v>
      </c>
      <c r="AB22" t="n">
        <v>430.9108466392129</v>
      </c>
      <c r="AC22" t="n">
        <v>389.7853202231373</v>
      </c>
      <c r="AD22" t="n">
        <v>314937.1090444038</v>
      </c>
      <c r="AE22" t="n">
        <v>430910.8466392129</v>
      </c>
      <c r="AF22" t="n">
        <v>9.379965673872968e-06</v>
      </c>
      <c r="AG22" t="n">
        <v>22</v>
      </c>
      <c r="AH22" t="n">
        <v>389785.3202231373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5.4531</v>
      </c>
      <c r="E23" t="n">
        <v>18.34</v>
      </c>
      <c r="F23" t="n">
        <v>15.82</v>
      </c>
      <c r="G23" t="n">
        <v>52.75</v>
      </c>
      <c r="H23" t="n">
        <v>0.9</v>
      </c>
      <c r="I23" t="n">
        <v>18</v>
      </c>
      <c r="J23" t="n">
        <v>122.87</v>
      </c>
      <c r="K23" t="n">
        <v>43.4</v>
      </c>
      <c r="L23" t="n">
        <v>6.25</v>
      </c>
      <c r="M23" t="n">
        <v>16</v>
      </c>
      <c r="N23" t="n">
        <v>18.22</v>
      </c>
      <c r="O23" t="n">
        <v>15387.5</v>
      </c>
      <c r="P23" t="n">
        <v>141.3</v>
      </c>
      <c r="Q23" t="n">
        <v>467.07</v>
      </c>
      <c r="R23" t="n">
        <v>65.69</v>
      </c>
      <c r="S23" t="n">
        <v>39.61</v>
      </c>
      <c r="T23" t="n">
        <v>8047.9</v>
      </c>
      <c r="U23" t="n">
        <v>0.6</v>
      </c>
      <c r="V23" t="n">
        <v>0.74</v>
      </c>
      <c r="W23" t="n">
        <v>2.65</v>
      </c>
      <c r="X23" t="n">
        <v>0.49</v>
      </c>
      <c r="Y23" t="n">
        <v>1</v>
      </c>
      <c r="Z23" t="n">
        <v>10</v>
      </c>
      <c r="AA23" t="n">
        <v>313.6729797086944</v>
      </c>
      <c r="AB23" t="n">
        <v>429.181209112645</v>
      </c>
      <c r="AC23" t="n">
        <v>388.2207568745435</v>
      </c>
      <c r="AD23" t="n">
        <v>313672.9797086944</v>
      </c>
      <c r="AE23" t="n">
        <v>429181.209112645</v>
      </c>
      <c r="AF23" t="n">
        <v>9.411376624445102e-06</v>
      </c>
      <c r="AG23" t="n">
        <v>22</v>
      </c>
      <c r="AH23" t="n">
        <v>388220.7568745435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5.469</v>
      </c>
      <c r="E24" t="n">
        <v>18.28</v>
      </c>
      <c r="F24" t="n">
        <v>15.79</v>
      </c>
      <c r="G24" t="n">
        <v>55.75</v>
      </c>
      <c r="H24" t="n">
        <v>0.93</v>
      </c>
      <c r="I24" t="n">
        <v>17</v>
      </c>
      <c r="J24" t="n">
        <v>123.19</v>
      </c>
      <c r="K24" t="n">
        <v>43.4</v>
      </c>
      <c r="L24" t="n">
        <v>6.5</v>
      </c>
      <c r="M24" t="n">
        <v>15</v>
      </c>
      <c r="N24" t="n">
        <v>18.29</v>
      </c>
      <c r="O24" t="n">
        <v>15427.87</v>
      </c>
      <c r="P24" t="n">
        <v>140.74</v>
      </c>
      <c r="Q24" t="n">
        <v>467.07</v>
      </c>
      <c r="R24" t="n">
        <v>64.89</v>
      </c>
      <c r="S24" t="n">
        <v>39.61</v>
      </c>
      <c r="T24" t="n">
        <v>7649.27</v>
      </c>
      <c r="U24" t="n">
        <v>0.61</v>
      </c>
      <c r="V24" t="n">
        <v>0.74</v>
      </c>
      <c r="W24" t="n">
        <v>2.64</v>
      </c>
      <c r="X24" t="n">
        <v>0.46</v>
      </c>
      <c r="Y24" t="n">
        <v>1</v>
      </c>
      <c r="Z24" t="n">
        <v>10</v>
      </c>
      <c r="AA24" t="n">
        <v>313.058452849553</v>
      </c>
      <c r="AB24" t="n">
        <v>428.340386352956</v>
      </c>
      <c r="AC24" t="n">
        <v>387.4601810589371</v>
      </c>
      <c r="AD24" t="n">
        <v>313058.452849553</v>
      </c>
      <c r="AE24" t="n">
        <v>428340.386352956</v>
      </c>
      <c r="AF24" t="n">
        <v>9.438818059285592e-06</v>
      </c>
      <c r="AG24" t="n">
        <v>22</v>
      </c>
      <c r="AH24" t="n">
        <v>387460.1810589371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5.4827</v>
      </c>
      <c r="E25" t="n">
        <v>18.24</v>
      </c>
      <c r="F25" t="n">
        <v>15.77</v>
      </c>
      <c r="G25" t="n">
        <v>59.15</v>
      </c>
      <c r="H25" t="n">
        <v>0.96</v>
      </c>
      <c r="I25" t="n">
        <v>16</v>
      </c>
      <c r="J25" t="n">
        <v>123.52</v>
      </c>
      <c r="K25" t="n">
        <v>43.4</v>
      </c>
      <c r="L25" t="n">
        <v>6.75</v>
      </c>
      <c r="M25" t="n">
        <v>14</v>
      </c>
      <c r="N25" t="n">
        <v>18.37</v>
      </c>
      <c r="O25" t="n">
        <v>15468.27</v>
      </c>
      <c r="P25" t="n">
        <v>139.59</v>
      </c>
      <c r="Q25" t="n">
        <v>467.07</v>
      </c>
      <c r="R25" t="n">
        <v>64.33</v>
      </c>
      <c r="S25" t="n">
        <v>39.61</v>
      </c>
      <c r="T25" t="n">
        <v>7374.54</v>
      </c>
      <c r="U25" t="n">
        <v>0.62</v>
      </c>
      <c r="V25" t="n">
        <v>0.74</v>
      </c>
      <c r="W25" t="n">
        <v>2.63</v>
      </c>
      <c r="X25" t="n">
        <v>0.44</v>
      </c>
      <c r="Y25" t="n">
        <v>1</v>
      </c>
      <c r="Z25" t="n">
        <v>10</v>
      </c>
      <c r="AA25" t="n">
        <v>312.2515109647259</v>
      </c>
      <c r="AB25" t="n">
        <v>427.2362928663721</v>
      </c>
      <c r="AC25" t="n">
        <v>386.4614607051079</v>
      </c>
      <c r="AD25" t="n">
        <v>312251.5109647259</v>
      </c>
      <c r="AE25" t="n">
        <v>427236.2928663722</v>
      </c>
      <c r="AF25" t="n">
        <v>9.462462566034945e-06</v>
      </c>
      <c r="AG25" t="n">
        <v>22</v>
      </c>
      <c r="AH25" t="n">
        <v>386461.4607051079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5.4823</v>
      </c>
      <c r="E26" t="n">
        <v>18.24</v>
      </c>
      <c r="F26" t="n">
        <v>15.77</v>
      </c>
      <c r="G26" t="n">
        <v>59.15</v>
      </c>
      <c r="H26" t="n">
        <v>1</v>
      </c>
      <c r="I26" t="n">
        <v>16</v>
      </c>
      <c r="J26" t="n">
        <v>123.85</v>
      </c>
      <c r="K26" t="n">
        <v>43.4</v>
      </c>
      <c r="L26" t="n">
        <v>7</v>
      </c>
      <c r="M26" t="n">
        <v>14</v>
      </c>
      <c r="N26" t="n">
        <v>18.45</v>
      </c>
      <c r="O26" t="n">
        <v>15508.69</v>
      </c>
      <c r="P26" t="n">
        <v>138.82</v>
      </c>
      <c r="Q26" t="n">
        <v>467.07</v>
      </c>
      <c r="R26" t="n">
        <v>64.27</v>
      </c>
      <c r="S26" t="n">
        <v>39.61</v>
      </c>
      <c r="T26" t="n">
        <v>7348.38</v>
      </c>
      <c r="U26" t="n">
        <v>0.62</v>
      </c>
      <c r="V26" t="n">
        <v>0.74</v>
      </c>
      <c r="W26" t="n">
        <v>2.64</v>
      </c>
      <c r="X26" t="n">
        <v>0.44</v>
      </c>
      <c r="Y26" t="n">
        <v>1</v>
      </c>
      <c r="Z26" t="n">
        <v>10</v>
      </c>
      <c r="AA26" t="n">
        <v>311.919083990386</v>
      </c>
      <c r="AB26" t="n">
        <v>426.7814516144373</v>
      </c>
      <c r="AC26" t="n">
        <v>386.0500288638841</v>
      </c>
      <c r="AD26" t="n">
        <v>311919.083990386</v>
      </c>
      <c r="AE26" t="n">
        <v>426781.4516144373</v>
      </c>
      <c r="AF26" t="n">
        <v>9.46177221547292e-06</v>
      </c>
      <c r="AG26" t="n">
        <v>22</v>
      </c>
      <c r="AH26" t="n">
        <v>386050.028863884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5.5053</v>
      </c>
      <c r="E27" t="n">
        <v>18.16</v>
      </c>
      <c r="F27" t="n">
        <v>15.72</v>
      </c>
      <c r="G27" t="n">
        <v>62.89</v>
      </c>
      <c r="H27" t="n">
        <v>1.03</v>
      </c>
      <c r="I27" t="n">
        <v>15</v>
      </c>
      <c r="J27" t="n">
        <v>124.18</v>
      </c>
      <c r="K27" t="n">
        <v>43.4</v>
      </c>
      <c r="L27" t="n">
        <v>7.25</v>
      </c>
      <c r="M27" t="n">
        <v>13</v>
      </c>
      <c r="N27" t="n">
        <v>18.53</v>
      </c>
      <c r="O27" t="n">
        <v>15549.15</v>
      </c>
      <c r="P27" t="n">
        <v>137.34</v>
      </c>
      <c r="Q27" t="n">
        <v>467.09</v>
      </c>
      <c r="R27" t="n">
        <v>62.53</v>
      </c>
      <c r="S27" t="n">
        <v>39.61</v>
      </c>
      <c r="T27" t="n">
        <v>6482.43</v>
      </c>
      <c r="U27" t="n">
        <v>0.63</v>
      </c>
      <c r="V27" t="n">
        <v>0.74</v>
      </c>
      <c r="W27" t="n">
        <v>2.63</v>
      </c>
      <c r="X27" t="n">
        <v>0.39</v>
      </c>
      <c r="Y27" t="n">
        <v>1</v>
      </c>
      <c r="Z27" t="n">
        <v>10</v>
      </c>
      <c r="AA27" t="n">
        <v>310.7330972373615</v>
      </c>
      <c r="AB27" t="n">
        <v>425.1587322169063</v>
      </c>
      <c r="AC27" t="n">
        <v>384.5821795281524</v>
      </c>
      <c r="AD27" t="n">
        <v>310733.0972373615</v>
      </c>
      <c r="AE27" t="n">
        <v>425158.7322169063</v>
      </c>
      <c r="AF27" t="n">
        <v>9.501467372789353e-06</v>
      </c>
      <c r="AG27" t="n">
        <v>22</v>
      </c>
      <c r="AH27" t="n">
        <v>384582.1795281525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5.4991</v>
      </c>
      <c r="E28" t="n">
        <v>18.18</v>
      </c>
      <c r="F28" t="n">
        <v>15.74</v>
      </c>
      <c r="G28" t="n">
        <v>62.97</v>
      </c>
      <c r="H28" t="n">
        <v>1.06</v>
      </c>
      <c r="I28" t="n">
        <v>15</v>
      </c>
      <c r="J28" t="n">
        <v>124.51</v>
      </c>
      <c r="K28" t="n">
        <v>43.4</v>
      </c>
      <c r="L28" t="n">
        <v>7.5</v>
      </c>
      <c r="M28" t="n">
        <v>13</v>
      </c>
      <c r="N28" t="n">
        <v>18.61</v>
      </c>
      <c r="O28" t="n">
        <v>15589.63</v>
      </c>
      <c r="P28" t="n">
        <v>136.75</v>
      </c>
      <c r="Q28" t="n">
        <v>467.08</v>
      </c>
      <c r="R28" t="n">
        <v>63.28</v>
      </c>
      <c r="S28" t="n">
        <v>39.61</v>
      </c>
      <c r="T28" t="n">
        <v>6857.45</v>
      </c>
      <c r="U28" t="n">
        <v>0.63</v>
      </c>
      <c r="V28" t="n">
        <v>0.74</v>
      </c>
      <c r="W28" t="n">
        <v>2.63</v>
      </c>
      <c r="X28" t="n">
        <v>0.41</v>
      </c>
      <c r="Y28" t="n">
        <v>1</v>
      </c>
      <c r="Z28" t="n">
        <v>10</v>
      </c>
      <c r="AA28" t="n">
        <v>310.6325855960498</v>
      </c>
      <c r="AB28" t="n">
        <v>425.021207755003</v>
      </c>
      <c r="AC28" t="n">
        <v>384.4577802078763</v>
      </c>
      <c r="AD28" t="n">
        <v>310632.5855960498</v>
      </c>
      <c r="AE28" t="n">
        <v>425021.207755003</v>
      </c>
      <c r="AF28" t="n">
        <v>9.490766939077965e-06</v>
      </c>
      <c r="AG28" t="n">
        <v>22</v>
      </c>
      <c r="AH28" t="n">
        <v>384457.7802078763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5.52</v>
      </c>
      <c r="E29" t="n">
        <v>18.12</v>
      </c>
      <c r="F29" t="n">
        <v>15.7</v>
      </c>
      <c r="G29" t="n">
        <v>67.27</v>
      </c>
      <c r="H29" t="n">
        <v>1.1</v>
      </c>
      <c r="I29" t="n">
        <v>14</v>
      </c>
      <c r="J29" t="n">
        <v>124.83</v>
      </c>
      <c r="K29" t="n">
        <v>43.4</v>
      </c>
      <c r="L29" t="n">
        <v>7.75</v>
      </c>
      <c r="M29" t="n">
        <v>12</v>
      </c>
      <c r="N29" t="n">
        <v>18.68</v>
      </c>
      <c r="O29" t="n">
        <v>15630.14</v>
      </c>
      <c r="P29" t="n">
        <v>135.21</v>
      </c>
      <c r="Q29" t="n">
        <v>467.07</v>
      </c>
      <c r="R29" t="n">
        <v>61.85</v>
      </c>
      <c r="S29" t="n">
        <v>39.61</v>
      </c>
      <c r="T29" t="n">
        <v>6146.12</v>
      </c>
      <c r="U29" t="n">
        <v>0.64</v>
      </c>
      <c r="V29" t="n">
        <v>0.74</v>
      </c>
      <c r="W29" t="n">
        <v>2.63</v>
      </c>
      <c r="X29" t="n">
        <v>0.36</v>
      </c>
      <c r="Y29" t="n">
        <v>1</v>
      </c>
      <c r="Z29" t="n">
        <v>10</v>
      </c>
      <c r="AA29" t="n">
        <v>299.8699722372564</v>
      </c>
      <c r="AB29" t="n">
        <v>410.2953253445112</v>
      </c>
      <c r="AC29" t="n">
        <v>371.137315346736</v>
      </c>
      <c r="AD29" t="n">
        <v>299869.9722372564</v>
      </c>
      <c r="AE29" t="n">
        <v>410295.3253445112</v>
      </c>
      <c r="AF29" t="n">
        <v>9.526837755943767e-06</v>
      </c>
      <c r="AG29" t="n">
        <v>21</v>
      </c>
      <c r="AH29" t="n">
        <v>371137.3153467361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5.5311</v>
      </c>
      <c r="E30" t="n">
        <v>18.08</v>
      </c>
      <c r="F30" t="n">
        <v>15.69</v>
      </c>
      <c r="G30" t="n">
        <v>72.39</v>
      </c>
      <c r="H30" t="n">
        <v>1.13</v>
      </c>
      <c r="I30" t="n">
        <v>13</v>
      </c>
      <c r="J30" t="n">
        <v>125.16</v>
      </c>
      <c r="K30" t="n">
        <v>43.4</v>
      </c>
      <c r="L30" t="n">
        <v>8</v>
      </c>
      <c r="M30" t="n">
        <v>11</v>
      </c>
      <c r="N30" t="n">
        <v>18.76</v>
      </c>
      <c r="O30" t="n">
        <v>15670.68</v>
      </c>
      <c r="P30" t="n">
        <v>133.89</v>
      </c>
      <c r="Q30" t="n">
        <v>467.07</v>
      </c>
      <c r="R30" t="n">
        <v>61.47</v>
      </c>
      <c r="S30" t="n">
        <v>39.61</v>
      </c>
      <c r="T30" t="n">
        <v>5962.74</v>
      </c>
      <c r="U30" t="n">
        <v>0.64</v>
      </c>
      <c r="V30" t="n">
        <v>0.74</v>
      </c>
      <c r="W30" t="n">
        <v>2.63</v>
      </c>
      <c r="X30" t="n">
        <v>0.35</v>
      </c>
      <c r="Y30" t="n">
        <v>1</v>
      </c>
      <c r="Z30" t="n">
        <v>10</v>
      </c>
      <c r="AA30" t="n">
        <v>299.074161892483</v>
      </c>
      <c r="AB30" t="n">
        <v>409.2064625221175</v>
      </c>
      <c r="AC30" t="n">
        <v>370.1523720638831</v>
      </c>
      <c r="AD30" t="n">
        <v>299074.161892483</v>
      </c>
      <c r="AE30" t="n">
        <v>409206.4625221175</v>
      </c>
      <c r="AF30" t="n">
        <v>9.545994984039959e-06</v>
      </c>
      <c r="AG30" t="n">
        <v>21</v>
      </c>
      <c r="AH30" t="n">
        <v>370152.3720638832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5.5357</v>
      </c>
      <c r="E31" t="n">
        <v>18.06</v>
      </c>
      <c r="F31" t="n">
        <v>15.67</v>
      </c>
      <c r="G31" t="n">
        <v>72.31999999999999</v>
      </c>
      <c r="H31" t="n">
        <v>1.16</v>
      </c>
      <c r="I31" t="n">
        <v>13</v>
      </c>
      <c r="J31" t="n">
        <v>125.49</v>
      </c>
      <c r="K31" t="n">
        <v>43.4</v>
      </c>
      <c r="L31" t="n">
        <v>8.25</v>
      </c>
      <c r="M31" t="n">
        <v>11</v>
      </c>
      <c r="N31" t="n">
        <v>18.84</v>
      </c>
      <c r="O31" t="n">
        <v>15711.24</v>
      </c>
      <c r="P31" t="n">
        <v>134.29</v>
      </c>
      <c r="Q31" t="n">
        <v>467.09</v>
      </c>
      <c r="R31" t="n">
        <v>61.01</v>
      </c>
      <c r="S31" t="n">
        <v>39.61</v>
      </c>
      <c r="T31" t="n">
        <v>5729.94</v>
      </c>
      <c r="U31" t="n">
        <v>0.65</v>
      </c>
      <c r="V31" t="n">
        <v>0.74</v>
      </c>
      <c r="W31" t="n">
        <v>2.63</v>
      </c>
      <c r="X31" t="n">
        <v>0.34</v>
      </c>
      <c r="Y31" t="n">
        <v>1</v>
      </c>
      <c r="Z31" t="n">
        <v>10</v>
      </c>
      <c r="AA31" t="n">
        <v>299.1210770171174</v>
      </c>
      <c r="AB31" t="n">
        <v>409.2706538653916</v>
      </c>
      <c r="AC31" t="n">
        <v>370.2104370754482</v>
      </c>
      <c r="AD31" t="n">
        <v>299121.0770171174</v>
      </c>
      <c r="AE31" t="n">
        <v>409270.6538653916</v>
      </c>
      <c r="AF31" t="n">
        <v>9.553934015503246e-06</v>
      </c>
      <c r="AG31" t="n">
        <v>21</v>
      </c>
      <c r="AH31" t="n">
        <v>370210.4370754482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5.5333</v>
      </c>
      <c r="E32" t="n">
        <v>18.07</v>
      </c>
      <c r="F32" t="n">
        <v>15.68</v>
      </c>
      <c r="G32" t="n">
        <v>72.36</v>
      </c>
      <c r="H32" t="n">
        <v>1.19</v>
      </c>
      <c r="I32" t="n">
        <v>13</v>
      </c>
      <c r="J32" t="n">
        <v>125.82</v>
      </c>
      <c r="K32" t="n">
        <v>43.4</v>
      </c>
      <c r="L32" t="n">
        <v>8.5</v>
      </c>
      <c r="M32" t="n">
        <v>11</v>
      </c>
      <c r="N32" t="n">
        <v>18.92</v>
      </c>
      <c r="O32" t="n">
        <v>15751.84</v>
      </c>
      <c r="P32" t="n">
        <v>132.97</v>
      </c>
      <c r="Q32" t="n">
        <v>467.07</v>
      </c>
      <c r="R32" t="n">
        <v>61.38</v>
      </c>
      <c r="S32" t="n">
        <v>39.61</v>
      </c>
      <c r="T32" t="n">
        <v>5914.21</v>
      </c>
      <c r="U32" t="n">
        <v>0.65</v>
      </c>
      <c r="V32" t="n">
        <v>0.74</v>
      </c>
      <c r="W32" t="n">
        <v>2.62</v>
      </c>
      <c r="X32" t="n">
        <v>0.34</v>
      </c>
      <c r="Y32" t="n">
        <v>1</v>
      </c>
      <c r="Z32" t="n">
        <v>10</v>
      </c>
      <c r="AA32" t="n">
        <v>298.609807160291</v>
      </c>
      <c r="AB32" t="n">
        <v>408.5711118916475</v>
      </c>
      <c r="AC32" t="n">
        <v>369.577658405865</v>
      </c>
      <c r="AD32" t="n">
        <v>298609.807160291</v>
      </c>
      <c r="AE32" t="n">
        <v>408571.1118916475</v>
      </c>
      <c r="AF32" t="n">
        <v>9.549791912131095e-06</v>
      </c>
      <c r="AG32" t="n">
        <v>21</v>
      </c>
      <c r="AH32" t="n">
        <v>369577.658405865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5.5491</v>
      </c>
      <c r="E33" t="n">
        <v>18.02</v>
      </c>
      <c r="F33" t="n">
        <v>15.65</v>
      </c>
      <c r="G33" t="n">
        <v>78.25</v>
      </c>
      <c r="H33" t="n">
        <v>1.22</v>
      </c>
      <c r="I33" t="n">
        <v>12</v>
      </c>
      <c r="J33" t="n">
        <v>126.15</v>
      </c>
      <c r="K33" t="n">
        <v>43.4</v>
      </c>
      <c r="L33" t="n">
        <v>8.75</v>
      </c>
      <c r="M33" t="n">
        <v>10</v>
      </c>
      <c r="N33" t="n">
        <v>19</v>
      </c>
      <c r="O33" t="n">
        <v>15792.46</v>
      </c>
      <c r="P33" t="n">
        <v>131.82</v>
      </c>
      <c r="Q33" t="n">
        <v>467.07</v>
      </c>
      <c r="R33" t="n">
        <v>60.2</v>
      </c>
      <c r="S33" t="n">
        <v>39.61</v>
      </c>
      <c r="T33" t="n">
        <v>5332.39</v>
      </c>
      <c r="U33" t="n">
        <v>0.66</v>
      </c>
      <c r="V33" t="n">
        <v>0.75</v>
      </c>
      <c r="W33" t="n">
        <v>2.63</v>
      </c>
      <c r="X33" t="n">
        <v>0.32</v>
      </c>
      <c r="Y33" t="n">
        <v>1</v>
      </c>
      <c r="Z33" t="n">
        <v>10</v>
      </c>
      <c r="AA33" t="n">
        <v>297.7643123384713</v>
      </c>
      <c r="AB33" t="n">
        <v>407.4142685758348</v>
      </c>
      <c r="AC33" t="n">
        <v>368.5312225924736</v>
      </c>
      <c r="AD33" t="n">
        <v>297764.3123384713</v>
      </c>
      <c r="AE33" t="n">
        <v>407414.2685758348</v>
      </c>
      <c r="AF33" t="n">
        <v>9.57706075933108e-06</v>
      </c>
      <c r="AG33" t="n">
        <v>21</v>
      </c>
      <c r="AH33" t="n">
        <v>368531.2225924736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5.5493</v>
      </c>
      <c r="E34" t="n">
        <v>18.02</v>
      </c>
      <c r="F34" t="n">
        <v>15.65</v>
      </c>
      <c r="G34" t="n">
        <v>78.25</v>
      </c>
      <c r="H34" t="n">
        <v>1.26</v>
      </c>
      <c r="I34" t="n">
        <v>12</v>
      </c>
      <c r="J34" t="n">
        <v>126.48</v>
      </c>
      <c r="K34" t="n">
        <v>43.4</v>
      </c>
      <c r="L34" t="n">
        <v>9</v>
      </c>
      <c r="M34" t="n">
        <v>10</v>
      </c>
      <c r="N34" t="n">
        <v>19.08</v>
      </c>
      <c r="O34" t="n">
        <v>15833.12</v>
      </c>
      <c r="P34" t="n">
        <v>130.69</v>
      </c>
      <c r="Q34" t="n">
        <v>467.07</v>
      </c>
      <c r="R34" t="n">
        <v>60.28</v>
      </c>
      <c r="S34" t="n">
        <v>39.61</v>
      </c>
      <c r="T34" t="n">
        <v>5370.39</v>
      </c>
      <c r="U34" t="n">
        <v>0.66</v>
      </c>
      <c r="V34" t="n">
        <v>0.75</v>
      </c>
      <c r="W34" t="n">
        <v>2.63</v>
      </c>
      <c r="X34" t="n">
        <v>0.32</v>
      </c>
      <c r="Y34" t="n">
        <v>1</v>
      </c>
      <c r="Z34" t="n">
        <v>10</v>
      </c>
      <c r="AA34" t="n">
        <v>297.2683855540926</v>
      </c>
      <c r="AB34" t="n">
        <v>406.7357196707023</v>
      </c>
      <c r="AC34" t="n">
        <v>367.9174334424976</v>
      </c>
      <c r="AD34" t="n">
        <v>297268.3855540926</v>
      </c>
      <c r="AE34" t="n">
        <v>406735.7196707023</v>
      </c>
      <c r="AF34" t="n">
        <v>9.577405934612091e-06</v>
      </c>
      <c r="AG34" t="n">
        <v>21</v>
      </c>
      <c r="AH34" t="n">
        <v>367917.4334424976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5.5707</v>
      </c>
      <c r="E35" t="n">
        <v>17.95</v>
      </c>
      <c r="F35" t="n">
        <v>15.6</v>
      </c>
      <c r="G35" t="n">
        <v>85.11</v>
      </c>
      <c r="H35" t="n">
        <v>1.29</v>
      </c>
      <c r="I35" t="n">
        <v>11</v>
      </c>
      <c r="J35" t="n">
        <v>126.81</v>
      </c>
      <c r="K35" t="n">
        <v>43.4</v>
      </c>
      <c r="L35" t="n">
        <v>9.25</v>
      </c>
      <c r="M35" t="n">
        <v>9</v>
      </c>
      <c r="N35" t="n">
        <v>19.16</v>
      </c>
      <c r="O35" t="n">
        <v>15873.8</v>
      </c>
      <c r="P35" t="n">
        <v>128.88</v>
      </c>
      <c r="Q35" t="n">
        <v>467.07</v>
      </c>
      <c r="R35" t="n">
        <v>58.92</v>
      </c>
      <c r="S35" t="n">
        <v>39.61</v>
      </c>
      <c r="T35" t="n">
        <v>4697.89</v>
      </c>
      <c r="U35" t="n">
        <v>0.67</v>
      </c>
      <c r="V35" t="n">
        <v>0.75</v>
      </c>
      <c r="W35" t="n">
        <v>2.62</v>
      </c>
      <c r="X35" t="n">
        <v>0.27</v>
      </c>
      <c r="Y35" t="n">
        <v>1</v>
      </c>
      <c r="Z35" t="n">
        <v>10</v>
      </c>
      <c r="AA35" t="n">
        <v>296.0009205412273</v>
      </c>
      <c r="AB35" t="n">
        <v>405.00151812349</v>
      </c>
      <c r="AC35" t="n">
        <v>366.3487416569841</v>
      </c>
      <c r="AD35" t="n">
        <v>296000.9205412273</v>
      </c>
      <c r="AE35" t="n">
        <v>405001.51812349</v>
      </c>
      <c r="AF35" t="n">
        <v>9.614339689680425e-06</v>
      </c>
      <c r="AG35" t="n">
        <v>21</v>
      </c>
      <c r="AH35" t="n">
        <v>366348.7416569841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5.5638</v>
      </c>
      <c r="E36" t="n">
        <v>17.97</v>
      </c>
      <c r="F36" t="n">
        <v>15.63</v>
      </c>
      <c r="G36" t="n">
        <v>85.23</v>
      </c>
      <c r="H36" t="n">
        <v>1.32</v>
      </c>
      <c r="I36" t="n">
        <v>11</v>
      </c>
      <c r="J36" t="n">
        <v>127.14</v>
      </c>
      <c r="K36" t="n">
        <v>43.4</v>
      </c>
      <c r="L36" t="n">
        <v>9.5</v>
      </c>
      <c r="M36" t="n">
        <v>9</v>
      </c>
      <c r="N36" t="n">
        <v>19.24</v>
      </c>
      <c r="O36" t="n">
        <v>15914.51</v>
      </c>
      <c r="P36" t="n">
        <v>128.24</v>
      </c>
      <c r="Q36" t="n">
        <v>467.07</v>
      </c>
      <c r="R36" t="n">
        <v>59.44</v>
      </c>
      <c r="S36" t="n">
        <v>39.61</v>
      </c>
      <c r="T36" t="n">
        <v>4953.72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295.9097034991768</v>
      </c>
      <c r="AB36" t="n">
        <v>404.8767109423446</v>
      </c>
      <c r="AC36" t="n">
        <v>366.2358458980392</v>
      </c>
      <c r="AD36" t="n">
        <v>295909.7034991768</v>
      </c>
      <c r="AE36" t="n">
        <v>404876.7109423446</v>
      </c>
      <c r="AF36" t="n">
        <v>9.602431142485493e-06</v>
      </c>
      <c r="AG36" t="n">
        <v>21</v>
      </c>
      <c r="AH36" t="n">
        <v>366235.8458980392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5.5678</v>
      </c>
      <c r="E37" t="n">
        <v>17.96</v>
      </c>
      <c r="F37" t="n">
        <v>15.61</v>
      </c>
      <c r="G37" t="n">
        <v>85.16</v>
      </c>
      <c r="H37" t="n">
        <v>1.35</v>
      </c>
      <c r="I37" t="n">
        <v>11</v>
      </c>
      <c r="J37" t="n">
        <v>127.47</v>
      </c>
      <c r="K37" t="n">
        <v>43.4</v>
      </c>
      <c r="L37" t="n">
        <v>9.75</v>
      </c>
      <c r="M37" t="n">
        <v>8</v>
      </c>
      <c r="N37" t="n">
        <v>19.32</v>
      </c>
      <c r="O37" t="n">
        <v>15955.25</v>
      </c>
      <c r="P37" t="n">
        <v>128.22</v>
      </c>
      <c r="Q37" t="n">
        <v>467.07</v>
      </c>
      <c r="R37" t="n">
        <v>58.99</v>
      </c>
      <c r="S37" t="n">
        <v>39.61</v>
      </c>
      <c r="T37" t="n">
        <v>4731.42</v>
      </c>
      <c r="U37" t="n">
        <v>0.67</v>
      </c>
      <c r="V37" t="n">
        <v>0.75</v>
      </c>
      <c r="W37" t="n">
        <v>2.63</v>
      </c>
      <c r="X37" t="n">
        <v>0.28</v>
      </c>
      <c r="Y37" t="n">
        <v>1</v>
      </c>
      <c r="Z37" t="n">
        <v>10</v>
      </c>
      <c r="AA37" t="n">
        <v>295.7865384200345</v>
      </c>
      <c r="AB37" t="n">
        <v>404.7081910474024</v>
      </c>
      <c r="AC37" t="n">
        <v>366.0834093053511</v>
      </c>
      <c r="AD37" t="n">
        <v>295786.5384200345</v>
      </c>
      <c r="AE37" t="n">
        <v>404708.1910474023</v>
      </c>
      <c r="AF37" t="n">
        <v>9.609334648105743e-06</v>
      </c>
      <c r="AG37" t="n">
        <v>21</v>
      </c>
      <c r="AH37" t="n">
        <v>366083.4093053511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5.5636</v>
      </c>
      <c r="E38" t="n">
        <v>17.97</v>
      </c>
      <c r="F38" t="n">
        <v>15.63</v>
      </c>
      <c r="G38" t="n">
        <v>85.23999999999999</v>
      </c>
      <c r="H38" t="n">
        <v>1.38</v>
      </c>
      <c r="I38" t="n">
        <v>11</v>
      </c>
      <c r="J38" t="n">
        <v>127.8</v>
      </c>
      <c r="K38" t="n">
        <v>43.4</v>
      </c>
      <c r="L38" t="n">
        <v>10</v>
      </c>
      <c r="M38" t="n">
        <v>7</v>
      </c>
      <c r="N38" t="n">
        <v>19.4</v>
      </c>
      <c r="O38" t="n">
        <v>15996.02</v>
      </c>
      <c r="P38" t="n">
        <v>126.23</v>
      </c>
      <c r="Q38" t="n">
        <v>467.07</v>
      </c>
      <c r="R38" t="n">
        <v>59.45</v>
      </c>
      <c r="S38" t="n">
        <v>39.61</v>
      </c>
      <c r="T38" t="n">
        <v>4960.17</v>
      </c>
      <c r="U38" t="n">
        <v>0.67</v>
      </c>
      <c r="V38" t="n">
        <v>0.75</v>
      </c>
      <c r="W38" t="n">
        <v>2.63</v>
      </c>
      <c r="X38" t="n">
        <v>0.29</v>
      </c>
      <c r="Y38" t="n">
        <v>1</v>
      </c>
      <c r="Z38" t="n">
        <v>10</v>
      </c>
      <c r="AA38" t="n">
        <v>295.0392455351898</v>
      </c>
      <c r="AB38" t="n">
        <v>403.6857119541226</v>
      </c>
      <c r="AC38" t="n">
        <v>365.1585141816755</v>
      </c>
      <c r="AD38" t="n">
        <v>295039.2455351898</v>
      </c>
      <c r="AE38" t="n">
        <v>403685.7119541225</v>
      </c>
      <c r="AF38" t="n">
        <v>9.602085967204483e-06</v>
      </c>
      <c r="AG38" t="n">
        <v>21</v>
      </c>
      <c r="AH38" t="n">
        <v>365158.5141816755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5.5825</v>
      </c>
      <c r="E39" t="n">
        <v>17.91</v>
      </c>
      <c r="F39" t="n">
        <v>15.59</v>
      </c>
      <c r="G39" t="n">
        <v>93.54000000000001</v>
      </c>
      <c r="H39" t="n">
        <v>1.41</v>
      </c>
      <c r="I39" t="n">
        <v>10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125.67</v>
      </c>
      <c r="Q39" t="n">
        <v>467.07</v>
      </c>
      <c r="R39" t="n">
        <v>58.17</v>
      </c>
      <c r="S39" t="n">
        <v>39.61</v>
      </c>
      <c r="T39" t="n">
        <v>4324.79</v>
      </c>
      <c r="U39" t="n">
        <v>0.68</v>
      </c>
      <c r="V39" t="n">
        <v>0.75</v>
      </c>
      <c r="W39" t="n">
        <v>2.63</v>
      </c>
      <c r="X39" t="n">
        <v>0.26</v>
      </c>
      <c r="Y39" t="n">
        <v>1</v>
      </c>
      <c r="Z39" t="n">
        <v>10</v>
      </c>
      <c r="AA39" t="n">
        <v>294.3896030534559</v>
      </c>
      <c r="AB39" t="n">
        <v>402.7968424504107</v>
      </c>
      <c r="AC39" t="n">
        <v>364.3544771358618</v>
      </c>
      <c r="AD39" t="n">
        <v>294389.6030534559</v>
      </c>
      <c r="AE39" t="n">
        <v>402796.8424504107</v>
      </c>
      <c r="AF39" t="n">
        <v>9.634705031260159e-06</v>
      </c>
      <c r="AG39" t="n">
        <v>21</v>
      </c>
      <c r="AH39" t="n">
        <v>364354.4771358618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5.5789</v>
      </c>
      <c r="E40" t="n">
        <v>17.92</v>
      </c>
      <c r="F40" t="n">
        <v>15.6</v>
      </c>
      <c r="G40" t="n">
        <v>93.61</v>
      </c>
      <c r="H40" t="n">
        <v>1.44</v>
      </c>
      <c r="I40" t="n">
        <v>10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125.97</v>
      </c>
      <c r="Q40" t="n">
        <v>467.07</v>
      </c>
      <c r="R40" t="n">
        <v>58.44</v>
      </c>
      <c r="S40" t="n">
        <v>39.61</v>
      </c>
      <c r="T40" t="n">
        <v>4458.9</v>
      </c>
      <c r="U40" t="n">
        <v>0.68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294.6024836140785</v>
      </c>
      <c r="AB40" t="n">
        <v>403.0881150250819</v>
      </c>
      <c r="AC40" t="n">
        <v>364.6179510648099</v>
      </c>
      <c r="AD40" t="n">
        <v>294602.4836140785</v>
      </c>
      <c r="AE40" t="n">
        <v>403088.1150250819</v>
      </c>
      <c r="AF40" t="n">
        <v>9.628491876201936e-06</v>
      </c>
      <c r="AG40" t="n">
        <v>21</v>
      </c>
      <c r="AH40" t="n">
        <v>364617.9510648099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5.5786</v>
      </c>
      <c r="E41" t="n">
        <v>17.93</v>
      </c>
      <c r="F41" t="n">
        <v>15.6</v>
      </c>
      <c r="G41" t="n">
        <v>93.61</v>
      </c>
      <c r="H41" t="n">
        <v>1.47</v>
      </c>
      <c r="I41" t="n">
        <v>10</v>
      </c>
      <c r="J41" t="n">
        <v>128.79</v>
      </c>
      <c r="K41" t="n">
        <v>43.4</v>
      </c>
      <c r="L41" t="n">
        <v>10.75</v>
      </c>
      <c r="M41" t="n">
        <v>1</v>
      </c>
      <c r="N41" t="n">
        <v>19.64</v>
      </c>
      <c r="O41" t="n">
        <v>16118.5</v>
      </c>
      <c r="P41" t="n">
        <v>126.09</v>
      </c>
      <c r="Q41" t="n">
        <v>467.09</v>
      </c>
      <c r="R41" t="n">
        <v>58.33</v>
      </c>
      <c r="S41" t="n">
        <v>39.61</v>
      </c>
      <c r="T41" t="n">
        <v>4405.45</v>
      </c>
      <c r="U41" t="n">
        <v>0.68</v>
      </c>
      <c r="V41" t="n">
        <v>0.75</v>
      </c>
      <c r="W41" t="n">
        <v>2.64</v>
      </c>
      <c r="X41" t="n">
        <v>0.27</v>
      </c>
      <c r="Y41" t="n">
        <v>1</v>
      </c>
      <c r="Z41" t="n">
        <v>10</v>
      </c>
      <c r="AA41" t="n">
        <v>294.6594423871291</v>
      </c>
      <c r="AB41" t="n">
        <v>403.1660485312136</v>
      </c>
      <c r="AC41" t="n">
        <v>364.6884467064967</v>
      </c>
      <c r="AD41" t="n">
        <v>294659.4423871291</v>
      </c>
      <c r="AE41" t="n">
        <v>403166.0485312135</v>
      </c>
      <c r="AF41" t="n">
        <v>9.627974113280415e-06</v>
      </c>
      <c r="AG41" t="n">
        <v>21</v>
      </c>
      <c r="AH41" t="n">
        <v>364688.4467064968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5.581</v>
      </c>
      <c r="E42" t="n">
        <v>17.92</v>
      </c>
      <c r="F42" t="n">
        <v>15.6</v>
      </c>
      <c r="G42" t="n">
        <v>93.56999999999999</v>
      </c>
      <c r="H42" t="n">
        <v>1.5</v>
      </c>
      <c r="I42" t="n">
        <v>10</v>
      </c>
      <c r="J42" t="n">
        <v>129.13</v>
      </c>
      <c r="K42" t="n">
        <v>43.4</v>
      </c>
      <c r="L42" t="n">
        <v>11</v>
      </c>
      <c r="M42" t="n">
        <v>1</v>
      </c>
      <c r="N42" t="n">
        <v>19.73</v>
      </c>
      <c r="O42" t="n">
        <v>16159.39</v>
      </c>
      <c r="P42" t="n">
        <v>126.11</v>
      </c>
      <c r="Q42" t="n">
        <v>467.07</v>
      </c>
      <c r="R42" t="n">
        <v>58.19</v>
      </c>
      <c r="S42" t="n">
        <v>39.61</v>
      </c>
      <c r="T42" t="n">
        <v>4333.44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294.6286480662483</v>
      </c>
      <c r="AB42" t="n">
        <v>403.1239143828348</v>
      </c>
      <c r="AC42" t="n">
        <v>364.6503337821036</v>
      </c>
      <c r="AD42" t="n">
        <v>294628.6480662483</v>
      </c>
      <c r="AE42" t="n">
        <v>403123.9143828348</v>
      </c>
      <c r="AF42" t="n">
        <v>9.632116216652567e-06</v>
      </c>
      <c r="AG42" t="n">
        <v>21</v>
      </c>
      <c r="AH42" t="n">
        <v>364650.3337821036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5.5791</v>
      </c>
      <c r="E43" t="n">
        <v>17.92</v>
      </c>
      <c r="F43" t="n">
        <v>15.6</v>
      </c>
      <c r="G43" t="n">
        <v>93.61</v>
      </c>
      <c r="H43" t="n">
        <v>1.54</v>
      </c>
      <c r="I43" t="n">
        <v>10</v>
      </c>
      <c r="J43" t="n">
        <v>129.46</v>
      </c>
      <c r="K43" t="n">
        <v>43.4</v>
      </c>
      <c r="L43" t="n">
        <v>11.25</v>
      </c>
      <c r="M43" t="n">
        <v>1</v>
      </c>
      <c r="N43" t="n">
        <v>19.81</v>
      </c>
      <c r="O43" t="n">
        <v>16200.3</v>
      </c>
      <c r="P43" t="n">
        <v>126.43</v>
      </c>
      <c r="Q43" t="n">
        <v>467.07</v>
      </c>
      <c r="R43" t="n">
        <v>58.37</v>
      </c>
      <c r="S43" t="n">
        <v>39.61</v>
      </c>
      <c r="T43" t="n">
        <v>4424.9</v>
      </c>
      <c r="U43" t="n">
        <v>0.68</v>
      </c>
      <c r="V43" t="n">
        <v>0.75</v>
      </c>
      <c r="W43" t="n">
        <v>2.63</v>
      </c>
      <c r="X43" t="n">
        <v>0.27</v>
      </c>
      <c r="Y43" t="n">
        <v>1</v>
      </c>
      <c r="Z43" t="n">
        <v>10</v>
      </c>
      <c r="AA43" t="n">
        <v>294.798614994022</v>
      </c>
      <c r="AB43" t="n">
        <v>403.3564706318265</v>
      </c>
      <c r="AC43" t="n">
        <v>364.8606951890863</v>
      </c>
      <c r="AD43" t="n">
        <v>294798.6149940221</v>
      </c>
      <c r="AE43" t="n">
        <v>403356.4706318266</v>
      </c>
      <c r="AF43" t="n">
        <v>9.628837051482948e-06</v>
      </c>
      <c r="AG43" t="n">
        <v>21</v>
      </c>
      <c r="AH43" t="n">
        <v>364860.6951890863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5.5806</v>
      </c>
      <c r="E44" t="n">
        <v>17.92</v>
      </c>
      <c r="F44" t="n">
        <v>15.6</v>
      </c>
      <c r="G44" t="n">
        <v>93.58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1</v>
      </c>
      <c r="N44" t="n">
        <v>19.89</v>
      </c>
      <c r="O44" t="n">
        <v>16241.25</v>
      </c>
      <c r="P44" t="n">
        <v>126.47</v>
      </c>
      <c r="Q44" t="n">
        <v>467.07</v>
      </c>
      <c r="R44" t="n">
        <v>58.34</v>
      </c>
      <c r="S44" t="n">
        <v>39.61</v>
      </c>
      <c r="T44" t="n">
        <v>4409.14</v>
      </c>
      <c r="U44" t="n">
        <v>0.68</v>
      </c>
      <c r="V44" t="n">
        <v>0.75</v>
      </c>
      <c r="W44" t="n">
        <v>2.63</v>
      </c>
      <c r="X44" t="n">
        <v>0.26</v>
      </c>
      <c r="Y44" t="n">
        <v>1</v>
      </c>
      <c r="Z44" t="n">
        <v>10</v>
      </c>
      <c r="AA44" t="n">
        <v>294.7912483358664</v>
      </c>
      <c r="AB44" t="n">
        <v>403.3463912451439</v>
      </c>
      <c r="AC44" t="n">
        <v>364.8515777649223</v>
      </c>
      <c r="AD44" t="n">
        <v>294791.2483358664</v>
      </c>
      <c r="AE44" t="n">
        <v>403346.391245144</v>
      </c>
      <c r="AF44" t="n">
        <v>9.631425866090542e-06</v>
      </c>
      <c r="AG44" t="n">
        <v>21</v>
      </c>
      <c r="AH44" t="n">
        <v>364851.5777649223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5.5799</v>
      </c>
      <c r="E45" t="n">
        <v>17.92</v>
      </c>
      <c r="F45" t="n">
        <v>15.6</v>
      </c>
      <c r="G45" t="n">
        <v>93.59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0</v>
      </c>
      <c r="N45" t="n">
        <v>19.97</v>
      </c>
      <c r="O45" t="n">
        <v>16282.22</v>
      </c>
      <c r="P45" t="n">
        <v>126.78</v>
      </c>
      <c r="Q45" t="n">
        <v>467.07</v>
      </c>
      <c r="R45" t="n">
        <v>58.34</v>
      </c>
      <c r="S45" t="n">
        <v>39.61</v>
      </c>
      <c r="T45" t="n">
        <v>4408.91</v>
      </c>
      <c r="U45" t="n">
        <v>0.68</v>
      </c>
      <c r="V45" t="n">
        <v>0.75</v>
      </c>
      <c r="W45" t="n">
        <v>2.63</v>
      </c>
      <c r="X45" t="n">
        <v>0.27</v>
      </c>
      <c r="Y45" t="n">
        <v>1</v>
      </c>
      <c r="Z45" t="n">
        <v>10</v>
      </c>
      <c r="AA45" t="n">
        <v>294.9371485746984</v>
      </c>
      <c r="AB45" t="n">
        <v>403.5460183885782</v>
      </c>
      <c r="AC45" t="n">
        <v>365.0321527739655</v>
      </c>
      <c r="AD45" t="n">
        <v>294937.1485746984</v>
      </c>
      <c r="AE45" t="n">
        <v>403546.0183885782</v>
      </c>
      <c r="AF45" t="n">
        <v>9.630217752607e-06</v>
      </c>
      <c r="AG45" t="n">
        <v>21</v>
      </c>
      <c r="AH45" t="n">
        <v>365032.1527739656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4.3977</v>
      </c>
      <c r="E2" t="n">
        <v>22.74</v>
      </c>
      <c r="F2" t="n">
        <v>18.66</v>
      </c>
      <c r="G2" t="n">
        <v>9.91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155.1</v>
      </c>
      <c r="Q2" t="n">
        <v>467.2</v>
      </c>
      <c r="R2" t="n">
        <v>158.19</v>
      </c>
      <c r="S2" t="n">
        <v>39.61</v>
      </c>
      <c r="T2" t="n">
        <v>53820.56</v>
      </c>
      <c r="U2" t="n">
        <v>0.25</v>
      </c>
      <c r="V2" t="n">
        <v>0.63</v>
      </c>
      <c r="W2" t="n">
        <v>2.81</v>
      </c>
      <c r="X2" t="n">
        <v>3.33</v>
      </c>
      <c r="Y2" t="n">
        <v>1</v>
      </c>
      <c r="Z2" t="n">
        <v>10</v>
      </c>
      <c r="AA2" t="n">
        <v>392.2145091081956</v>
      </c>
      <c r="AB2" t="n">
        <v>536.6451946447715</v>
      </c>
      <c r="AC2" t="n">
        <v>485.4285304541349</v>
      </c>
      <c r="AD2" t="n">
        <v>392214.5091081955</v>
      </c>
      <c r="AE2" t="n">
        <v>536645.1946447715</v>
      </c>
      <c r="AF2" t="n">
        <v>8.630226128068932e-06</v>
      </c>
      <c r="AG2" t="n">
        <v>27</v>
      </c>
      <c r="AH2" t="n">
        <v>485428.5304541349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4.6788</v>
      </c>
      <c r="E3" t="n">
        <v>21.37</v>
      </c>
      <c r="F3" t="n">
        <v>17.81</v>
      </c>
      <c r="G3" t="n">
        <v>12.42</v>
      </c>
      <c r="H3" t="n">
        <v>0.24</v>
      </c>
      <c r="I3" t="n">
        <v>86</v>
      </c>
      <c r="J3" t="n">
        <v>90.18000000000001</v>
      </c>
      <c r="K3" t="n">
        <v>37.55</v>
      </c>
      <c r="L3" t="n">
        <v>1.25</v>
      </c>
      <c r="M3" t="n">
        <v>84</v>
      </c>
      <c r="N3" t="n">
        <v>11.37</v>
      </c>
      <c r="O3" t="n">
        <v>11355.7</v>
      </c>
      <c r="P3" t="n">
        <v>146.9</v>
      </c>
      <c r="Q3" t="n">
        <v>467.13</v>
      </c>
      <c r="R3" t="n">
        <v>130.66</v>
      </c>
      <c r="S3" t="n">
        <v>39.61</v>
      </c>
      <c r="T3" t="n">
        <v>40191.5</v>
      </c>
      <c r="U3" t="n">
        <v>0.3</v>
      </c>
      <c r="V3" t="n">
        <v>0.66</v>
      </c>
      <c r="W3" t="n">
        <v>2.75</v>
      </c>
      <c r="X3" t="n">
        <v>2.47</v>
      </c>
      <c r="Y3" t="n">
        <v>1</v>
      </c>
      <c r="Z3" t="n">
        <v>10</v>
      </c>
      <c r="AA3" t="n">
        <v>358.7541332240239</v>
      </c>
      <c r="AB3" t="n">
        <v>490.8632321924466</v>
      </c>
      <c r="AC3" t="n">
        <v>444.0159342428719</v>
      </c>
      <c r="AD3" t="n">
        <v>358754.1332240239</v>
      </c>
      <c r="AE3" t="n">
        <v>490863.2321924466</v>
      </c>
      <c r="AF3" t="n">
        <v>9.1818682511333e-06</v>
      </c>
      <c r="AG3" t="n">
        <v>25</v>
      </c>
      <c r="AH3" t="n">
        <v>444015.9342428719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17.32</v>
      </c>
      <c r="G4" t="n">
        <v>15.06</v>
      </c>
      <c r="H4" t="n">
        <v>0.29</v>
      </c>
      <c r="I4" t="n">
        <v>69</v>
      </c>
      <c r="J4" t="n">
        <v>90.48</v>
      </c>
      <c r="K4" t="n">
        <v>37.55</v>
      </c>
      <c r="L4" t="n">
        <v>1.5</v>
      </c>
      <c r="M4" t="n">
        <v>67</v>
      </c>
      <c r="N4" t="n">
        <v>11.43</v>
      </c>
      <c r="O4" t="n">
        <v>11393.43</v>
      </c>
      <c r="P4" t="n">
        <v>141.78</v>
      </c>
      <c r="Q4" t="n">
        <v>467.14</v>
      </c>
      <c r="R4" t="n">
        <v>114.71</v>
      </c>
      <c r="S4" t="n">
        <v>39.61</v>
      </c>
      <c r="T4" t="n">
        <v>32301.35</v>
      </c>
      <c r="U4" t="n">
        <v>0.35</v>
      </c>
      <c r="V4" t="n">
        <v>0.67</v>
      </c>
      <c r="W4" t="n">
        <v>2.72</v>
      </c>
      <c r="X4" t="n">
        <v>1.98</v>
      </c>
      <c r="Y4" t="n">
        <v>1</v>
      </c>
      <c r="Z4" t="n">
        <v>10</v>
      </c>
      <c r="AA4" t="n">
        <v>340.9490719506205</v>
      </c>
      <c r="AB4" t="n">
        <v>466.5015618543106</v>
      </c>
      <c r="AC4" t="n">
        <v>421.9793075299887</v>
      </c>
      <c r="AD4" t="n">
        <v>340949.0719506204</v>
      </c>
      <c r="AE4" t="n">
        <v>466501.5618543106</v>
      </c>
      <c r="AF4" t="n">
        <v>9.545312296638534e-06</v>
      </c>
      <c r="AG4" t="n">
        <v>24</v>
      </c>
      <c r="AH4" t="n">
        <v>421979.3075299887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4.993</v>
      </c>
      <c r="E5" t="n">
        <v>20.03</v>
      </c>
      <c r="F5" t="n">
        <v>16.99</v>
      </c>
      <c r="G5" t="n">
        <v>17.58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138.25</v>
      </c>
      <c r="Q5" t="n">
        <v>467.07</v>
      </c>
      <c r="R5" t="n">
        <v>103.98</v>
      </c>
      <c r="S5" t="n">
        <v>39.61</v>
      </c>
      <c r="T5" t="n">
        <v>26990.44</v>
      </c>
      <c r="U5" t="n">
        <v>0.38</v>
      </c>
      <c r="V5" t="n">
        <v>0.6899999999999999</v>
      </c>
      <c r="W5" t="n">
        <v>2.7</v>
      </c>
      <c r="X5" t="n">
        <v>1.66</v>
      </c>
      <c r="Y5" t="n">
        <v>1</v>
      </c>
      <c r="Z5" t="n">
        <v>10</v>
      </c>
      <c r="AA5" t="n">
        <v>335.5731843046109</v>
      </c>
      <c r="AB5" t="n">
        <v>459.146035209616</v>
      </c>
      <c r="AC5" t="n">
        <v>415.3257820247172</v>
      </c>
      <c r="AD5" t="n">
        <v>335573.1843046109</v>
      </c>
      <c r="AE5" t="n">
        <v>459146.035209616</v>
      </c>
      <c r="AF5" t="n">
        <v>9.798467166347904e-06</v>
      </c>
      <c r="AG5" t="n">
        <v>24</v>
      </c>
      <c r="AH5" t="n">
        <v>415325.7820247172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5.0935</v>
      </c>
      <c r="E6" t="n">
        <v>19.63</v>
      </c>
      <c r="F6" t="n">
        <v>16.75</v>
      </c>
      <c r="G6" t="n">
        <v>20.1</v>
      </c>
      <c r="H6" t="n">
        <v>0.39</v>
      </c>
      <c r="I6" t="n">
        <v>50</v>
      </c>
      <c r="J6" t="n">
        <v>91.09999999999999</v>
      </c>
      <c r="K6" t="n">
        <v>37.55</v>
      </c>
      <c r="L6" t="n">
        <v>2</v>
      </c>
      <c r="M6" t="n">
        <v>48</v>
      </c>
      <c r="N6" t="n">
        <v>11.54</v>
      </c>
      <c r="O6" t="n">
        <v>11468.97</v>
      </c>
      <c r="P6" t="n">
        <v>135.27</v>
      </c>
      <c r="Q6" t="n">
        <v>467.14</v>
      </c>
      <c r="R6" t="n">
        <v>96.06999999999999</v>
      </c>
      <c r="S6" t="n">
        <v>39.61</v>
      </c>
      <c r="T6" t="n">
        <v>23075.94</v>
      </c>
      <c r="U6" t="n">
        <v>0.41</v>
      </c>
      <c r="V6" t="n">
        <v>0.7</v>
      </c>
      <c r="W6" t="n">
        <v>2.69</v>
      </c>
      <c r="X6" t="n">
        <v>1.41</v>
      </c>
      <c r="Y6" t="n">
        <v>1</v>
      </c>
      <c r="Z6" t="n">
        <v>10</v>
      </c>
      <c r="AA6" t="n">
        <v>322.0022868626827</v>
      </c>
      <c r="AB6" t="n">
        <v>440.5777346238291</v>
      </c>
      <c r="AC6" t="n">
        <v>398.5296139860642</v>
      </c>
      <c r="AD6" t="n">
        <v>322002.2868626827</v>
      </c>
      <c r="AE6" t="n">
        <v>440577.7346238291</v>
      </c>
      <c r="AF6" t="n">
        <v>9.995692471819156e-06</v>
      </c>
      <c r="AG6" t="n">
        <v>23</v>
      </c>
      <c r="AH6" t="n">
        <v>398529.6139860642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5.1762</v>
      </c>
      <c r="E7" t="n">
        <v>19.32</v>
      </c>
      <c r="F7" t="n">
        <v>16.55</v>
      </c>
      <c r="G7" t="n">
        <v>22.57</v>
      </c>
      <c r="H7" t="n">
        <v>0.43</v>
      </c>
      <c r="I7" t="n">
        <v>44</v>
      </c>
      <c r="J7" t="n">
        <v>91.40000000000001</v>
      </c>
      <c r="K7" t="n">
        <v>37.55</v>
      </c>
      <c r="L7" t="n">
        <v>2.25</v>
      </c>
      <c r="M7" t="n">
        <v>42</v>
      </c>
      <c r="N7" t="n">
        <v>11.6</v>
      </c>
      <c r="O7" t="n">
        <v>11506.78</v>
      </c>
      <c r="P7" t="n">
        <v>132.43</v>
      </c>
      <c r="Q7" t="n">
        <v>467.17</v>
      </c>
      <c r="R7" t="n">
        <v>89.70999999999999</v>
      </c>
      <c r="S7" t="n">
        <v>39.61</v>
      </c>
      <c r="T7" t="n">
        <v>19925.39</v>
      </c>
      <c r="U7" t="n">
        <v>0.44</v>
      </c>
      <c r="V7" t="n">
        <v>0.7</v>
      </c>
      <c r="W7" t="n">
        <v>2.67</v>
      </c>
      <c r="X7" t="n">
        <v>1.21</v>
      </c>
      <c r="Y7" t="n">
        <v>1</v>
      </c>
      <c r="Z7" t="n">
        <v>10</v>
      </c>
      <c r="AA7" t="n">
        <v>318.5852260271568</v>
      </c>
      <c r="AB7" t="n">
        <v>435.9023612385778</v>
      </c>
      <c r="AC7" t="n">
        <v>394.3004516747736</v>
      </c>
      <c r="AD7" t="n">
        <v>318585.2260271568</v>
      </c>
      <c r="AE7" t="n">
        <v>435902.3612385778</v>
      </c>
      <c r="AF7" t="n">
        <v>1.015798633015222e-05</v>
      </c>
      <c r="AG7" t="n">
        <v>23</v>
      </c>
      <c r="AH7" t="n">
        <v>394300.4516747736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5.2267</v>
      </c>
      <c r="E8" t="n">
        <v>19.13</v>
      </c>
      <c r="F8" t="n">
        <v>16.46</v>
      </c>
      <c r="G8" t="n">
        <v>25.32</v>
      </c>
      <c r="H8" t="n">
        <v>0.48</v>
      </c>
      <c r="I8" t="n">
        <v>39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130.81</v>
      </c>
      <c r="Q8" t="n">
        <v>467.12</v>
      </c>
      <c r="R8" t="n">
        <v>86.34</v>
      </c>
      <c r="S8" t="n">
        <v>39.61</v>
      </c>
      <c r="T8" t="n">
        <v>18268.07</v>
      </c>
      <c r="U8" t="n">
        <v>0.46</v>
      </c>
      <c r="V8" t="n">
        <v>0.71</v>
      </c>
      <c r="W8" t="n">
        <v>2.68</v>
      </c>
      <c r="X8" t="n">
        <v>1.12</v>
      </c>
      <c r="Y8" t="n">
        <v>1</v>
      </c>
      <c r="Z8" t="n">
        <v>10</v>
      </c>
      <c r="AA8" t="n">
        <v>316.6763766024317</v>
      </c>
      <c r="AB8" t="n">
        <v>433.2905892431759</v>
      </c>
      <c r="AC8" t="n">
        <v>391.9379435329678</v>
      </c>
      <c r="AD8" t="n">
        <v>316676.3766024317</v>
      </c>
      <c r="AE8" t="n">
        <v>433290.5892431759</v>
      </c>
      <c r="AF8" t="n">
        <v>1.025708959310046e-05</v>
      </c>
      <c r="AG8" t="n">
        <v>23</v>
      </c>
      <c r="AH8" t="n">
        <v>391937.9435329678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5.2801</v>
      </c>
      <c r="E9" t="n">
        <v>18.94</v>
      </c>
      <c r="F9" t="n">
        <v>16.34</v>
      </c>
      <c r="G9" t="n">
        <v>28.01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33</v>
      </c>
      <c r="N9" t="n">
        <v>11.71</v>
      </c>
      <c r="O9" t="n">
        <v>11582.46</v>
      </c>
      <c r="P9" t="n">
        <v>128.75</v>
      </c>
      <c r="Q9" t="n">
        <v>467.09</v>
      </c>
      <c r="R9" t="n">
        <v>82.66</v>
      </c>
      <c r="S9" t="n">
        <v>39.61</v>
      </c>
      <c r="T9" t="n">
        <v>16445.51</v>
      </c>
      <c r="U9" t="n">
        <v>0.48</v>
      </c>
      <c r="V9" t="n">
        <v>0.71</v>
      </c>
      <c r="W9" t="n">
        <v>2.67</v>
      </c>
      <c r="X9" t="n">
        <v>1</v>
      </c>
      <c r="Y9" t="n">
        <v>1</v>
      </c>
      <c r="Z9" t="n">
        <v>10</v>
      </c>
      <c r="AA9" t="n">
        <v>304.9824163398224</v>
      </c>
      <c r="AB9" t="n">
        <v>417.2903969107575</v>
      </c>
      <c r="AC9" t="n">
        <v>377.4647871003445</v>
      </c>
      <c r="AD9" t="n">
        <v>304982.4163398223</v>
      </c>
      <c r="AE9" t="n">
        <v>417290.3969107575</v>
      </c>
      <c r="AF9" t="n">
        <v>1.036188393451503e-05</v>
      </c>
      <c r="AG9" t="n">
        <v>22</v>
      </c>
      <c r="AH9" t="n">
        <v>377464.7871003445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5.3284</v>
      </c>
      <c r="E10" t="n">
        <v>18.77</v>
      </c>
      <c r="F10" t="n">
        <v>16.22</v>
      </c>
      <c r="G10" t="n">
        <v>30.42</v>
      </c>
      <c r="H10" t="n">
        <v>0.57</v>
      </c>
      <c r="I10" t="n">
        <v>32</v>
      </c>
      <c r="J10" t="n">
        <v>92.31999999999999</v>
      </c>
      <c r="K10" t="n">
        <v>37.55</v>
      </c>
      <c r="L10" t="n">
        <v>3</v>
      </c>
      <c r="M10" t="n">
        <v>30</v>
      </c>
      <c r="N10" t="n">
        <v>11.77</v>
      </c>
      <c r="O10" t="n">
        <v>11620.34</v>
      </c>
      <c r="P10" t="n">
        <v>127.15</v>
      </c>
      <c r="Q10" t="n">
        <v>467.14</v>
      </c>
      <c r="R10" t="n">
        <v>79.09999999999999</v>
      </c>
      <c r="S10" t="n">
        <v>39.61</v>
      </c>
      <c r="T10" t="n">
        <v>14680.2</v>
      </c>
      <c r="U10" t="n">
        <v>0.5</v>
      </c>
      <c r="V10" t="n">
        <v>0.72</v>
      </c>
      <c r="W10" t="n">
        <v>2.65</v>
      </c>
      <c r="X10" t="n">
        <v>0.89</v>
      </c>
      <c r="Y10" t="n">
        <v>1</v>
      </c>
      <c r="Z10" t="n">
        <v>10</v>
      </c>
      <c r="AA10" t="n">
        <v>303.131519082311</v>
      </c>
      <c r="AB10" t="n">
        <v>414.7579176272066</v>
      </c>
      <c r="AC10" t="n">
        <v>375.1740040852586</v>
      </c>
      <c r="AD10" t="n">
        <v>303131.519082311</v>
      </c>
      <c r="AE10" t="n">
        <v>414757.9176272065</v>
      </c>
      <c r="AF10" t="n">
        <v>1.045666982759226e-05</v>
      </c>
      <c r="AG10" t="n">
        <v>22</v>
      </c>
      <c r="AH10" t="n">
        <v>375174.0040852586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5.3691</v>
      </c>
      <c r="E11" t="n">
        <v>18.62</v>
      </c>
      <c r="F11" t="n">
        <v>16.14</v>
      </c>
      <c r="G11" t="n">
        <v>33.39</v>
      </c>
      <c r="H11" t="n">
        <v>0.62</v>
      </c>
      <c r="I11" t="n">
        <v>29</v>
      </c>
      <c r="J11" t="n">
        <v>92.63</v>
      </c>
      <c r="K11" t="n">
        <v>37.55</v>
      </c>
      <c r="L11" t="n">
        <v>3.25</v>
      </c>
      <c r="M11" t="n">
        <v>27</v>
      </c>
      <c r="N11" t="n">
        <v>11.83</v>
      </c>
      <c r="O11" t="n">
        <v>11658.24</v>
      </c>
      <c r="P11" t="n">
        <v>124.94</v>
      </c>
      <c r="Q11" t="n">
        <v>467.08</v>
      </c>
      <c r="R11" t="n">
        <v>76.34</v>
      </c>
      <c r="S11" t="n">
        <v>39.61</v>
      </c>
      <c r="T11" t="n">
        <v>13316.74</v>
      </c>
      <c r="U11" t="n">
        <v>0.52</v>
      </c>
      <c r="V11" t="n">
        <v>0.72</v>
      </c>
      <c r="W11" t="n">
        <v>2.65</v>
      </c>
      <c r="X11" t="n">
        <v>0.8</v>
      </c>
      <c r="Y11" t="n">
        <v>1</v>
      </c>
      <c r="Z11" t="n">
        <v>10</v>
      </c>
      <c r="AA11" t="n">
        <v>301.2554013565211</v>
      </c>
      <c r="AB11" t="n">
        <v>412.1909305863081</v>
      </c>
      <c r="AC11" t="n">
        <v>372.8520066847546</v>
      </c>
      <c r="AD11" t="n">
        <v>301255.4013565211</v>
      </c>
      <c r="AE11" t="n">
        <v>412190.9305863081</v>
      </c>
      <c r="AF11" t="n">
        <v>1.053654117020599e-05</v>
      </c>
      <c r="AG11" t="n">
        <v>22</v>
      </c>
      <c r="AH11" t="n">
        <v>372852.0066847546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5.3975</v>
      </c>
      <c r="E12" t="n">
        <v>18.53</v>
      </c>
      <c r="F12" t="n">
        <v>16.08</v>
      </c>
      <c r="G12" t="n">
        <v>35.73</v>
      </c>
      <c r="H12" t="n">
        <v>0.66</v>
      </c>
      <c r="I12" t="n">
        <v>27</v>
      </c>
      <c r="J12" t="n">
        <v>92.94</v>
      </c>
      <c r="K12" t="n">
        <v>37.55</v>
      </c>
      <c r="L12" t="n">
        <v>3.5</v>
      </c>
      <c r="M12" t="n">
        <v>25</v>
      </c>
      <c r="N12" t="n">
        <v>11.88</v>
      </c>
      <c r="O12" t="n">
        <v>11696.16</v>
      </c>
      <c r="P12" t="n">
        <v>123.47</v>
      </c>
      <c r="Q12" t="n">
        <v>467.14</v>
      </c>
      <c r="R12" t="n">
        <v>74.31</v>
      </c>
      <c r="S12" t="n">
        <v>39.61</v>
      </c>
      <c r="T12" t="n">
        <v>12312.95</v>
      </c>
      <c r="U12" t="n">
        <v>0.53</v>
      </c>
      <c r="V12" t="n">
        <v>0.73</v>
      </c>
      <c r="W12" t="n">
        <v>2.65</v>
      </c>
      <c r="X12" t="n">
        <v>0.74</v>
      </c>
      <c r="Y12" t="n">
        <v>1</v>
      </c>
      <c r="Z12" t="n">
        <v>10</v>
      </c>
      <c r="AA12" t="n">
        <v>299.9863130235831</v>
      </c>
      <c r="AB12" t="n">
        <v>410.4545079409566</v>
      </c>
      <c r="AC12" t="n">
        <v>371.281305779591</v>
      </c>
      <c r="AD12" t="n">
        <v>299986.3130235831</v>
      </c>
      <c r="AE12" t="n">
        <v>410454.5079409566</v>
      </c>
      <c r="AF12" t="n">
        <v>1.059227449035906e-05</v>
      </c>
      <c r="AG12" t="n">
        <v>22</v>
      </c>
      <c r="AH12" t="n">
        <v>371281.305779591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5.4281</v>
      </c>
      <c r="E13" t="n">
        <v>18.42</v>
      </c>
      <c r="F13" t="n">
        <v>16.01</v>
      </c>
      <c r="G13" t="n">
        <v>38.42</v>
      </c>
      <c r="H13" t="n">
        <v>0.71</v>
      </c>
      <c r="I13" t="n">
        <v>25</v>
      </c>
      <c r="J13" t="n">
        <v>93.23999999999999</v>
      </c>
      <c r="K13" t="n">
        <v>37.55</v>
      </c>
      <c r="L13" t="n">
        <v>3.75</v>
      </c>
      <c r="M13" t="n">
        <v>23</v>
      </c>
      <c r="N13" t="n">
        <v>11.94</v>
      </c>
      <c r="O13" t="n">
        <v>11734.1</v>
      </c>
      <c r="P13" t="n">
        <v>121.93</v>
      </c>
      <c r="Q13" t="n">
        <v>467.09</v>
      </c>
      <c r="R13" t="n">
        <v>72.15000000000001</v>
      </c>
      <c r="S13" t="n">
        <v>39.61</v>
      </c>
      <c r="T13" t="n">
        <v>11242.07</v>
      </c>
      <c r="U13" t="n">
        <v>0.55</v>
      </c>
      <c r="V13" t="n">
        <v>0.73</v>
      </c>
      <c r="W13" t="n">
        <v>2.64</v>
      </c>
      <c r="X13" t="n">
        <v>0.68</v>
      </c>
      <c r="Y13" t="n">
        <v>1</v>
      </c>
      <c r="Z13" t="n">
        <v>10</v>
      </c>
      <c r="AA13" t="n">
        <v>298.641823075561</v>
      </c>
      <c r="AB13" t="n">
        <v>408.6149174793626</v>
      </c>
      <c r="AC13" t="n">
        <v>369.6172832497701</v>
      </c>
      <c r="AD13" t="n">
        <v>298641.823075561</v>
      </c>
      <c r="AE13" t="n">
        <v>408614.9174793626</v>
      </c>
      <c r="AF13" t="n">
        <v>1.065232518038315e-05</v>
      </c>
      <c r="AG13" t="n">
        <v>22</v>
      </c>
      <c r="AH13" t="n">
        <v>369617.2832497701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5.45</v>
      </c>
      <c r="E14" t="n">
        <v>18.35</v>
      </c>
      <c r="F14" t="n">
        <v>15.97</v>
      </c>
      <c r="G14" t="n">
        <v>41.67</v>
      </c>
      <c r="H14" t="n">
        <v>0.75</v>
      </c>
      <c r="I14" t="n">
        <v>23</v>
      </c>
      <c r="J14" t="n">
        <v>93.55</v>
      </c>
      <c r="K14" t="n">
        <v>37.55</v>
      </c>
      <c r="L14" t="n">
        <v>4</v>
      </c>
      <c r="M14" t="n">
        <v>21</v>
      </c>
      <c r="N14" t="n">
        <v>12</v>
      </c>
      <c r="O14" t="n">
        <v>11772.07</v>
      </c>
      <c r="P14" t="n">
        <v>120.56</v>
      </c>
      <c r="Q14" t="n">
        <v>467.07</v>
      </c>
      <c r="R14" t="n">
        <v>70.86</v>
      </c>
      <c r="S14" t="n">
        <v>39.61</v>
      </c>
      <c r="T14" t="n">
        <v>10604.52</v>
      </c>
      <c r="U14" t="n">
        <v>0.5600000000000001</v>
      </c>
      <c r="V14" t="n">
        <v>0.73</v>
      </c>
      <c r="W14" t="n">
        <v>2.65</v>
      </c>
      <c r="X14" t="n">
        <v>0.64</v>
      </c>
      <c r="Y14" t="n">
        <v>1</v>
      </c>
      <c r="Z14" t="n">
        <v>10</v>
      </c>
      <c r="AA14" t="n">
        <v>297.5916108117307</v>
      </c>
      <c r="AB14" t="n">
        <v>407.1779707278948</v>
      </c>
      <c r="AC14" t="n">
        <v>368.317476679495</v>
      </c>
      <c r="AD14" t="n">
        <v>297591.6108117307</v>
      </c>
      <c r="AE14" t="n">
        <v>407177.9707278948</v>
      </c>
      <c r="AF14" t="n">
        <v>1.069530263500823e-05</v>
      </c>
      <c r="AG14" t="n">
        <v>22</v>
      </c>
      <c r="AH14" t="n">
        <v>368317.476679495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5.4822</v>
      </c>
      <c r="E15" t="n">
        <v>18.24</v>
      </c>
      <c r="F15" t="n">
        <v>15.9</v>
      </c>
      <c r="G15" t="n">
        <v>45.44</v>
      </c>
      <c r="H15" t="n">
        <v>0.8</v>
      </c>
      <c r="I15" t="n">
        <v>21</v>
      </c>
      <c r="J15" t="n">
        <v>93.86</v>
      </c>
      <c r="K15" t="n">
        <v>37.55</v>
      </c>
      <c r="L15" t="n">
        <v>4.25</v>
      </c>
      <c r="M15" t="n">
        <v>19</v>
      </c>
      <c r="N15" t="n">
        <v>12.06</v>
      </c>
      <c r="O15" t="n">
        <v>11810.06</v>
      </c>
      <c r="P15" t="n">
        <v>118.67</v>
      </c>
      <c r="Q15" t="n">
        <v>467.07</v>
      </c>
      <c r="R15" t="n">
        <v>68.5</v>
      </c>
      <c r="S15" t="n">
        <v>39.61</v>
      </c>
      <c r="T15" t="n">
        <v>9433.83</v>
      </c>
      <c r="U15" t="n">
        <v>0.58</v>
      </c>
      <c r="V15" t="n">
        <v>0.73</v>
      </c>
      <c r="W15" t="n">
        <v>2.64</v>
      </c>
      <c r="X15" t="n">
        <v>0.57</v>
      </c>
      <c r="Y15" t="n">
        <v>1</v>
      </c>
      <c r="Z15" t="n">
        <v>10</v>
      </c>
      <c r="AA15" t="n">
        <v>296.0937486175425</v>
      </c>
      <c r="AB15" t="n">
        <v>405.1285295927902</v>
      </c>
      <c r="AC15" t="n">
        <v>366.463631329916</v>
      </c>
      <c r="AD15" t="n">
        <v>296093.7486175425</v>
      </c>
      <c r="AE15" t="n">
        <v>405128.5295927902</v>
      </c>
      <c r="AF15" t="n">
        <v>1.075849323039304e-05</v>
      </c>
      <c r="AG15" t="n">
        <v>22</v>
      </c>
      <c r="AH15" t="n">
        <v>366463.631329916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5.4951</v>
      </c>
      <c r="E16" t="n">
        <v>18.2</v>
      </c>
      <c r="F16" t="n">
        <v>15.88</v>
      </c>
      <c r="G16" t="n">
        <v>47.64</v>
      </c>
      <c r="H16" t="n">
        <v>0.84</v>
      </c>
      <c r="I16" t="n">
        <v>20</v>
      </c>
      <c r="J16" t="n">
        <v>94.17</v>
      </c>
      <c r="K16" t="n">
        <v>37.55</v>
      </c>
      <c r="L16" t="n">
        <v>4.5</v>
      </c>
      <c r="M16" t="n">
        <v>18</v>
      </c>
      <c r="N16" t="n">
        <v>12.12</v>
      </c>
      <c r="O16" t="n">
        <v>11848.08</v>
      </c>
      <c r="P16" t="n">
        <v>117.95</v>
      </c>
      <c r="Q16" t="n">
        <v>467.07</v>
      </c>
      <c r="R16" t="n">
        <v>67.83</v>
      </c>
      <c r="S16" t="n">
        <v>39.61</v>
      </c>
      <c r="T16" t="n">
        <v>9105.299999999999</v>
      </c>
      <c r="U16" t="n">
        <v>0.58</v>
      </c>
      <c r="V16" t="n">
        <v>0.73</v>
      </c>
      <c r="W16" t="n">
        <v>2.64</v>
      </c>
      <c r="X16" t="n">
        <v>0.55</v>
      </c>
      <c r="Y16" t="n">
        <v>1</v>
      </c>
      <c r="Z16" t="n">
        <v>10</v>
      </c>
      <c r="AA16" t="n">
        <v>295.5320380272668</v>
      </c>
      <c r="AB16" t="n">
        <v>404.3599723822527</v>
      </c>
      <c r="AC16" t="n">
        <v>365.7684241408754</v>
      </c>
      <c r="AD16" t="n">
        <v>295532.0380272668</v>
      </c>
      <c r="AE16" t="n">
        <v>404359.9723822527</v>
      </c>
      <c r="AF16" t="n">
        <v>1.078380871736398e-05</v>
      </c>
      <c r="AG16" t="n">
        <v>22</v>
      </c>
      <c r="AH16" t="n">
        <v>365768.4241408753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5.5075</v>
      </c>
      <c r="E17" t="n">
        <v>18.16</v>
      </c>
      <c r="F17" t="n">
        <v>15.86</v>
      </c>
      <c r="G17" t="n">
        <v>50.08</v>
      </c>
      <c r="H17" t="n">
        <v>0.88</v>
      </c>
      <c r="I17" t="n">
        <v>19</v>
      </c>
      <c r="J17" t="n">
        <v>94.48</v>
      </c>
      <c r="K17" t="n">
        <v>37.55</v>
      </c>
      <c r="L17" t="n">
        <v>4.75</v>
      </c>
      <c r="M17" t="n">
        <v>17</v>
      </c>
      <c r="N17" t="n">
        <v>12.17</v>
      </c>
      <c r="O17" t="n">
        <v>11886.12</v>
      </c>
      <c r="P17" t="n">
        <v>116.86</v>
      </c>
      <c r="Q17" t="n">
        <v>467.09</v>
      </c>
      <c r="R17" t="n">
        <v>67.25</v>
      </c>
      <c r="S17" t="n">
        <v>39.61</v>
      </c>
      <c r="T17" t="n">
        <v>8819.9</v>
      </c>
      <c r="U17" t="n">
        <v>0.59</v>
      </c>
      <c r="V17" t="n">
        <v>0.74</v>
      </c>
      <c r="W17" t="n">
        <v>2.64</v>
      </c>
      <c r="X17" t="n">
        <v>0.52</v>
      </c>
      <c r="Y17" t="n">
        <v>1</v>
      </c>
      <c r="Z17" t="n">
        <v>10</v>
      </c>
      <c r="AA17" t="n">
        <v>294.8181943500753</v>
      </c>
      <c r="AB17" t="n">
        <v>403.3832599705588</v>
      </c>
      <c r="AC17" t="n">
        <v>364.8849277909291</v>
      </c>
      <c r="AD17" t="n">
        <v>294818.1943500753</v>
      </c>
      <c r="AE17" t="n">
        <v>403383.2599705588</v>
      </c>
      <c r="AF17" t="n">
        <v>1.080814298390969e-05</v>
      </c>
      <c r="AG17" t="n">
        <v>22</v>
      </c>
      <c r="AH17" t="n">
        <v>364884.9277909291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5.5277</v>
      </c>
      <c r="E18" t="n">
        <v>18.09</v>
      </c>
      <c r="F18" t="n">
        <v>15.81</v>
      </c>
      <c r="G18" t="n">
        <v>52.7</v>
      </c>
      <c r="H18" t="n">
        <v>0.93</v>
      </c>
      <c r="I18" t="n">
        <v>18</v>
      </c>
      <c r="J18" t="n">
        <v>94.79000000000001</v>
      </c>
      <c r="K18" t="n">
        <v>37.55</v>
      </c>
      <c r="L18" t="n">
        <v>5</v>
      </c>
      <c r="M18" t="n">
        <v>16</v>
      </c>
      <c r="N18" t="n">
        <v>12.23</v>
      </c>
      <c r="O18" t="n">
        <v>11924.18</v>
      </c>
      <c r="P18" t="n">
        <v>114.44</v>
      </c>
      <c r="Q18" t="n">
        <v>467.08</v>
      </c>
      <c r="R18" t="n">
        <v>65.41</v>
      </c>
      <c r="S18" t="n">
        <v>39.61</v>
      </c>
      <c r="T18" t="n">
        <v>7907.95</v>
      </c>
      <c r="U18" t="n">
        <v>0.61</v>
      </c>
      <c r="V18" t="n">
        <v>0.74</v>
      </c>
      <c r="W18" t="n">
        <v>2.64</v>
      </c>
      <c r="X18" t="n">
        <v>0.48</v>
      </c>
      <c r="Y18" t="n">
        <v>1</v>
      </c>
      <c r="Z18" t="n">
        <v>10</v>
      </c>
      <c r="AA18" t="n">
        <v>283.8420665882618</v>
      </c>
      <c r="AB18" t="n">
        <v>388.3652377342642</v>
      </c>
      <c r="AC18" t="n">
        <v>351.3002045189398</v>
      </c>
      <c r="AD18" t="n">
        <v>283842.0665882618</v>
      </c>
      <c r="AE18" t="n">
        <v>388365.2377342642</v>
      </c>
      <c r="AF18" t="n">
        <v>1.084778428908899e-05</v>
      </c>
      <c r="AG18" t="n">
        <v>21</v>
      </c>
      <c r="AH18" t="n">
        <v>351300.2045189398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5.5376</v>
      </c>
      <c r="E19" t="n">
        <v>18.06</v>
      </c>
      <c r="F19" t="n">
        <v>15.8</v>
      </c>
      <c r="G19" t="n">
        <v>55.75</v>
      </c>
      <c r="H19" t="n">
        <v>0.97</v>
      </c>
      <c r="I19" t="n">
        <v>17</v>
      </c>
      <c r="J19" t="n">
        <v>95.09</v>
      </c>
      <c r="K19" t="n">
        <v>37.55</v>
      </c>
      <c r="L19" t="n">
        <v>5.25</v>
      </c>
      <c r="M19" t="n">
        <v>15</v>
      </c>
      <c r="N19" t="n">
        <v>12.29</v>
      </c>
      <c r="O19" t="n">
        <v>11962.27</v>
      </c>
      <c r="P19" t="n">
        <v>113.8</v>
      </c>
      <c r="Q19" t="n">
        <v>467.07</v>
      </c>
      <c r="R19" t="n">
        <v>64.84999999999999</v>
      </c>
      <c r="S19" t="n">
        <v>39.61</v>
      </c>
      <c r="T19" t="n">
        <v>7631.87</v>
      </c>
      <c r="U19" t="n">
        <v>0.61</v>
      </c>
      <c r="V19" t="n">
        <v>0.74</v>
      </c>
      <c r="W19" t="n">
        <v>2.64</v>
      </c>
      <c r="X19" t="n">
        <v>0.46</v>
      </c>
      <c r="Y19" t="n">
        <v>1</v>
      </c>
      <c r="Z19" t="n">
        <v>10</v>
      </c>
      <c r="AA19" t="n">
        <v>283.3922892007521</v>
      </c>
      <c r="AB19" t="n">
        <v>387.7498324698957</v>
      </c>
      <c r="AC19" t="n">
        <v>350.7435326692759</v>
      </c>
      <c r="AD19" t="n">
        <v>283392.2892007522</v>
      </c>
      <c r="AE19" t="n">
        <v>387749.8324698957</v>
      </c>
      <c r="AF19" t="n">
        <v>1.086721245350854e-05</v>
      </c>
      <c r="AG19" t="n">
        <v>21</v>
      </c>
      <c r="AH19" t="n">
        <v>350743.5326692759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5.5534</v>
      </c>
      <c r="E20" t="n">
        <v>18.01</v>
      </c>
      <c r="F20" t="n">
        <v>15.76</v>
      </c>
      <c r="G20" t="n">
        <v>59.12</v>
      </c>
      <c r="H20" t="n">
        <v>1.01</v>
      </c>
      <c r="I20" t="n">
        <v>16</v>
      </c>
      <c r="J20" t="n">
        <v>95.40000000000001</v>
      </c>
      <c r="K20" t="n">
        <v>37.55</v>
      </c>
      <c r="L20" t="n">
        <v>5.5</v>
      </c>
      <c r="M20" t="n">
        <v>14</v>
      </c>
      <c r="N20" t="n">
        <v>12.35</v>
      </c>
      <c r="O20" t="n">
        <v>12000.38</v>
      </c>
      <c r="P20" t="n">
        <v>112.32</v>
      </c>
      <c r="Q20" t="n">
        <v>467.07</v>
      </c>
      <c r="R20" t="n">
        <v>64.02</v>
      </c>
      <c r="S20" t="n">
        <v>39.61</v>
      </c>
      <c r="T20" t="n">
        <v>7219.43</v>
      </c>
      <c r="U20" t="n">
        <v>0.62</v>
      </c>
      <c r="V20" t="n">
        <v>0.74</v>
      </c>
      <c r="W20" t="n">
        <v>2.64</v>
      </c>
      <c r="X20" t="n">
        <v>0.43</v>
      </c>
      <c r="Y20" t="n">
        <v>1</v>
      </c>
      <c r="Z20" t="n">
        <v>10</v>
      </c>
      <c r="AA20" t="n">
        <v>282.4275526876327</v>
      </c>
      <c r="AB20" t="n">
        <v>386.4298374114745</v>
      </c>
      <c r="AC20" t="n">
        <v>349.5495160866057</v>
      </c>
      <c r="AD20" t="n">
        <v>282427.5526876327</v>
      </c>
      <c r="AE20" t="n">
        <v>386429.8374114745</v>
      </c>
      <c r="AF20" t="n">
        <v>1.089821901894581e-05</v>
      </c>
      <c r="AG20" t="n">
        <v>21</v>
      </c>
      <c r="AH20" t="n">
        <v>349549.5160866057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5.5697</v>
      </c>
      <c r="E21" t="n">
        <v>17.95</v>
      </c>
      <c r="F21" t="n">
        <v>15.73</v>
      </c>
      <c r="G21" t="n">
        <v>62.92</v>
      </c>
      <c r="H21" t="n">
        <v>1.06</v>
      </c>
      <c r="I21" t="n">
        <v>15</v>
      </c>
      <c r="J21" t="n">
        <v>95.70999999999999</v>
      </c>
      <c r="K21" t="n">
        <v>37.55</v>
      </c>
      <c r="L21" t="n">
        <v>5.75</v>
      </c>
      <c r="M21" t="n">
        <v>13</v>
      </c>
      <c r="N21" t="n">
        <v>12.41</v>
      </c>
      <c r="O21" t="n">
        <v>12038.51</v>
      </c>
      <c r="P21" t="n">
        <v>110.03</v>
      </c>
      <c r="Q21" t="n">
        <v>467.1</v>
      </c>
      <c r="R21" t="n">
        <v>62.91</v>
      </c>
      <c r="S21" t="n">
        <v>39.61</v>
      </c>
      <c r="T21" t="n">
        <v>6669.65</v>
      </c>
      <c r="U21" t="n">
        <v>0.63</v>
      </c>
      <c r="V21" t="n">
        <v>0.74</v>
      </c>
      <c r="W21" t="n">
        <v>2.63</v>
      </c>
      <c r="X21" t="n">
        <v>0.4</v>
      </c>
      <c r="Y21" t="n">
        <v>1</v>
      </c>
      <c r="Z21" t="n">
        <v>10</v>
      </c>
      <c r="AA21" t="n">
        <v>281.1302164290165</v>
      </c>
      <c r="AB21" t="n">
        <v>384.6547647079993</v>
      </c>
      <c r="AC21" t="n">
        <v>347.9438538306201</v>
      </c>
      <c r="AD21" t="n">
        <v>281130.2164290164</v>
      </c>
      <c r="AE21" t="n">
        <v>384654.7647079993</v>
      </c>
      <c r="AF21" t="n">
        <v>1.093020680480831e-05</v>
      </c>
      <c r="AG21" t="n">
        <v>21</v>
      </c>
      <c r="AH21" t="n">
        <v>347943.8538306201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5.5661</v>
      </c>
      <c r="E22" t="n">
        <v>17.97</v>
      </c>
      <c r="F22" t="n">
        <v>15.74</v>
      </c>
      <c r="G22" t="n">
        <v>62.97</v>
      </c>
      <c r="H22" t="n">
        <v>1.1</v>
      </c>
      <c r="I22" t="n">
        <v>15</v>
      </c>
      <c r="J22" t="n">
        <v>96.02</v>
      </c>
      <c r="K22" t="n">
        <v>37.55</v>
      </c>
      <c r="L22" t="n">
        <v>6</v>
      </c>
      <c r="M22" t="n">
        <v>11</v>
      </c>
      <c r="N22" t="n">
        <v>12.47</v>
      </c>
      <c r="O22" t="n">
        <v>12076.67</v>
      </c>
      <c r="P22" t="n">
        <v>109.67</v>
      </c>
      <c r="Q22" t="n">
        <v>467.07</v>
      </c>
      <c r="R22" t="n">
        <v>63.23</v>
      </c>
      <c r="S22" t="n">
        <v>39.61</v>
      </c>
      <c r="T22" t="n">
        <v>6830.81</v>
      </c>
      <c r="U22" t="n">
        <v>0.63</v>
      </c>
      <c r="V22" t="n">
        <v>0.74</v>
      </c>
      <c r="W22" t="n">
        <v>2.64</v>
      </c>
      <c r="X22" t="n">
        <v>0.41</v>
      </c>
      <c r="Y22" t="n">
        <v>1</v>
      </c>
      <c r="Z22" t="n">
        <v>10</v>
      </c>
      <c r="AA22" t="n">
        <v>281.0469602446375</v>
      </c>
      <c r="AB22" t="n">
        <v>384.5408499235285</v>
      </c>
      <c r="AC22" t="n">
        <v>347.8408109132988</v>
      </c>
      <c r="AD22" t="n">
        <v>281046.9602446376</v>
      </c>
      <c r="AE22" t="n">
        <v>384540.8499235285</v>
      </c>
      <c r="AF22" t="n">
        <v>1.092314201774666e-05</v>
      </c>
      <c r="AG22" t="n">
        <v>21</v>
      </c>
      <c r="AH22" t="n">
        <v>347840.8109132987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5.5799</v>
      </c>
      <c r="E23" t="n">
        <v>17.92</v>
      </c>
      <c r="F23" t="n">
        <v>15.72</v>
      </c>
      <c r="G23" t="n">
        <v>67.36</v>
      </c>
      <c r="H23" t="n">
        <v>1.14</v>
      </c>
      <c r="I23" t="n">
        <v>14</v>
      </c>
      <c r="J23" t="n">
        <v>96.33</v>
      </c>
      <c r="K23" t="n">
        <v>37.55</v>
      </c>
      <c r="L23" t="n">
        <v>6.25</v>
      </c>
      <c r="M23" t="n">
        <v>7</v>
      </c>
      <c r="N23" t="n">
        <v>12.53</v>
      </c>
      <c r="O23" t="n">
        <v>12114.85</v>
      </c>
      <c r="P23" t="n">
        <v>108.45</v>
      </c>
      <c r="Q23" t="n">
        <v>467.15</v>
      </c>
      <c r="R23" t="n">
        <v>62.18</v>
      </c>
      <c r="S23" t="n">
        <v>39.61</v>
      </c>
      <c r="T23" t="n">
        <v>6309.58</v>
      </c>
      <c r="U23" t="n">
        <v>0.64</v>
      </c>
      <c r="V23" t="n">
        <v>0.74</v>
      </c>
      <c r="W23" t="n">
        <v>2.64</v>
      </c>
      <c r="X23" t="n">
        <v>0.38</v>
      </c>
      <c r="Y23" t="n">
        <v>1</v>
      </c>
      <c r="Z23" t="n">
        <v>10</v>
      </c>
      <c r="AA23" t="n">
        <v>280.2768698571037</v>
      </c>
      <c r="AB23" t="n">
        <v>383.4871782813145</v>
      </c>
      <c r="AC23" t="n">
        <v>346.8877002137802</v>
      </c>
      <c r="AD23" t="n">
        <v>280276.8698571037</v>
      </c>
      <c r="AE23" t="n">
        <v>383487.1782813146</v>
      </c>
      <c r="AF23" t="n">
        <v>1.095022370148301e-05</v>
      </c>
      <c r="AG23" t="n">
        <v>21</v>
      </c>
      <c r="AH23" t="n">
        <v>346887.7002137802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5.5961</v>
      </c>
      <c r="E24" t="n">
        <v>17.87</v>
      </c>
      <c r="F24" t="n">
        <v>15.68</v>
      </c>
      <c r="G24" t="n">
        <v>72.39</v>
      </c>
      <c r="H24" t="n">
        <v>1.18</v>
      </c>
      <c r="I24" t="n">
        <v>13</v>
      </c>
      <c r="J24" t="n">
        <v>96.64</v>
      </c>
      <c r="K24" t="n">
        <v>37.55</v>
      </c>
      <c r="L24" t="n">
        <v>6.5</v>
      </c>
      <c r="M24" t="n">
        <v>4</v>
      </c>
      <c r="N24" t="n">
        <v>12.59</v>
      </c>
      <c r="O24" t="n">
        <v>12153.06</v>
      </c>
      <c r="P24" t="n">
        <v>106.17</v>
      </c>
      <c r="Q24" t="n">
        <v>467.09</v>
      </c>
      <c r="R24" t="n">
        <v>61.14</v>
      </c>
      <c r="S24" t="n">
        <v>39.61</v>
      </c>
      <c r="T24" t="n">
        <v>5794.39</v>
      </c>
      <c r="U24" t="n">
        <v>0.65</v>
      </c>
      <c r="V24" t="n">
        <v>0.74</v>
      </c>
      <c r="W24" t="n">
        <v>2.64</v>
      </c>
      <c r="X24" t="n">
        <v>0.35</v>
      </c>
      <c r="Y24" t="n">
        <v>1</v>
      </c>
      <c r="Z24" t="n">
        <v>10</v>
      </c>
      <c r="AA24" t="n">
        <v>278.9768191605543</v>
      </c>
      <c r="AB24" t="n">
        <v>381.7083915641069</v>
      </c>
      <c r="AC24" t="n">
        <v>345.27867840432</v>
      </c>
      <c r="AD24" t="n">
        <v>278976.8191605543</v>
      </c>
      <c r="AE24" t="n">
        <v>381708.3915641069</v>
      </c>
      <c r="AF24" t="n">
        <v>1.098201524326046e-05</v>
      </c>
      <c r="AG24" t="n">
        <v>21</v>
      </c>
      <c r="AH24" t="n">
        <v>345278.67840432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5.5954</v>
      </c>
      <c r="E25" t="n">
        <v>17.87</v>
      </c>
      <c r="F25" t="n">
        <v>15.69</v>
      </c>
      <c r="G25" t="n">
        <v>72.40000000000001</v>
      </c>
      <c r="H25" t="n">
        <v>1.22</v>
      </c>
      <c r="I25" t="n">
        <v>13</v>
      </c>
      <c r="J25" t="n">
        <v>96.95</v>
      </c>
      <c r="K25" t="n">
        <v>37.55</v>
      </c>
      <c r="L25" t="n">
        <v>6.75</v>
      </c>
      <c r="M25" t="n">
        <v>2</v>
      </c>
      <c r="N25" t="n">
        <v>12.65</v>
      </c>
      <c r="O25" t="n">
        <v>12191.28</v>
      </c>
      <c r="P25" t="n">
        <v>106.53</v>
      </c>
      <c r="Q25" t="n">
        <v>467.12</v>
      </c>
      <c r="R25" t="n">
        <v>60.96</v>
      </c>
      <c r="S25" t="n">
        <v>39.61</v>
      </c>
      <c r="T25" t="n">
        <v>5706.87</v>
      </c>
      <c r="U25" t="n">
        <v>0.65</v>
      </c>
      <c r="V25" t="n">
        <v>0.74</v>
      </c>
      <c r="W25" t="n">
        <v>2.64</v>
      </c>
      <c r="X25" t="n">
        <v>0.35</v>
      </c>
      <c r="Y25" t="n">
        <v>1</v>
      </c>
      <c r="Z25" t="n">
        <v>10</v>
      </c>
      <c r="AA25" t="n">
        <v>279.163112873483</v>
      </c>
      <c r="AB25" t="n">
        <v>381.9632868408344</v>
      </c>
      <c r="AC25" t="n">
        <v>345.5092468335845</v>
      </c>
      <c r="AD25" t="n">
        <v>279163.112873483</v>
      </c>
      <c r="AE25" t="n">
        <v>381963.2868408344</v>
      </c>
      <c r="AF25" t="n">
        <v>1.098064153466514e-05</v>
      </c>
      <c r="AG25" t="n">
        <v>21</v>
      </c>
      <c r="AH25" t="n">
        <v>345509.2468335845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5.5944</v>
      </c>
      <c r="E26" t="n">
        <v>17.88</v>
      </c>
      <c r="F26" t="n">
        <v>15.69</v>
      </c>
      <c r="G26" t="n">
        <v>72.41</v>
      </c>
      <c r="H26" t="n">
        <v>1.27</v>
      </c>
      <c r="I26" t="n">
        <v>13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106.75</v>
      </c>
      <c r="Q26" t="n">
        <v>467.2</v>
      </c>
      <c r="R26" t="n">
        <v>61.03</v>
      </c>
      <c r="S26" t="n">
        <v>39.61</v>
      </c>
      <c r="T26" t="n">
        <v>5741.62</v>
      </c>
      <c r="U26" t="n">
        <v>0.65</v>
      </c>
      <c r="V26" t="n">
        <v>0.74</v>
      </c>
      <c r="W26" t="n">
        <v>2.65</v>
      </c>
      <c r="X26" t="n">
        <v>0.36</v>
      </c>
      <c r="Y26" t="n">
        <v>1</v>
      </c>
      <c r="Z26" t="n">
        <v>10</v>
      </c>
      <c r="AA26" t="n">
        <v>279.2723053330977</v>
      </c>
      <c r="AB26" t="n">
        <v>382.1126887813107</v>
      </c>
      <c r="AC26" t="n">
        <v>345.6443900625486</v>
      </c>
      <c r="AD26" t="n">
        <v>279272.3053330978</v>
      </c>
      <c r="AE26" t="n">
        <v>382112.6887813107</v>
      </c>
      <c r="AF26" t="n">
        <v>1.097867909381468e-05</v>
      </c>
      <c r="AG26" t="n">
        <v>21</v>
      </c>
      <c r="AH26" t="n">
        <v>345644.3900625486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5.5934</v>
      </c>
      <c r="E27" t="n">
        <v>17.88</v>
      </c>
      <c r="F27" t="n">
        <v>15.69</v>
      </c>
      <c r="G27" t="n">
        <v>72.43000000000001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1</v>
      </c>
      <c r="N27" t="n">
        <v>12.77</v>
      </c>
      <c r="O27" t="n">
        <v>12267.81</v>
      </c>
      <c r="P27" t="n">
        <v>106.95</v>
      </c>
      <c r="Q27" t="n">
        <v>467.14</v>
      </c>
      <c r="R27" t="n">
        <v>61.11</v>
      </c>
      <c r="S27" t="n">
        <v>39.61</v>
      </c>
      <c r="T27" t="n">
        <v>5782.28</v>
      </c>
      <c r="U27" t="n">
        <v>0.65</v>
      </c>
      <c r="V27" t="n">
        <v>0.74</v>
      </c>
      <c r="W27" t="n">
        <v>2.65</v>
      </c>
      <c r="X27" t="n">
        <v>0.36</v>
      </c>
      <c r="Y27" t="n">
        <v>1</v>
      </c>
      <c r="Z27" t="n">
        <v>10</v>
      </c>
      <c r="AA27" t="n">
        <v>279.3728886140161</v>
      </c>
      <c r="AB27" t="n">
        <v>382.2503112636844</v>
      </c>
      <c r="AC27" t="n">
        <v>345.7688780483589</v>
      </c>
      <c r="AD27" t="n">
        <v>279372.8886140161</v>
      </c>
      <c r="AE27" t="n">
        <v>382250.3112636844</v>
      </c>
      <c r="AF27" t="n">
        <v>1.097671665296422e-05</v>
      </c>
      <c r="AG27" t="n">
        <v>21</v>
      </c>
      <c r="AH27" t="n">
        <v>345768.878048359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5.5923</v>
      </c>
      <c r="E28" t="n">
        <v>17.88</v>
      </c>
      <c r="F28" t="n">
        <v>15.7</v>
      </c>
      <c r="G28" t="n">
        <v>72.44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0</v>
      </c>
      <c r="N28" t="n">
        <v>12.83</v>
      </c>
      <c r="O28" t="n">
        <v>12306.12</v>
      </c>
      <c r="P28" t="n">
        <v>107.42</v>
      </c>
      <c r="Q28" t="n">
        <v>467.15</v>
      </c>
      <c r="R28" t="n">
        <v>61.17</v>
      </c>
      <c r="S28" t="n">
        <v>39.61</v>
      </c>
      <c r="T28" t="n">
        <v>5812.57</v>
      </c>
      <c r="U28" t="n">
        <v>0.65</v>
      </c>
      <c r="V28" t="n">
        <v>0.74</v>
      </c>
      <c r="W28" t="n">
        <v>2.65</v>
      </c>
      <c r="X28" t="n">
        <v>0.36</v>
      </c>
      <c r="Y28" t="n">
        <v>1</v>
      </c>
      <c r="Z28" t="n">
        <v>10</v>
      </c>
      <c r="AA28" t="n">
        <v>279.612558477973</v>
      </c>
      <c r="AB28" t="n">
        <v>382.5782381450383</v>
      </c>
      <c r="AC28" t="n">
        <v>346.0655080484047</v>
      </c>
      <c r="AD28" t="n">
        <v>279612.558477973</v>
      </c>
      <c r="AE28" t="n">
        <v>382578.2381450383</v>
      </c>
      <c r="AF28" t="n">
        <v>1.097455796802872e-05</v>
      </c>
      <c r="AG28" t="n">
        <v>21</v>
      </c>
      <c r="AH28" t="n">
        <v>346065.5080484047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140</v>
      </c>
      <c r="C110" t="inlineStr">
        <is>
          <t xml:space="preserve">CONCLUIDO	</t>
        </is>
      </c>
      <c r="D110" t="n">
        <v>2.2573</v>
      </c>
      <c r="E110" t="n">
        <v>44.3</v>
      </c>
      <c r="F110" t="n">
        <v>24.95</v>
      </c>
      <c r="G110" t="n">
        <v>4.75</v>
      </c>
      <c r="H110" t="n">
        <v>0.06</v>
      </c>
      <c r="I110" t="n">
        <v>315</v>
      </c>
      <c r="J110" t="n">
        <v>274.09</v>
      </c>
      <c r="K110" t="n">
        <v>60.56</v>
      </c>
      <c r="L110" t="n">
        <v>1</v>
      </c>
      <c r="M110" t="n">
        <v>313</v>
      </c>
      <c r="N110" t="n">
        <v>72.53</v>
      </c>
      <c r="O110" t="n">
        <v>34038.11</v>
      </c>
      <c r="P110" t="n">
        <v>433.13</v>
      </c>
      <c r="Q110" t="n">
        <v>467.32</v>
      </c>
      <c r="R110" t="n">
        <v>363.92</v>
      </c>
      <c r="S110" t="n">
        <v>39.61</v>
      </c>
      <c r="T110" t="n">
        <v>155675.7</v>
      </c>
      <c r="U110" t="n">
        <v>0.11</v>
      </c>
      <c r="V110" t="n">
        <v>0.47</v>
      </c>
      <c r="W110" t="n">
        <v>3.14</v>
      </c>
      <c r="X110" t="n">
        <v>9.609999999999999</v>
      </c>
      <c r="Y110" t="n">
        <v>1</v>
      </c>
      <c r="Z110" t="n">
        <v>10</v>
      </c>
    </row>
    <row r="111">
      <c r="A111" t="n">
        <v>1</v>
      </c>
      <c r="B111" t="n">
        <v>140</v>
      </c>
      <c r="C111" t="inlineStr">
        <is>
          <t xml:space="preserve">CONCLUIDO	</t>
        </is>
      </c>
      <c r="D111" t="n">
        <v>2.7495</v>
      </c>
      <c r="E111" t="n">
        <v>36.37</v>
      </c>
      <c r="F111" t="n">
        <v>21.93</v>
      </c>
      <c r="G111" t="n">
        <v>5.95</v>
      </c>
      <c r="H111" t="n">
        <v>0.08</v>
      </c>
      <c r="I111" t="n">
        <v>221</v>
      </c>
      <c r="J111" t="n">
        <v>274.57</v>
      </c>
      <c r="K111" t="n">
        <v>60.56</v>
      </c>
      <c r="L111" t="n">
        <v>1.25</v>
      </c>
      <c r="M111" t="n">
        <v>219</v>
      </c>
      <c r="N111" t="n">
        <v>72.76000000000001</v>
      </c>
      <c r="O111" t="n">
        <v>34097.72</v>
      </c>
      <c r="P111" t="n">
        <v>380.49</v>
      </c>
      <c r="Q111" t="n">
        <v>467.36</v>
      </c>
      <c r="R111" t="n">
        <v>265.22</v>
      </c>
      <c r="S111" t="n">
        <v>39.61</v>
      </c>
      <c r="T111" t="n">
        <v>106795.84</v>
      </c>
      <c r="U111" t="n">
        <v>0.15</v>
      </c>
      <c r="V111" t="n">
        <v>0.53</v>
      </c>
      <c r="W111" t="n">
        <v>2.98</v>
      </c>
      <c r="X111" t="n">
        <v>6.59</v>
      </c>
      <c r="Y111" t="n">
        <v>1</v>
      </c>
      <c r="Z111" t="n">
        <v>10</v>
      </c>
    </row>
    <row r="112">
      <c r="A112" t="n">
        <v>2</v>
      </c>
      <c r="B112" t="n">
        <v>140</v>
      </c>
      <c r="C112" t="inlineStr">
        <is>
          <t xml:space="preserve">CONCLUIDO	</t>
        </is>
      </c>
      <c r="D112" t="n">
        <v>3.1044</v>
      </c>
      <c r="E112" t="n">
        <v>32.21</v>
      </c>
      <c r="F112" t="n">
        <v>20.38</v>
      </c>
      <c r="G112" t="n">
        <v>7.15</v>
      </c>
      <c r="H112" t="n">
        <v>0.1</v>
      </c>
      <c r="I112" t="n">
        <v>171</v>
      </c>
      <c r="J112" t="n">
        <v>275.05</v>
      </c>
      <c r="K112" t="n">
        <v>60.56</v>
      </c>
      <c r="L112" t="n">
        <v>1.5</v>
      </c>
      <c r="M112" t="n">
        <v>169</v>
      </c>
      <c r="N112" t="n">
        <v>73</v>
      </c>
      <c r="O112" t="n">
        <v>34157.42</v>
      </c>
      <c r="P112" t="n">
        <v>353.47</v>
      </c>
      <c r="Q112" t="n">
        <v>467.18</v>
      </c>
      <c r="R112" t="n">
        <v>214.35</v>
      </c>
      <c r="S112" t="n">
        <v>39.61</v>
      </c>
      <c r="T112" t="n">
        <v>81610.39</v>
      </c>
      <c r="U112" t="n">
        <v>0.18</v>
      </c>
      <c r="V112" t="n">
        <v>0.57</v>
      </c>
      <c r="W112" t="n">
        <v>2.9</v>
      </c>
      <c r="X112" t="n">
        <v>5.04</v>
      </c>
      <c r="Y112" t="n">
        <v>1</v>
      </c>
      <c r="Z112" t="n">
        <v>10</v>
      </c>
    </row>
    <row r="113">
      <c r="A113" t="n">
        <v>3</v>
      </c>
      <c r="B113" t="n">
        <v>140</v>
      </c>
      <c r="C113" t="inlineStr">
        <is>
          <t xml:space="preserve">CONCLUIDO	</t>
        </is>
      </c>
      <c r="D113" t="n">
        <v>3.3728</v>
      </c>
      <c r="E113" t="n">
        <v>29.65</v>
      </c>
      <c r="F113" t="n">
        <v>19.44</v>
      </c>
      <c r="G113" t="n">
        <v>8.33</v>
      </c>
      <c r="H113" t="n">
        <v>0.11</v>
      </c>
      <c r="I113" t="n">
        <v>140</v>
      </c>
      <c r="J113" t="n">
        <v>275.54</v>
      </c>
      <c r="K113" t="n">
        <v>60.56</v>
      </c>
      <c r="L113" t="n">
        <v>1.75</v>
      </c>
      <c r="M113" t="n">
        <v>138</v>
      </c>
      <c r="N113" t="n">
        <v>73.23</v>
      </c>
      <c r="O113" t="n">
        <v>34217.22</v>
      </c>
      <c r="P113" t="n">
        <v>336.88</v>
      </c>
      <c r="Q113" t="n">
        <v>467.24</v>
      </c>
      <c r="R113" t="n">
        <v>183.5</v>
      </c>
      <c r="S113" t="n">
        <v>39.61</v>
      </c>
      <c r="T113" t="n">
        <v>66339.37</v>
      </c>
      <c r="U113" t="n">
        <v>0.22</v>
      </c>
      <c r="V113" t="n">
        <v>0.6</v>
      </c>
      <c r="W113" t="n">
        <v>2.85</v>
      </c>
      <c r="X113" t="n">
        <v>4.1</v>
      </c>
      <c r="Y113" t="n">
        <v>1</v>
      </c>
      <c r="Z113" t="n">
        <v>10</v>
      </c>
    </row>
    <row r="114">
      <c r="A114" t="n">
        <v>4</v>
      </c>
      <c r="B114" t="n">
        <v>140</v>
      </c>
      <c r="C114" t="inlineStr">
        <is>
          <t xml:space="preserve">CONCLUIDO	</t>
        </is>
      </c>
      <c r="D114" t="n">
        <v>3.593</v>
      </c>
      <c r="E114" t="n">
        <v>27.83</v>
      </c>
      <c r="F114" t="n">
        <v>18.77</v>
      </c>
      <c r="G114" t="n">
        <v>9.539999999999999</v>
      </c>
      <c r="H114" t="n">
        <v>0.13</v>
      </c>
      <c r="I114" t="n">
        <v>118</v>
      </c>
      <c r="J114" t="n">
        <v>276.02</v>
      </c>
      <c r="K114" t="n">
        <v>60.56</v>
      </c>
      <c r="L114" t="n">
        <v>2</v>
      </c>
      <c r="M114" t="n">
        <v>116</v>
      </c>
      <c r="N114" t="n">
        <v>73.47</v>
      </c>
      <c r="O114" t="n">
        <v>34277.1</v>
      </c>
      <c r="P114" t="n">
        <v>325.09</v>
      </c>
      <c r="Q114" t="n">
        <v>467.2</v>
      </c>
      <c r="R114" t="n">
        <v>161.73</v>
      </c>
      <c r="S114" t="n">
        <v>39.61</v>
      </c>
      <c r="T114" t="n">
        <v>55567.79</v>
      </c>
      <c r="U114" t="n">
        <v>0.24</v>
      </c>
      <c r="V114" t="n">
        <v>0.62</v>
      </c>
      <c r="W114" t="n">
        <v>2.81</v>
      </c>
      <c r="X114" t="n">
        <v>3.43</v>
      </c>
      <c r="Y114" t="n">
        <v>1</v>
      </c>
      <c r="Z114" t="n">
        <v>10</v>
      </c>
    </row>
    <row r="115">
      <c r="A115" t="n">
        <v>5</v>
      </c>
      <c r="B115" t="n">
        <v>140</v>
      </c>
      <c r="C115" t="inlineStr">
        <is>
          <t xml:space="preserve">CONCLUIDO	</t>
        </is>
      </c>
      <c r="D115" t="n">
        <v>3.7588</v>
      </c>
      <c r="E115" t="n">
        <v>26.6</v>
      </c>
      <c r="F115" t="n">
        <v>18.32</v>
      </c>
      <c r="G115" t="n">
        <v>10.67</v>
      </c>
      <c r="H115" t="n">
        <v>0.14</v>
      </c>
      <c r="I115" t="n">
        <v>103</v>
      </c>
      <c r="J115" t="n">
        <v>276.51</v>
      </c>
      <c r="K115" t="n">
        <v>60.56</v>
      </c>
      <c r="L115" t="n">
        <v>2.25</v>
      </c>
      <c r="M115" t="n">
        <v>101</v>
      </c>
      <c r="N115" t="n">
        <v>73.70999999999999</v>
      </c>
      <c r="O115" t="n">
        <v>34337.08</v>
      </c>
      <c r="P115" t="n">
        <v>317.23</v>
      </c>
      <c r="Q115" t="n">
        <v>467.2</v>
      </c>
      <c r="R115" t="n">
        <v>147.12</v>
      </c>
      <c r="S115" t="n">
        <v>39.61</v>
      </c>
      <c r="T115" t="n">
        <v>48337.96</v>
      </c>
      <c r="U115" t="n">
        <v>0.27</v>
      </c>
      <c r="V115" t="n">
        <v>0.64</v>
      </c>
      <c r="W115" t="n">
        <v>2.79</v>
      </c>
      <c r="X115" t="n">
        <v>2.99</v>
      </c>
      <c r="Y115" t="n">
        <v>1</v>
      </c>
      <c r="Z115" t="n">
        <v>10</v>
      </c>
    </row>
    <row r="116">
      <c r="A116" t="n">
        <v>6</v>
      </c>
      <c r="B116" t="n">
        <v>140</v>
      </c>
      <c r="C116" t="inlineStr">
        <is>
          <t xml:space="preserve">CONCLUIDO	</t>
        </is>
      </c>
      <c r="D116" t="n">
        <v>3.9057</v>
      </c>
      <c r="E116" t="n">
        <v>25.6</v>
      </c>
      <c r="F116" t="n">
        <v>17.95</v>
      </c>
      <c r="G116" t="n">
        <v>11.84</v>
      </c>
      <c r="H116" t="n">
        <v>0.16</v>
      </c>
      <c r="I116" t="n">
        <v>91</v>
      </c>
      <c r="J116" t="n">
        <v>277</v>
      </c>
      <c r="K116" t="n">
        <v>60.56</v>
      </c>
      <c r="L116" t="n">
        <v>2.5</v>
      </c>
      <c r="M116" t="n">
        <v>89</v>
      </c>
      <c r="N116" t="n">
        <v>73.94</v>
      </c>
      <c r="O116" t="n">
        <v>34397.15</v>
      </c>
      <c r="P116" t="n">
        <v>310.53</v>
      </c>
      <c r="Q116" t="n">
        <v>467.2</v>
      </c>
      <c r="R116" t="n">
        <v>135.36</v>
      </c>
      <c r="S116" t="n">
        <v>39.61</v>
      </c>
      <c r="T116" t="n">
        <v>42515.21</v>
      </c>
      <c r="U116" t="n">
        <v>0.29</v>
      </c>
      <c r="V116" t="n">
        <v>0.65</v>
      </c>
      <c r="W116" t="n">
        <v>2.75</v>
      </c>
      <c r="X116" t="n">
        <v>2.61</v>
      </c>
      <c r="Y116" t="n">
        <v>1</v>
      </c>
      <c r="Z116" t="n">
        <v>10</v>
      </c>
    </row>
    <row r="117">
      <c r="A117" t="n">
        <v>7</v>
      </c>
      <c r="B117" t="n">
        <v>140</v>
      </c>
      <c r="C117" t="inlineStr">
        <is>
          <t xml:space="preserve">CONCLUIDO	</t>
        </is>
      </c>
      <c r="D117" t="n">
        <v>4.0341</v>
      </c>
      <c r="E117" t="n">
        <v>24.79</v>
      </c>
      <c r="F117" t="n">
        <v>17.66</v>
      </c>
      <c r="G117" t="n">
        <v>13.08</v>
      </c>
      <c r="H117" t="n">
        <v>0.18</v>
      </c>
      <c r="I117" t="n">
        <v>81</v>
      </c>
      <c r="J117" t="n">
        <v>277.48</v>
      </c>
      <c r="K117" t="n">
        <v>60.56</v>
      </c>
      <c r="L117" t="n">
        <v>2.75</v>
      </c>
      <c r="M117" t="n">
        <v>79</v>
      </c>
      <c r="N117" t="n">
        <v>74.18000000000001</v>
      </c>
      <c r="O117" t="n">
        <v>34457.31</v>
      </c>
      <c r="P117" t="n">
        <v>305.33</v>
      </c>
      <c r="Q117" t="n">
        <v>467.12</v>
      </c>
      <c r="R117" t="n">
        <v>125.82</v>
      </c>
      <c r="S117" t="n">
        <v>39.61</v>
      </c>
      <c r="T117" t="n">
        <v>37796.64</v>
      </c>
      <c r="U117" t="n">
        <v>0.31</v>
      </c>
      <c r="V117" t="n">
        <v>0.66</v>
      </c>
      <c r="W117" t="n">
        <v>2.74</v>
      </c>
      <c r="X117" t="n">
        <v>2.32</v>
      </c>
      <c r="Y117" t="n">
        <v>1</v>
      </c>
      <c r="Z117" t="n">
        <v>10</v>
      </c>
    </row>
    <row r="118">
      <c r="A118" t="n">
        <v>8</v>
      </c>
      <c r="B118" t="n">
        <v>140</v>
      </c>
      <c r="C118" t="inlineStr">
        <is>
          <t xml:space="preserve">CONCLUIDO	</t>
        </is>
      </c>
      <c r="D118" t="n">
        <v>4.1256</v>
      </c>
      <c r="E118" t="n">
        <v>24.24</v>
      </c>
      <c r="F118" t="n">
        <v>17.47</v>
      </c>
      <c r="G118" t="n">
        <v>14.17</v>
      </c>
      <c r="H118" t="n">
        <v>0.19</v>
      </c>
      <c r="I118" t="n">
        <v>74</v>
      </c>
      <c r="J118" t="n">
        <v>277.97</v>
      </c>
      <c r="K118" t="n">
        <v>60.56</v>
      </c>
      <c r="L118" t="n">
        <v>3</v>
      </c>
      <c r="M118" t="n">
        <v>72</v>
      </c>
      <c r="N118" t="n">
        <v>74.42</v>
      </c>
      <c r="O118" t="n">
        <v>34517.57</v>
      </c>
      <c r="P118" t="n">
        <v>301.94</v>
      </c>
      <c r="Q118" t="n">
        <v>467.11</v>
      </c>
      <c r="R118" t="n">
        <v>119.33</v>
      </c>
      <c r="S118" t="n">
        <v>39.61</v>
      </c>
      <c r="T118" t="n">
        <v>34584.51</v>
      </c>
      <c r="U118" t="n">
        <v>0.33</v>
      </c>
      <c r="V118" t="n">
        <v>0.67</v>
      </c>
      <c r="W118" t="n">
        <v>2.74</v>
      </c>
      <c r="X118" t="n">
        <v>2.14</v>
      </c>
      <c r="Y118" t="n">
        <v>1</v>
      </c>
      <c r="Z118" t="n">
        <v>10</v>
      </c>
    </row>
    <row r="119">
      <c r="A119" t="n">
        <v>9</v>
      </c>
      <c r="B119" t="n">
        <v>140</v>
      </c>
      <c r="C119" t="inlineStr">
        <is>
          <t xml:space="preserve">CONCLUIDO	</t>
        </is>
      </c>
      <c r="D119" t="n">
        <v>4.2275</v>
      </c>
      <c r="E119" t="n">
        <v>23.65</v>
      </c>
      <c r="F119" t="n">
        <v>17.25</v>
      </c>
      <c r="G119" t="n">
        <v>15.45</v>
      </c>
      <c r="H119" t="n">
        <v>0.21</v>
      </c>
      <c r="I119" t="n">
        <v>67</v>
      </c>
      <c r="J119" t="n">
        <v>278.46</v>
      </c>
      <c r="K119" t="n">
        <v>60.56</v>
      </c>
      <c r="L119" t="n">
        <v>3.25</v>
      </c>
      <c r="M119" t="n">
        <v>65</v>
      </c>
      <c r="N119" t="n">
        <v>74.66</v>
      </c>
      <c r="O119" t="n">
        <v>34577.92</v>
      </c>
      <c r="P119" t="n">
        <v>297.96</v>
      </c>
      <c r="Q119" t="n">
        <v>467.11</v>
      </c>
      <c r="R119" t="n">
        <v>112.73</v>
      </c>
      <c r="S119" t="n">
        <v>39.61</v>
      </c>
      <c r="T119" t="n">
        <v>31319.77</v>
      </c>
      <c r="U119" t="n">
        <v>0.35</v>
      </c>
      <c r="V119" t="n">
        <v>0.68</v>
      </c>
      <c r="W119" t="n">
        <v>2.71</v>
      </c>
      <c r="X119" t="n">
        <v>1.92</v>
      </c>
      <c r="Y119" t="n">
        <v>1</v>
      </c>
      <c r="Z119" t="n">
        <v>10</v>
      </c>
    </row>
    <row r="120">
      <c r="A120" t="n">
        <v>10</v>
      </c>
      <c r="B120" t="n">
        <v>140</v>
      </c>
      <c r="C120" t="inlineStr">
        <is>
          <t xml:space="preserve">CONCLUIDO	</t>
        </is>
      </c>
      <c r="D120" t="n">
        <v>4.3013</v>
      </c>
      <c r="E120" t="n">
        <v>23.25</v>
      </c>
      <c r="F120" t="n">
        <v>17.11</v>
      </c>
      <c r="G120" t="n">
        <v>16.56</v>
      </c>
      <c r="H120" t="n">
        <v>0.22</v>
      </c>
      <c r="I120" t="n">
        <v>62</v>
      </c>
      <c r="J120" t="n">
        <v>278.95</v>
      </c>
      <c r="K120" t="n">
        <v>60.56</v>
      </c>
      <c r="L120" t="n">
        <v>3.5</v>
      </c>
      <c r="M120" t="n">
        <v>60</v>
      </c>
      <c r="N120" t="n">
        <v>74.90000000000001</v>
      </c>
      <c r="O120" t="n">
        <v>34638.36</v>
      </c>
      <c r="P120" t="n">
        <v>295.39</v>
      </c>
      <c r="Q120" t="n">
        <v>467.11</v>
      </c>
      <c r="R120" t="n">
        <v>107.71</v>
      </c>
      <c r="S120" t="n">
        <v>39.61</v>
      </c>
      <c r="T120" t="n">
        <v>28833.83</v>
      </c>
      <c r="U120" t="n">
        <v>0.37</v>
      </c>
      <c r="V120" t="n">
        <v>0.68</v>
      </c>
      <c r="W120" t="n">
        <v>2.72</v>
      </c>
      <c r="X120" t="n">
        <v>1.78</v>
      </c>
      <c r="Y120" t="n">
        <v>1</v>
      </c>
      <c r="Z120" t="n">
        <v>10</v>
      </c>
    </row>
    <row r="121">
      <c r="A121" t="n">
        <v>11</v>
      </c>
      <c r="B121" t="n">
        <v>140</v>
      </c>
      <c r="C121" t="inlineStr">
        <is>
          <t xml:space="preserve">CONCLUIDO	</t>
        </is>
      </c>
      <c r="D121" t="n">
        <v>4.378</v>
      </c>
      <c r="E121" t="n">
        <v>22.84</v>
      </c>
      <c r="F121" t="n">
        <v>16.96</v>
      </c>
      <c r="G121" t="n">
        <v>17.86</v>
      </c>
      <c r="H121" t="n">
        <v>0.24</v>
      </c>
      <c r="I121" t="n">
        <v>57</v>
      </c>
      <c r="J121" t="n">
        <v>279.44</v>
      </c>
      <c r="K121" t="n">
        <v>60.56</v>
      </c>
      <c r="L121" t="n">
        <v>3.75</v>
      </c>
      <c r="M121" t="n">
        <v>55</v>
      </c>
      <c r="N121" t="n">
        <v>75.14</v>
      </c>
      <c r="O121" t="n">
        <v>34698.9</v>
      </c>
      <c r="P121" t="n">
        <v>292.73</v>
      </c>
      <c r="Q121" t="n">
        <v>467.14</v>
      </c>
      <c r="R121" t="n">
        <v>103.13</v>
      </c>
      <c r="S121" t="n">
        <v>39.61</v>
      </c>
      <c r="T121" t="n">
        <v>26569.58</v>
      </c>
      <c r="U121" t="n">
        <v>0.38</v>
      </c>
      <c r="V121" t="n">
        <v>0.6899999999999999</v>
      </c>
      <c r="W121" t="n">
        <v>2.7</v>
      </c>
      <c r="X121" t="n">
        <v>1.63</v>
      </c>
      <c r="Y121" t="n">
        <v>1</v>
      </c>
      <c r="Z121" t="n">
        <v>10</v>
      </c>
    </row>
    <row r="122">
      <c r="A122" t="n">
        <v>12</v>
      </c>
      <c r="B122" t="n">
        <v>140</v>
      </c>
      <c r="C122" t="inlineStr">
        <is>
          <t xml:space="preserve">CONCLUIDO	</t>
        </is>
      </c>
      <c r="D122" t="n">
        <v>4.4233</v>
      </c>
      <c r="E122" t="n">
        <v>22.61</v>
      </c>
      <c r="F122" t="n">
        <v>16.89</v>
      </c>
      <c r="G122" t="n">
        <v>18.76</v>
      </c>
      <c r="H122" t="n">
        <v>0.25</v>
      </c>
      <c r="I122" t="n">
        <v>54</v>
      </c>
      <c r="J122" t="n">
        <v>279.94</v>
      </c>
      <c r="K122" t="n">
        <v>60.56</v>
      </c>
      <c r="L122" t="n">
        <v>4</v>
      </c>
      <c r="M122" t="n">
        <v>52</v>
      </c>
      <c r="N122" t="n">
        <v>75.38</v>
      </c>
      <c r="O122" t="n">
        <v>34759.54</v>
      </c>
      <c r="P122" t="n">
        <v>291.11</v>
      </c>
      <c r="Q122" t="n">
        <v>467.12</v>
      </c>
      <c r="R122" t="n">
        <v>100.86</v>
      </c>
      <c r="S122" t="n">
        <v>39.61</v>
      </c>
      <c r="T122" t="n">
        <v>25450.6</v>
      </c>
      <c r="U122" t="n">
        <v>0.39</v>
      </c>
      <c r="V122" t="n">
        <v>0.6899999999999999</v>
      </c>
      <c r="W122" t="n">
        <v>2.69</v>
      </c>
      <c r="X122" t="n">
        <v>1.55</v>
      </c>
      <c r="Y122" t="n">
        <v>1</v>
      </c>
      <c r="Z122" t="n">
        <v>10</v>
      </c>
    </row>
    <row r="123">
      <c r="A123" t="n">
        <v>13</v>
      </c>
      <c r="B123" t="n">
        <v>140</v>
      </c>
      <c r="C123" t="inlineStr">
        <is>
          <t xml:space="preserve">CONCLUIDO	</t>
        </is>
      </c>
      <c r="D123" t="n">
        <v>4.4963</v>
      </c>
      <c r="E123" t="n">
        <v>22.24</v>
      </c>
      <c r="F123" t="n">
        <v>16.73</v>
      </c>
      <c r="G123" t="n">
        <v>20.07</v>
      </c>
      <c r="H123" t="n">
        <v>0.27</v>
      </c>
      <c r="I123" t="n">
        <v>50</v>
      </c>
      <c r="J123" t="n">
        <v>280.43</v>
      </c>
      <c r="K123" t="n">
        <v>60.56</v>
      </c>
      <c r="L123" t="n">
        <v>4.25</v>
      </c>
      <c r="M123" t="n">
        <v>48</v>
      </c>
      <c r="N123" t="n">
        <v>75.62</v>
      </c>
      <c r="O123" t="n">
        <v>34820.27</v>
      </c>
      <c r="P123" t="n">
        <v>288.3</v>
      </c>
      <c r="Q123" t="n">
        <v>467.13</v>
      </c>
      <c r="R123" t="n">
        <v>95.31999999999999</v>
      </c>
      <c r="S123" t="n">
        <v>39.61</v>
      </c>
      <c r="T123" t="n">
        <v>22699.45</v>
      </c>
      <c r="U123" t="n">
        <v>0.42</v>
      </c>
      <c r="V123" t="n">
        <v>0.7</v>
      </c>
      <c r="W123" t="n">
        <v>2.69</v>
      </c>
      <c r="X123" t="n">
        <v>1.39</v>
      </c>
      <c r="Y123" t="n">
        <v>1</v>
      </c>
      <c r="Z123" t="n">
        <v>10</v>
      </c>
    </row>
    <row r="124">
      <c r="A124" t="n">
        <v>14</v>
      </c>
      <c r="B124" t="n">
        <v>140</v>
      </c>
      <c r="C124" t="inlineStr">
        <is>
          <t xml:space="preserve">CONCLUIDO	</t>
        </is>
      </c>
      <c r="D124" t="n">
        <v>4.5412</v>
      </c>
      <c r="E124" t="n">
        <v>22.02</v>
      </c>
      <c r="F124" t="n">
        <v>16.67</v>
      </c>
      <c r="G124" t="n">
        <v>21.27</v>
      </c>
      <c r="H124" t="n">
        <v>0.29</v>
      </c>
      <c r="I124" t="n">
        <v>47</v>
      </c>
      <c r="J124" t="n">
        <v>280.92</v>
      </c>
      <c r="K124" t="n">
        <v>60.56</v>
      </c>
      <c r="L124" t="n">
        <v>4.5</v>
      </c>
      <c r="M124" t="n">
        <v>45</v>
      </c>
      <c r="N124" t="n">
        <v>75.87</v>
      </c>
      <c r="O124" t="n">
        <v>34881.09</v>
      </c>
      <c r="P124" t="n">
        <v>287.11</v>
      </c>
      <c r="Q124" t="n">
        <v>467.21</v>
      </c>
      <c r="R124" t="n">
        <v>93.45999999999999</v>
      </c>
      <c r="S124" t="n">
        <v>39.61</v>
      </c>
      <c r="T124" t="n">
        <v>21783.54</v>
      </c>
      <c r="U124" t="n">
        <v>0.42</v>
      </c>
      <c r="V124" t="n">
        <v>0.7</v>
      </c>
      <c r="W124" t="n">
        <v>2.68</v>
      </c>
      <c r="X124" t="n">
        <v>1.33</v>
      </c>
      <c r="Y124" t="n">
        <v>1</v>
      </c>
      <c r="Z124" t="n">
        <v>10</v>
      </c>
    </row>
    <row r="125">
      <c r="A125" t="n">
        <v>15</v>
      </c>
      <c r="B125" t="n">
        <v>140</v>
      </c>
      <c r="C125" t="inlineStr">
        <is>
          <t xml:space="preserve">CONCLUIDO	</t>
        </is>
      </c>
      <c r="D125" t="n">
        <v>4.5749</v>
      </c>
      <c r="E125" t="n">
        <v>21.86</v>
      </c>
      <c r="F125" t="n">
        <v>16.61</v>
      </c>
      <c r="G125" t="n">
        <v>22.14</v>
      </c>
      <c r="H125" t="n">
        <v>0.3</v>
      </c>
      <c r="I125" t="n">
        <v>45</v>
      </c>
      <c r="J125" t="n">
        <v>281.41</v>
      </c>
      <c r="K125" t="n">
        <v>60.56</v>
      </c>
      <c r="L125" t="n">
        <v>4.75</v>
      </c>
      <c r="M125" t="n">
        <v>43</v>
      </c>
      <c r="N125" t="n">
        <v>76.11</v>
      </c>
      <c r="O125" t="n">
        <v>34942.02</v>
      </c>
      <c r="P125" t="n">
        <v>285.9</v>
      </c>
      <c r="Q125" t="n">
        <v>467.11</v>
      </c>
      <c r="R125" t="n">
        <v>91.08</v>
      </c>
      <c r="S125" t="n">
        <v>39.61</v>
      </c>
      <c r="T125" t="n">
        <v>20604.83</v>
      </c>
      <c r="U125" t="n">
        <v>0.43</v>
      </c>
      <c r="V125" t="n">
        <v>0.7</v>
      </c>
      <c r="W125" t="n">
        <v>2.69</v>
      </c>
      <c r="X125" t="n">
        <v>1.27</v>
      </c>
      <c r="Y125" t="n">
        <v>1</v>
      </c>
      <c r="Z125" t="n">
        <v>10</v>
      </c>
    </row>
    <row r="126">
      <c r="A126" t="n">
        <v>16</v>
      </c>
      <c r="B126" t="n">
        <v>140</v>
      </c>
      <c r="C126" t="inlineStr">
        <is>
          <t xml:space="preserve">CONCLUIDO	</t>
        </is>
      </c>
      <c r="D126" t="n">
        <v>4.63</v>
      </c>
      <c r="E126" t="n">
        <v>21.6</v>
      </c>
      <c r="F126" t="n">
        <v>16.5</v>
      </c>
      <c r="G126" t="n">
        <v>23.58</v>
      </c>
      <c r="H126" t="n">
        <v>0.32</v>
      </c>
      <c r="I126" t="n">
        <v>42</v>
      </c>
      <c r="J126" t="n">
        <v>281.91</v>
      </c>
      <c r="K126" t="n">
        <v>60.56</v>
      </c>
      <c r="L126" t="n">
        <v>5</v>
      </c>
      <c r="M126" t="n">
        <v>40</v>
      </c>
      <c r="N126" t="n">
        <v>76.34999999999999</v>
      </c>
      <c r="O126" t="n">
        <v>35003.04</v>
      </c>
      <c r="P126" t="n">
        <v>283.96</v>
      </c>
      <c r="Q126" t="n">
        <v>467.13</v>
      </c>
      <c r="R126" t="n">
        <v>88.23999999999999</v>
      </c>
      <c r="S126" t="n">
        <v>39.61</v>
      </c>
      <c r="T126" t="n">
        <v>19202.1</v>
      </c>
      <c r="U126" t="n">
        <v>0.45</v>
      </c>
      <c r="V126" t="n">
        <v>0.71</v>
      </c>
      <c r="W126" t="n">
        <v>2.67</v>
      </c>
      <c r="X126" t="n">
        <v>1.17</v>
      </c>
      <c r="Y126" t="n">
        <v>1</v>
      </c>
      <c r="Z126" t="n">
        <v>10</v>
      </c>
    </row>
    <row r="127">
      <c r="A127" t="n">
        <v>17</v>
      </c>
      <c r="B127" t="n">
        <v>140</v>
      </c>
      <c r="C127" t="inlineStr">
        <is>
          <t xml:space="preserve">CONCLUIDO	</t>
        </is>
      </c>
      <c r="D127" t="n">
        <v>4.6565</v>
      </c>
      <c r="E127" t="n">
        <v>21.48</v>
      </c>
      <c r="F127" t="n">
        <v>16.49</v>
      </c>
      <c r="G127" t="n">
        <v>24.73</v>
      </c>
      <c r="H127" t="n">
        <v>0.33</v>
      </c>
      <c r="I127" t="n">
        <v>40</v>
      </c>
      <c r="J127" t="n">
        <v>282.4</v>
      </c>
      <c r="K127" t="n">
        <v>60.56</v>
      </c>
      <c r="L127" t="n">
        <v>5.25</v>
      </c>
      <c r="M127" t="n">
        <v>38</v>
      </c>
      <c r="N127" t="n">
        <v>76.59999999999999</v>
      </c>
      <c r="O127" t="n">
        <v>35064.15</v>
      </c>
      <c r="P127" t="n">
        <v>283.47</v>
      </c>
      <c r="Q127" t="n">
        <v>467.15</v>
      </c>
      <c r="R127" t="n">
        <v>87.41</v>
      </c>
      <c r="S127" t="n">
        <v>39.61</v>
      </c>
      <c r="T127" t="n">
        <v>18794.45</v>
      </c>
      <c r="U127" t="n">
        <v>0.45</v>
      </c>
      <c r="V127" t="n">
        <v>0.71</v>
      </c>
      <c r="W127" t="n">
        <v>2.68</v>
      </c>
      <c r="X127" t="n">
        <v>1.15</v>
      </c>
      <c r="Y127" t="n">
        <v>1</v>
      </c>
      <c r="Z127" t="n">
        <v>10</v>
      </c>
    </row>
    <row r="128">
      <c r="A128" t="n">
        <v>18</v>
      </c>
      <c r="B128" t="n">
        <v>140</v>
      </c>
      <c r="C128" t="inlineStr">
        <is>
          <t xml:space="preserve">CONCLUIDO	</t>
        </is>
      </c>
      <c r="D128" t="n">
        <v>4.7038</v>
      </c>
      <c r="E128" t="n">
        <v>21.26</v>
      </c>
      <c r="F128" t="n">
        <v>16.37</v>
      </c>
      <c r="G128" t="n">
        <v>25.85</v>
      </c>
      <c r="H128" t="n">
        <v>0.35</v>
      </c>
      <c r="I128" t="n">
        <v>38</v>
      </c>
      <c r="J128" t="n">
        <v>282.9</v>
      </c>
      <c r="K128" t="n">
        <v>60.56</v>
      </c>
      <c r="L128" t="n">
        <v>5.5</v>
      </c>
      <c r="M128" t="n">
        <v>36</v>
      </c>
      <c r="N128" t="n">
        <v>76.84999999999999</v>
      </c>
      <c r="O128" t="n">
        <v>35125.37</v>
      </c>
      <c r="P128" t="n">
        <v>281.23</v>
      </c>
      <c r="Q128" t="n">
        <v>467.08</v>
      </c>
      <c r="R128" t="n">
        <v>84.20999999999999</v>
      </c>
      <c r="S128" t="n">
        <v>39.61</v>
      </c>
      <c r="T128" t="n">
        <v>17204.63</v>
      </c>
      <c r="U128" t="n">
        <v>0.47</v>
      </c>
      <c r="V128" t="n">
        <v>0.71</v>
      </c>
      <c r="W128" t="n">
        <v>2.66</v>
      </c>
      <c r="X128" t="n">
        <v>1.04</v>
      </c>
      <c r="Y128" t="n">
        <v>1</v>
      </c>
      <c r="Z128" t="n">
        <v>10</v>
      </c>
    </row>
    <row r="129">
      <c r="A129" t="n">
        <v>19</v>
      </c>
      <c r="B129" t="n">
        <v>140</v>
      </c>
      <c r="C129" t="inlineStr">
        <is>
          <t xml:space="preserve">CONCLUIDO	</t>
        </is>
      </c>
      <c r="D129" t="n">
        <v>4.7373</v>
      </c>
      <c r="E129" t="n">
        <v>21.11</v>
      </c>
      <c r="F129" t="n">
        <v>16.33</v>
      </c>
      <c r="G129" t="n">
        <v>27.21</v>
      </c>
      <c r="H129" t="n">
        <v>0.36</v>
      </c>
      <c r="I129" t="n">
        <v>36</v>
      </c>
      <c r="J129" t="n">
        <v>283.4</v>
      </c>
      <c r="K129" t="n">
        <v>60.56</v>
      </c>
      <c r="L129" t="n">
        <v>5.75</v>
      </c>
      <c r="M129" t="n">
        <v>34</v>
      </c>
      <c r="N129" t="n">
        <v>77.09</v>
      </c>
      <c r="O129" t="n">
        <v>35186.68</v>
      </c>
      <c r="P129" t="n">
        <v>280.3</v>
      </c>
      <c r="Q129" t="n">
        <v>467.13</v>
      </c>
      <c r="R129" t="n">
        <v>82.43000000000001</v>
      </c>
      <c r="S129" t="n">
        <v>39.61</v>
      </c>
      <c r="T129" t="n">
        <v>16327</v>
      </c>
      <c r="U129" t="n">
        <v>0.48</v>
      </c>
      <c r="V129" t="n">
        <v>0.71</v>
      </c>
      <c r="W129" t="n">
        <v>2.66</v>
      </c>
      <c r="X129" t="n">
        <v>0.99</v>
      </c>
      <c r="Y129" t="n">
        <v>1</v>
      </c>
      <c r="Z129" t="n">
        <v>10</v>
      </c>
    </row>
    <row r="130">
      <c r="A130" t="n">
        <v>20</v>
      </c>
      <c r="B130" t="n">
        <v>140</v>
      </c>
      <c r="C130" t="inlineStr">
        <is>
          <t xml:space="preserve">CONCLUIDO	</t>
        </is>
      </c>
      <c r="D130" t="n">
        <v>4.7479</v>
      </c>
      <c r="E130" t="n">
        <v>21.06</v>
      </c>
      <c r="F130" t="n">
        <v>16.33</v>
      </c>
      <c r="G130" t="n">
        <v>28</v>
      </c>
      <c r="H130" t="n">
        <v>0.38</v>
      </c>
      <c r="I130" t="n">
        <v>35</v>
      </c>
      <c r="J130" t="n">
        <v>283.9</v>
      </c>
      <c r="K130" t="n">
        <v>60.56</v>
      </c>
      <c r="L130" t="n">
        <v>6</v>
      </c>
      <c r="M130" t="n">
        <v>33</v>
      </c>
      <c r="N130" t="n">
        <v>77.34</v>
      </c>
      <c r="O130" t="n">
        <v>35248.1</v>
      </c>
      <c r="P130" t="n">
        <v>280.35</v>
      </c>
      <c r="Q130" t="n">
        <v>467.08</v>
      </c>
      <c r="R130" t="n">
        <v>82.68000000000001</v>
      </c>
      <c r="S130" t="n">
        <v>39.61</v>
      </c>
      <c r="T130" t="n">
        <v>16455.92</v>
      </c>
      <c r="U130" t="n">
        <v>0.48</v>
      </c>
      <c r="V130" t="n">
        <v>0.71</v>
      </c>
      <c r="W130" t="n">
        <v>2.66</v>
      </c>
      <c r="X130" t="n">
        <v>1</v>
      </c>
      <c r="Y130" t="n">
        <v>1</v>
      </c>
      <c r="Z130" t="n">
        <v>10</v>
      </c>
    </row>
    <row r="131">
      <c r="A131" t="n">
        <v>21</v>
      </c>
      <c r="B131" t="n">
        <v>140</v>
      </c>
      <c r="C131" t="inlineStr">
        <is>
          <t xml:space="preserve">CONCLUIDO	</t>
        </is>
      </c>
      <c r="D131" t="n">
        <v>4.7887</v>
      </c>
      <c r="E131" t="n">
        <v>20.88</v>
      </c>
      <c r="F131" t="n">
        <v>16.26</v>
      </c>
      <c r="G131" t="n">
        <v>29.56</v>
      </c>
      <c r="H131" t="n">
        <v>0.39</v>
      </c>
      <c r="I131" t="n">
        <v>33</v>
      </c>
      <c r="J131" t="n">
        <v>284.4</v>
      </c>
      <c r="K131" t="n">
        <v>60.56</v>
      </c>
      <c r="L131" t="n">
        <v>6.25</v>
      </c>
      <c r="M131" t="n">
        <v>31</v>
      </c>
      <c r="N131" t="n">
        <v>77.59</v>
      </c>
      <c r="O131" t="n">
        <v>35309.61</v>
      </c>
      <c r="P131" t="n">
        <v>278.88</v>
      </c>
      <c r="Q131" t="n">
        <v>467.1</v>
      </c>
      <c r="R131" t="n">
        <v>80.12</v>
      </c>
      <c r="S131" t="n">
        <v>39.61</v>
      </c>
      <c r="T131" t="n">
        <v>15186.66</v>
      </c>
      <c r="U131" t="n">
        <v>0.49</v>
      </c>
      <c r="V131" t="n">
        <v>0.72</v>
      </c>
      <c r="W131" t="n">
        <v>2.66</v>
      </c>
      <c r="X131" t="n">
        <v>0.92</v>
      </c>
      <c r="Y131" t="n">
        <v>1</v>
      </c>
      <c r="Z131" t="n">
        <v>10</v>
      </c>
    </row>
    <row r="132">
      <c r="A132" t="n">
        <v>22</v>
      </c>
      <c r="B132" t="n">
        <v>140</v>
      </c>
      <c r="C132" t="inlineStr">
        <is>
          <t xml:space="preserve">CONCLUIDO	</t>
        </is>
      </c>
      <c r="D132" t="n">
        <v>4.8089</v>
      </c>
      <c r="E132" t="n">
        <v>20.79</v>
      </c>
      <c r="F132" t="n">
        <v>16.22</v>
      </c>
      <c r="G132" t="n">
        <v>30.42</v>
      </c>
      <c r="H132" t="n">
        <v>0.41</v>
      </c>
      <c r="I132" t="n">
        <v>32</v>
      </c>
      <c r="J132" t="n">
        <v>284.89</v>
      </c>
      <c r="K132" t="n">
        <v>60.56</v>
      </c>
      <c r="L132" t="n">
        <v>6.5</v>
      </c>
      <c r="M132" t="n">
        <v>30</v>
      </c>
      <c r="N132" t="n">
        <v>77.84</v>
      </c>
      <c r="O132" t="n">
        <v>35371.22</v>
      </c>
      <c r="P132" t="n">
        <v>278.11</v>
      </c>
      <c r="Q132" t="n">
        <v>467.1</v>
      </c>
      <c r="R132" t="n">
        <v>78.68000000000001</v>
      </c>
      <c r="S132" t="n">
        <v>39.61</v>
      </c>
      <c r="T132" t="n">
        <v>14472.24</v>
      </c>
      <c r="U132" t="n">
        <v>0.5</v>
      </c>
      <c r="V132" t="n">
        <v>0.72</v>
      </c>
      <c r="W132" t="n">
        <v>2.67</v>
      </c>
      <c r="X132" t="n">
        <v>0.89</v>
      </c>
      <c r="Y132" t="n">
        <v>1</v>
      </c>
      <c r="Z132" t="n">
        <v>10</v>
      </c>
    </row>
    <row r="133">
      <c r="A133" t="n">
        <v>23</v>
      </c>
      <c r="B133" t="n">
        <v>140</v>
      </c>
      <c r="C133" t="inlineStr">
        <is>
          <t xml:space="preserve">CONCLUIDO	</t>
        </is>
      </c>
      <c r="D133" t="n">
        <v>4.8282</v>
      </c>
      <c r="E133" t="n">
        <v>20.71</v>
      </c>
      <c r="F133" t="n">
        <v>16.19</v>
      </c>
      <c r="G133" t="n">
        <v>31.34</v>
      </c>
      <c r="H133" t="n">
        <v>0.42</v>
      </c>
      <c r="I133" t="n">
        <v>31</v>
      </c>
      <c r="J133" t="n">
        <v>285.39</v>
      </c>
      <c r="K133" t="n">
        <v>60.56</v>
      </c>
      <c r="L133" t="n">
        <v>6.75</v>
      </c>
      <c r="M133" t="n">
        <v>29</v>
      </c>
      <c r="N133" t="n">
        <v>78.09</v>
      </c>
      <c r="O133" t="n">
        <v>35432.93</v>
      </c>
      <c r="P133" t="n">
        <v>277.57</v>
      </c>
      <c r="Q133" t="n">
        <v>467.07</v>
      </c>
      <c r="R133" t="n">
        <v>77.83</v>
      </c>
      <c r="S133" t="n">
        <v>39.61</v>
      </c>
      <c r="T133" t="n">
        <v>14051.55</v>
      </c>
      <c r="U133" t="n">
        <v>0.51</v>
      </c>
      <c r="V133" t="n">
        <v>0.72</v>
      </c>
      <c r="W133" t="n">
        <v>2.66</v>
      </c>
      <c r="X133" t="n">
        <v>0.86</v>
      </c>
      <c r="Y133" t="n">
        <v>1</v>
      </c>
      <c r="Z133" t="n">
        <v>10</v>
      </c>
    </row>
    <row r="134">
      <c r="A134" t="n">
        <v>24</v>
      </c>
      <c r="B134" t="n">
        <v>140</v>
      </c>
      <c r="C134" t="inlineStr">
        <is>
          <t xml:space="preserve">CONCLUIDO	</t>
        </is>
      </c>
      <c r="D134" t="n">
        <v>4.8424</v>
      </c>
      <c r="E134" t="n">
        <v>20.65</v>
      </c>
      <c r="F134" t="n">
        <v>16.18</v>
      </c>
      <c r="G134" t="n">
        <v>32.37</v>
      </c>
      <c r="H134" t="n">
        <v>0.44</v>
      </c>
      <c r="I134" t="n">
        <v>30</v>
      </c>
      <c r="J134" t="n">
        <v>285.9</v>
      </c>
      <c r="K134" t="n">
        <v>60.56</v>
      </c>
      <c r="L134" t="n">
        <v>7</v>
      </c>
      <c r="M134" t="n">
        <v>28</v>
      </c>
      <c r="N134" t="n">
        <v>78.34</v>
      </c>
      <c r="O134" t="n">
        <v>35494.74</v>
      </c>
      <c r="P134" t="n">
        <v>277.11</v>
      </c>
      <c r="Q134" t="n">
        <v>467.08</v>
      </c>
      <c r="R134" t="n">
        <v>77.52</v>
      </c>
      <c r="S134" t="n">
        <v>39.61</v>
      </c>
      <c r="T134" t="n">
        <v>13900.11</v>
      </c>
      <c r="U134" t="n">
        <v>0.51</v>
      </c>
      <c r="V134" t="n">
        <v>0.72</v>
      </c>
      <c r="W134" t="n">
        <v>2.66</v>
      </c>
      <c r="X134" t="n">
        <v>0.85</v>
      </c>
      <c r="Y134" t="n">
        <v>1</v>
      </c>
      <c r="Z134" t="n">
        <v>10</v>
      </c>
    </row>
    <row r="135">
      <c r="A135" t="n">
        <v>25</v>
      </c>
      <c r="B135" t="n">
        <v>140</v>
      </c>
      <c r="C135" t="inlineStr">
        <is>
          <t xml:space="preserve">CONCLUIDO	</t>
        </is>
      </c>
      <c r="D135" t="n">
        <v>4.8641</v>
      </c>
      <c r="E135" t="n">
        <v>20.56</v>
      </c>
      <c r="F135" t="n">
        <v>16.14</v>
      </c>
      <c r="G135" t="n">
        <v>33.4</v>
      </c>
      <c r="H135" t="n">
        <v>0.45</v>
      </c>
      <c r="I135" t="n">
        <v>29</v>
      </c>
      <c r="J135" t="n">
        <v>286.4</v>
      </c>
      <c r="K135" t="n">
        <v>60.56</v>
      </c>
      <c r="L135" t="n">
        <v>7.25</v>
      </c>
      <c r="M135" t="n">
        <v>27</v>
      </c>
      <c r="N135" t="n">
        <v>78.59</v>
      </c>
      <c r="O135" t="n">
        <v>35556.78</v>
      </c>
      <c r="P135" t="n">
        <v>276.2</v>
      </c>
      <c r="Q135" t="n">
        <v>467.11</v>
      </c>
      <c r="R135" t="n">
        <v>76.37</v>
      </c>
      <c r="S135" t="n">
        <v>39.61</v>
      </c>
      <c r="T135" t="n">
        <v>13332.98</v>
      </c>
      <c r="U135" t="n">
        <v>0.52</v>
      </c>
      <c r="V135" t="n">
        <v>0.72</v>
      </c>
      <c r="W135" t="n">
        <v>2.65</v>
      </c>
      <c r="X135" t="n">
        <v>0.8100000000000001</v>
      </c>
      <c r="Y135" t="n">
        <v>1</v>
      </c>
      <c r="Z135" t="n">
        <v>10</v>
      </c>
    </row>
    <row r="136">
      <c r="A136" t="n">
        <v>26</v>
      </c>
      <c r="B136" t="n">
        <v>140</v>
      </c>
      <c r="C136" t="inlineStr">
        <is>
          <t xml:space="preserve">CONCLUIDO	</t>
        </is>
      </c>
      <c r="D136" t="n">
        <v>4.8839</v>
      </c>
      <c r="E136" t="n">
        <v>20.48</v>
      </c>
      <c r="F136" t="n">
        <v>16.11</v>
      </c>
      <c r="G136" t="n">
        <v>34.53</v>
      </c>
      <c r="H136" t="n">
        <v>0.47</v>
      </c>
      <c r="I136" t="n">
        <v>28</v>
      </c>
      <c r="J136" t="n">
        <v>286.9</v>
      </c>
      <c r="K136" t="n">
        <v>60.56</v>
      </c>
      <c r="L136" t="n">
        <v>7.5</v>
      </c>
      <c r="M136" t="n">
        <v>26</v>
      </c>
      <c r="N136" t="n">
        <v>78.84999999999999</v>
      </c>
      <c r="O136" t="n">
        <v>35618.8</v>
      </c>
      <c r="P136" t="n">
        <v>275.68</v>
      </c>
      <c r="Q136" t="n">
        <v>467.14</v>
      </c>
      <c r="R136" t="n">
        <v>75.23999999999999</v>
      </c>
      <c r="S136" t="n">
        <v>39.61</v>
      </c>
      <c r="T136" t="n">
        <v>12772.79</v>
      </c>
      <c r="U136" t="n">
        <v>0.53</v>
      </c>
      <c r="V136" t="n">
        <v>0.72</v>
      </c>
      <c r="W136" t="n">
        <v>2.66</v>
      </c>
      <c r="X136" t="n">
        <v>0.78</v>
      </c>
      <c r="Y136" t="n">
        <v>1</v>
      </c>
      <c r="Z136" t="n">
        <v>10</v>
      </c>
    </row>
    <row r="137">
      <c r="A137" t="n">
        <v>27</v>
      </c>
      <c r="B137" t="n">
        <v>140</v>
      </c>
      <c r="C137" t="inlineStr">
        <is>
          <t xml:space="preserve">CONCLUIDO	</t>
        </is>
      </c>
      <c r="D137" t="n">
        <v>4.9043</v>
      </c>
      <c r="E137" t="n">
        <v>20.39</v>
      </c>
      <c r="F137" t="n">
        <v>16.08</v>
      </c>
      <c r="G137" t="n">
        <v>35.73</v>
      </c>
      <c r="H137" t="n">
        <v>0.48</v>
      </c>
      <c r="I137" t="n">
        <v>27</v>
      </c>
      <c r="J137" t="n">
        <v>287.41</v>
      </c>
      <c r="K137" t="n">
        <v>60.56</v>
      </c>
      <c r="L137" t="n">
        <v>7.75</v>
      </c>
      <c r="M137" t="n">
        <v>25</v>
      </c>
      <c r="N137" t="n">
        <v>79.09999999999999</v>
      </c>
      <c r="O137" t="n">
        <v>35680.92</v>
      </c>
      <c r="P137" t="n">
        <v>274.94</v>
      </c>
      <c r="Q137" t="n">
        <v>467.11</v>
      </c>
      <c r="R137" t="n">
        <v>74.18000000000001</v>
      </c>
      <c r="S137" t="n">
        <v>39.61</v>
      </c>
      <c r="T137" t="n">
        <v>12244.13</v>
      </c>
      <c r="U137" t="n">
        <v>0.53</v>
      </c>
      <c r="V137" t="n">
        <v>0.73</v>
      </c>
      <c r="W137" t="n">
        <v>2.65</v>
      </c>
      <c r="X137" t="n">
        <v>0.74</v>
      </c>
      <c r="Y137" t="n">
        <v>1</v>
      </c>
      <c r="Z137" t="n">
        <v>10</v>
      </c>
    </row>
    <row r="138">
      <c r="A138" t="n">
        <v>28</v>
      </c>
      <c r="B138" t="n">
        <v>140</v>
      </c>
      <c r="C138" t="inlineStr">
        <is>
          <t xml:space="preserve">CONCLUIDO	</t>
        </is>
      </c>
      <c r="D138" t="n">
        <v>4.9258</v>
      </c>
      <c r="E138" t="n">
        <v>20.3</v>
      </c>
      <c r="F138" t="n">
        <v>16.04</v>
      </c>
      <c r="G138" t="n">
        <v>37.02</v>
      </c>
      <c r="H138" t="n">
        <v>0.49</v>
      </c>
      <c r="I138" t="n">
        <v>26</v>
      </c>
      <c r="J138" t="n">
        <v>287.91</v>
      </c>
      <c r="K138" t="n">
        <v>60.56</v>
      </c>
      <c r="L138" t="n">
        <v>8</v>
      </c>
      <c r="M138" t="n">
        <v>24</v>
      </c>
      <c r="N138" t="n">
        <v>79.36</v>
      </c>
      <c r="O138" t="n">
        <v>35743.15</v>
      </c>
      <c r="P138" t="n">
        <v>274.24</v>
      </c>
      <c r="Q138" t="n">
        <v>467.07</v>
      </c>
      <c r="R138" t="n">
        <v>73.03</v>
      </c>
      <c r="S138" t="n">
        <v>39.61</v>
      </c>
      <c r="T138" t="n">
        <v>11677.5</v>
      </c>
      <c r="U138" t="n">
        <v>0.54</v>
      </c>
      <c r="V138" t="n">
        <v>0.73</v>
      </c>
      <c r="W138" t="n">
        <v>2.65</v>
      </c>
      <c r="X138" t="n">
        <v>0.71</v>
      </c>
      <c r="Y138" t="n">
        <v>1</v>
      </c>
      <c r="Z138" t="n">
        <v>10</v>
      </c>
    </row>
    <row r="139">
      <c r="A139" t="n">
        <v>29</v>
      </c>
      <c r="B139" t="n">
        <v>140</v>
      </c>
      <c r="C139" t="inlineStr">
        <is>
          <t xml:space="preserve">CONCLUIDO	</t>
        </is>
      </c>
      <c r="D139" t="n">
        <v>4.9455</v>
      </c>
      <c r="E139" t="n">
        <v>20.22</v>
      </c>
      <c r="F139" t="n">
        <v>16.01</v>
      </c>
      <c r="G139" t="n">
        <v>38.43</v>
      </c>
      <c r="H139" t="n">
        <v>0.51</v>
      </c>
      <c r="I139" t="n">
        <v>25</v>
      </c>
      <c r="J139" t="n">
        <v>288.42</v>
      </c>
      <c r="K139" t="n">
        <v>60.56</v>
      </c>
      <c r="L139" t="n">
        <v>8.25</v>
      </c>
      <c r="M139" t="n">
        <v>23</v>
      </c>
      <c r="N139" t="n">
        <v>79.61</v>
      </c>
      <c r="O139" t="n">
        <v>35805.48</v>
      </c>
      <c r="P139" t="n">
        <v>273.42</v>
      </c>
      <c r="Q139" t="n">
        <v>467.07</v>
      </c>
      <c r="R139" t="n">
        <v>72.14</v>
      </c>
      <c r="S139" t="n">
        <v>39.61</v>
      </c>
      <c r="T139" t="n">
        <v>11235.82</v>
      </c>
      <c r="U139" t="n">
        <v>0.55</v>
      </c>
      <c r="V139" t="n">
        <v>0.73</v>
      </c>
      <c r="W139" t="n">
        <v>2.65</v>
      </c>
      <c r="X139" t="n">
        <v>0.68</v>
      </c>
      <c r="Y139" t="n">
        <v>1</v>
      </c>
      <c r="Z139" t="n">
        <v>10</v>
      </c>
    </row>
    <row r="140">
      <c r="A140" t="n">
        <v>30</v>
      </c>
      <c r="B140" t="n">
        <v>140</v>
      </c>
      <c r="C140" t="inlineStr">
        <is>
          <t xml:space="preserve">CONCLUIDO	</t>
        </is>
      </c>
      <c r="D140" t="n">
        <v>4.9687</v>
      </c>
      <c r="E140" t="n">
        <v>20.13</v>
      </c>
      <c r="F140" t="n">
        <v>15.97</v>
      </c>
      <c r="G140" t="n">
        <v>39.93</v>
      </c>
      <c r="H140" t="n">
        <v>0.52</v>
      </c>
      <c r="I140" t="n">
        <v>24</v>
      </c>
      <c r="J140" t="n">
        <v>288.92</v>
      </c>
      <c r="K140" t="n">
        <v>60.56</v>
      </c>
      <c r="L140" t="n">
        <v>8.5</v>
      </c>
      <c r="M140" t="n">
        <v>22</v>
      </c>
      <c r="N140" t="n">
        <v>79.87</v>
      </c>
      <c r="O140" t="n">
        <v>35867.91</v>
      </c>
      <c r="P140" t="n">
        <v>272.53</v>
      </c>
      <c r="Q140" t="n">
        <v>467.12</v>
      </c>
      <c r="R140" t="n">
        <v>70.98999999999999</v>
      </c>
      <c r="S140" t="n">
        <v>39.61</v>
      </c>
      <c r="T140" t="n">
        <v>10664.38</v>
      </c>
      <c r="U140" t="n">
        <v>0.5600000000000001</v>
      </c>
      <c r="V140" t="n">
        <v>0.73</v>
      </c>
      <c r="W140" t="n">
        <v>2.64</v>
      </c>
      <c r="X140" t="n">
        <v>0.64</v>
      </c>
      <c r="Y140" t="n">
        <v>1</v>
      </c>
      <c r="Z140" t="n">
        <v>10</v>
      </c>
    </row>
    <row r="141">
      <c r="A141" t="n">
        <v>31</v>
      </c>
      <c r="B141" t="n">
        <v>140</v>
      </c>
      <c r="C141" t="inlineStr">
        <is>
          <t xml:space="preserve">CONCLUIDO	</t>
        </is>
      </c>
      <c r="D141" t="n">
        <v>4.9609</v>
      </c>
      <c r="E141" t="n">
        <v>20.16</v>
      </c>
      <c r="F141" t="n">
        <v>16</v>
      </c>
      <c r="G141" t="n">
        <v>40.01</v>
      </c>
      <c r="H141" t="n">
        <v>0.54</v>
      </c>
      <c r="I141" t="n">
        <v>24</v>
      </c>
      <c r="J141" t="n">
        <v>289.43</v>
      </c>
      <c r="K141" t="n">
        <v>60.56</v>
      </c>
      <c r="L141" t="n">
        <v>8.75</v>
      </c>
      <c r="M141" t="n">
        <v>22</v>
      </c>
      <c r="N141" t="n">
        <v>80.12</v>
      </c>
      <c r="O141" t="n">
        <v>35930.44</v>
      </c>
      <c r="P141" t="n">
        <v>272.96</v>
      </c>
      <c r="Q141" t="n">
        <v>467.14</v>
      </c>
      <c r="R141" t="n">
        <v>71.59999999999999</v>
      </c>
      <c r="S141" t="n">
        <v>39.61</v>
      </c>
      <c r="T141" t="n">
        <v>10968.83</v>
      </c>
      <c r="U141" t="n">
        <v>0.55</v>
      </c>
      <c r="V141" t="n">
        <v>0.73</v>
      </c>
      <c r="W141" t="n">
        <v>2.65</v>
      </c>
      <c r="X141" t="n">
        <v>0.67</v>
      </c>
      <c r="Y141" t="n">
        <v>1</v>
      </c>
      <c r="Z141" t="n">
        <v>10</v>
      </c>
    </row>
    <row r="142">
      <c r="A142" t="n">
        <v>32</v>
      </c>
      <c r="B142" t="n">
        <v>140</v>
      </c>
      <c r="C142" t="inlineStr">
        <is>
          <t xml:space="preserve">CONCLUIDO	</t>
        </is>
      </c>
      <c r="D142" t="n">
        <v>4.9821</v>
      </c>
      <c r="E142" t="n">
        <v>20.07</v>
      </c>
      <c r="F142" t="n">
        <v>15.97</v>
      </c>
      <c r="G142" t="n">
        <v>41.66</v>
      </c>
      <c r="H142" t="n">
        <v>0.55</v>
      </c>
      <c r="I142" t="n">
        <v>23</v>
      </c>
      <c r="J142" t="n">
        <v>289.94</v>
      </c>
      <c r="K142" t="n">
        <v>60.56</v>
      </c>
      <c r="L142" t="n">
        <v>9</v>
      </c>
      <c r="M142" t="n">
        <v>21</v>
      </c>
      <c r="N142" t="n">
        <v>80.38</v>
      </c>
      <c r="O142" t="n">
        <v>35993.08</v>
      </c>
      <c r="P142" t="n">
        <v>272.41</v>
      </c>
      <c r="Q142" t="n">
        <v>467.08</v>
      </c>
      <c r="R142" t="n">
        <v>70.62</v>
      </c>
      <c r="S142" t="n">
        <v>39.61</v>
      </c>
      <c r="T142" t="n">
        <v>10485.72</v>
      </c>
      <c r="U142" t="n">
        <v>0.5600000000000001</v>
      </c>
      <c r="V142" t="n">
        <v>0.73</v>
      </c>
      <c r="W142" t="n">
        <v>2.65</v>
      </c>
      <c r="X142" t="n">
        <v>0.64</v>
      </c>
      <c r="Y142" t="n">
        <v>1</v>
      </c>
      <c r="Z142" t="n">
        <v>10</v>
      </c>
    </row>
    <row r="143">
      <c r="A143" t="n">
        <v>33</v>
      </c>
      <c r="B143" t="n">
        <v>140</v>
      </c>
      <c r="C143" t="inlineStr">
        <is>
          <t xml:space="preserve">CONCLUIDO	</t>
        </is>
      </c>
      <c r="D143" t="n">
        <v>5.0081</v>
      </c>
      <c r="E143" t="n">
        <v>19.97</v>
      </c>
      <c r="F143" t="n">
        <v>15.92</v>
      </c>
      <c r="G143" t="n">
        <v>43.41</v>
      </c>
      <c r="H143" t="n">
        <v>0.57</v>
      </c>
      <c r="I143" t="n">
        <v>22</v>
      </c>
      <c r="J143" t="n">
        <v>290.45</v>
      </c>
      <c r="K143" t="n">
        <v>60.56</v>
      </c>
      <c r="L143" t="n">
        <v>9.25</v>
      </c>
      <c r="M143" t="n">
        <v>20</v>
      </c>
      <c r="N143" t="n">
        <v>80.64</v>
      </c>
      <c r="O143" t="n">
        <v>36055.83</v>
      </c>
      <c r="P143" t="n">
        <v>271.15</v>
      </c>
      <c r="Q143" t="n">
        <v>467.08</v>
      </c>
      <c r="R143" t="n">
        <v>68.97</v>
      </c>
      <c r="S143" t="n">
        <v>39.61</v>
      </c>
      <c r="T143" t="n">
        <v>9665.33</v>
      </c>
      <c r="U143" t="n">
        <v>0.57</v>
      </c>
      <c r="V143" t="n">
        <v>0.73</v>
      </c>
      <c r="W143" t="n">
        <v>2.64</v>
      </c>
      <c r="X143" t="n">
        <v>0.58</v>
      </c>
      <c r="Y143" t="n">
        <v>1</v>
      </c>
      <c r="Z143" t="n">
        <v>10</v>
      </c>
    </row>
    <row r="144">
      <c r="A144" t="n">
        <v>34</v>
      </c>
      <c r="B144" t="n">
        <v>140</v>
      </c>
      <c r="C144" t="inlineStr">
        <is>
          <t xml:space="preserve">CONCLUIDO	</t>
        </is>
      </c>
      <c r="D144" t="n">
        <v>5.0017</v>
      </c>
      <c r="E144" t="n">
        <v>19.99</v>
      </c>
      <c r="F144" t="n">
        <v>15.94</v>
      </c>
      <c r="G144" t="n">
        <v>43.48</v>
      </c>
      <c r="H144" t="n">
        <v>0.58</v>
      </c>
      <c r="I144" t="n">
        <v>22</v>
      </c>
      <c r="J144" t="n">
        <v>290.96</v>
      </c>
      <c r="K144" t="n">
        <v>60.56</v>
      </c>
      <c r="L144" t="n">
        <v>9.5</v>
      </c>
      <c r="M144" t="n">
        <v>20</v>
      </c>
      <c r="N144" t="n">
        <v>80.90000000000001</v>
      </c>
      <c r="O144" t="n">
        <v>36118.68</v>
      </c>
      <c r="P144" t="n">
        <v>271.54</v>
      </c>
      <c r="Q144" t="n">
        <v>467.08</v>
      </c>
      <c r="R144" t="n">
        <v>69.76000000000001</v>
      </c>
      <c r="S144" t="n">
        <v>39.61</v>
      </c>
      <c r="T144" t="n">
        <v>10063.05</v>
      </c>
      <c r="U144" t="n">
        <v>0.57</v>
      </c>
      <c r="V144" t="n">
        <v>0.73</v>
      </c>
      <c r="W144" t="n">
        <v>2.65</v>
      </c>
      <c r="X144" t="n">
        <v>0.61</v>
      </c>
      <c r="Y144" t="n">
        <v>1</v>
      </c>
      <c r="Z144" t="n">
        <v>10</v>
      </c>
    </row>
    <row r="145">
      <c r="A145" t="n">
        <v>35</v>
      </c>
      <c r="B145" t="n">
        <v>140</v>
      </c>
      <c r="C145" t="inlineStr">
        <is>
          <t xml:space="preserve">CONCLUIDO	</t>
        </is>
      </c>
      <c r="D145" t="n">
        <v>5.0273</v>
      </c>
      <c r="E145" t="n">
        <v>19.89</v>
      </c>
      <c r="F145" t="n">
        <v>15.89</v>
      </c>
      <c r="G145" t="n">
        <v>45.41</v>
      </c>
      <c r="H145" t="n">
        <v>0.6</v>
      </c>
      <c r="I145" t="n">
        <v>21</v>
      </c>
      <c r="J145" t="n">
        <v>291.47</v>
      </c>
      <c r="K145" t="n">
        <v>60.56</v>
      </c>
      <c r="L145" t="n">
        <v>9.75</v>
      </c>
      <c r="M145" t="n">
        <v>19</v>
      </c>
      <c r="N145" t="n">
        <v>81.16</v>
      </c>
      <c r="O145" t="n">
        <v>36181.64</v>
      </c>
      <c r="P145" t="n">
        <v>270.54</v>
      </c>
      <c r="Q145" t="n">
        <v>467.07</v>
      </c>
      <c r="R145" t="n">
        <v>68.22</v>
      </c>
      <c r="S145" t="n">
        <v>39.61</v>
      </c>
      <c r="T145" t="n">
        <v>9295.66</v>
      </c>
      <c r="U145" t="n">
        <v>0.58</v>
      </c>
      <c r="V145" t="n">
        <v>0.73</v>
      </c>
      <c r="W145" t="n">
        <v>2.64</v>
      </c>
      <c r="X145" t="n">
        <v>0.5600000000000001</v>
      </c>
      <c r="Y145" t="n">
        <v>1</v>
      </c>
      <c r="Z145" t="n">
        <v>10</v>
      </c>
    </row>
    <row r="146">
      <c r="A146" t="n">
        <v>36</v>
      </c>
      <c r="B146" t="n">
        <v>140</v>
      </c>
      <c r="C146" t="inlineStr">
        <is>
          <t xml:space="preserve">CONCLUIDO	</t>
        </is>
      </c>
      <c r="D146" t="n">
        <v>5.0232</v>
      </c>
      <c r="E146" t="n">
        <v>19.91</v>
      </c>
      <c r="F146" t="n">
        <v>15.91</v>
      </c>
      <c r="G146" t="n">
        <v>45.46</v>
      </c>
      <c r="H146" t="n">
        <v>0.61</v>
      </c>
      <c r="I146" t="n">
        <v>21</v>
      </c>
      <c r="J146" t="n">
        <v>291.98</v>
      </c>
      <c r="K146" t="n">
        <v>60.56</v>
      </c>
      <c r="L146" t="n">
        <v>10</v>
      </c>
      <c r="M146" t="n">
        <v>19</v>
      </c>
      <c r="N146" t="n">
        <v>81.42</v>
      </c>
      <c r="O146" t="n">
        <v>36244.71</v>
      </c>
      <c r="P146" t="n">
        <v>270.48</v>
      </c>
      <c r="Q146" t="n">
        <v>467.07</v>
      </c>
      <c r="R146" t="n">
        <v>68.7</v>
      </c>
      <c r="S146" t="n">
        <v>39.61</v>
      </c>
      <c r="T146" t="n">
        <v>9534.549999999999</v>
      </c>
      <c r="U146" t="n">
        <v>0.58</v>
      </c>
      <c r="V146" t="n">
        <v>0.73</v>
      </c>
      <c r="W146" t="n">
        <v>2.64</v>
      </c>
      <c r="X146" t="n">
        <v>0.58</v>
      </c>
      <c r="Y146" t="n">
        <v>1</v>
      </c>
      <c r="Z146" t="n">
        <v>10</v>
      </c>
    </row>
    <row r="147">
      <c r="A147" t="n">
        <v>37</v>
      </c>
      <c r="B147" t="n">
        <v>140</v>
      </c>
      <c r="C147" t="inlineStr">
        <is>
          <t xml:space="preserve">CONCLUIDO	</t>
        </is>
      </c>
      <c r="D147" t="n">
        <v>5.0415</v>
      </c>
      <c r="E147" t="n">
        <v>19.84</v>
      </c>
      <c r="F147" t="n">
        <v>15.89</v>
      </c>
      <c r="G147" t="n">
        <v>47.67</v>
      </c>
      <c r="H147" t="n">
        <v>0.62</v>
      </c>
      <c r="I147" t="n">
        <v>20</v>
      </c>
      <c r="J147" t="n">
        <v>292.49</v>
      </c>
      <c r="K147" t="n">
        <v>60.56</v>
      </c>
      <c r="L147" t="n">
        <v>10.25</v>
      </c>
      <c r="M147" t="n">
        <v>18</v>
      </c>
      <c r="N147" t="n">
        <v>81.68000000000001</v>
      </c>
      <c r="O147" t="n">
        <v>36307.88</v>
      </c>
      <c r="P147" t="n">
        <v>269.91</v>
      </c>
      <c r="Q147" t="n">
        <v>467.07</v>
      </c>
      <c r="R147" t="n">
        <v>67.92</v>
      </c>
      <c r="S147" t="n">
        <v>39.61</v>
      </c>
      <c r="T147" t="n">
        <v>9149.49</v>
      </c>
      <c r="U147" t="n">
        <v>0.58</v>
      </c>
      <c r="V147" t="n">
        <v>0.73</v>
      </c>
      <c r="W147" t="n">
        <v>2.65</v>
      </c>
      <c r="X147" t="n">
        <v>0.5600000000000001</v>
      </c>
      <c r="Y147" t="n">
        <v>1</v>
      </c>
      <c r="Z147" t="n">
        <v>10</v>
      </c>
    </row>
    <row r="148">
      <c r="A148" t="n">
        <v>38</v>
      </c>
      <c r="B148" t="n">
        <v>140</v>
      </c>
      <c r="C148" t="inlineStr">
        <is>
          <t xml:space="preserve">CONCLUIDO	</t>
        </is>
      </c>
      <c r="D148" t="n">
        <v>5.0459</v>
      </c>
      <c r="E148" t="n">
        <v>19.82</v>
      </c>
      <c r="F148" t="n">
        <v>15.87</v>
      </c>
      <c r="G148" t="n">
        <v>47.62</v>
      </c>
      <c r="H148" t="n">
        <v>0.64</v>
      </c>
      <c r="I148" t="n">
        <v>20</v>
      </c>
      <c r="J148" t="n">
        <v>293</v>
      </c>
      <c r="K148" t="n">
        <v>60.56</v>
      </c>
      <c r="L148" t="n">
        <v>10.5</v>
      </c>
      <c r="M148" t="n">
        <v>18</v>
      </c>
      <c r="N148" t="n">
        <v>81.95</v>
      </c>
      <c r="O148" t="n">
        <v>36371.17</v>
      </c>
      <c r="P148" t="n">
        <v>269.87</v>
      </c>
      <c r="Q148" t="n">
        <v>467.07</v>
      </c>
      <c r="R148" t="n">
        <v>67.64</v>
      </c>
      <c r="S148" t="n">
        <v>39.61</v>
      </c>
      <c r="T148" t="n">
        <v>9011.9</v>
      </c>
      <c r="U148" t="n">
        <v>0.59</v>
      </c>
      <c r="V148" t="n">
        <v>0.73</v>
      </c>
      <c r="W148" t="n">
        <v>2.64</v>
      </c>
      <c r="X148" t="n">
        <v>0.54</v>
      </c>
      <c r="Y148" t="n">
        <v>1</v>
      </c>
      <c r="Z148" t="n">
        <v>10</v>
      </c>
    </row>
    <row r="149">
      <c r="A149" t="n">
        <v>39</v>
      </c>
      <c r="B149" t="n">
        <v>140</v>
      </c>
      <c r="C149" t="inlineStr">
        <is>
          <t xml:space="preserve">CONCLUIDO	</t>
        </is>
      </c>
      <c r="D149" t="n">
        <v>5.0634</v>
      </c>
      <c r="E149" t="n">
        <v>19.75</v>
      </c>
      <c r="F149" t="n">
        <v>15.86</v>
      </c>
      <c r="G149" t="n">
        <v>50.07</v>
      </c>
      <c r="H149" t="n">
        <v>0.65</v>
      </c>
      <c r="I149" t="n">
        <v>19</v>
      </c>
      <c r="J149" t="n">
        <v>293.52</v>
      </c>
      <c r="K149" t="n">
        <v>60.56</v>
      </c>
      <c r="L149" t="n">
        <v>10.75</v>
      </c>
      <c r="M149" t="n">
        <v>17</v>
      </c>
      <c r="N149" t="n">
        <v>82.20999999999999</v>
      </c>
      <c r="O149" t="n">
        <v>36434.56</v>
      </c>
      <c r="P149" t="n">
        <v>269.15</v>
      </c>
      <c r="Q149" t="n">
        <v>467.09</v>
      </c>
      <c r="R149" t="n">
        <v>66.97</v>
      </c>
      <c r="S149" t="n">
        <v>39.61</v>
      </c>
      <c r="T149" t="n">
        <v>8681.139999999999</v>
      </c>
      <c r="U149" t="n">
        <v>0.59</v>
      </c>
      <c r="V149" t="n">
        <v>0.74</v>
      </c>
      <c r="W149" t="n">
        <v>2.64</v>
      </c>
      <c r="X149" t="n">
        <v>0.52</v>
      </c>
      <c r="Y149" t="n">
        <v>1</v>
      </c>
      <c r="Z149" t="n">
        <v>10</v>
      </c>
    </row>
    <row r="150">
      <c r="A150" t="n">
        <v>40</v>
      </c>
      <c r="B150" t="n">
        <v>140</v>
      </c>
      <c r="C150" t="inlineStr">
        <is>
          <t xml:space="preserve">CONCLUIDO	</t>
        </is>
      </c>
      <c r="D150" t="n">
        <v>5.0643</v>
      </c>
      <c r="E150" t="n">
        <v>19.75</v>
      </c>
      <c r="F150" t="n">
        <v>15.85</v>
      </c>
      <c r="G150" t="n">
        <v>50.06</v>
      </c>
      <c r="H150" t="n">
        <v>0.67</v>
      </c>
      <c r="I150" t="n">
        <v>19</v>
      </c>
      <c r="J150" t="n">
        <v>294.03</v>
      </c>
      <c r="K150" t="n">
        <v>60.56</v>
      </c>
      <c r="L150" t="n">
        <v>11</v>
      </c>
      <c r="M150" t="n">
        <v>17</v>
      </c>
      <c r="N150" t="n">
        <v>82.48</v>
      </c>
      <c r="O150" t="n">
        <v>36498.06</v>
      </c>
      <c r="P150" t="n">
        <v>269.51</v>
      </c>
      <c r="Q150" t="n">
        <v>467.09</v>
      </c>
      <c r="R150" t="n">
        <v>66.98999999999999</v>
      </c>
      <c r="S150" t="n">
        <v>39.61</v>
      </c>
      <c r="T150" t="n">
        <v>8692.08</v>
      </c>
      <c r="U150" t="n">
        <v>0.59</v>
      </c>
      <c r="V150" t="n">
        <v>0.74</v>
      </c>
      <c r="W150" t="n">
        <v>2.64</v>
      </c>
      <c r="X150" t="n">
        <v>0.52</v>
      </c>
      <c r="Y150" t="n">
        <v>1</v>
      </c>
      <c r="Z150" t="n">
        <v>10</v>
      </c>
    </row>
    <row r="151">
      <c r="A151" t="n">
        <v>41</v>
      </c>
      <c r="B151" t="n">
        <v>140</v>
      </c>
      <c r="C151" t="inlineStr">
        <is>
          <t xml:space="preserve">CONCLUIDO	</t>
        </is>
      </c>
      <c r="D151" t="n">
        <v>5.0624</v>
      </c>
      <c r="E151" t="n">
        <v>19.75</v>
      </c>
      <c r="F151" t="n">
        <v>15.86</v>
      </c>
      <c r="G151" t="n">
        <v>50.08</v>
      </c>
      <c r="H151" t="n">
        <v>0.68</v>
      </c>
      <c r="I151" t="n">
        <v>19</v>
      </c>
      <c r="J151" t="n">
        <v>294.55</v>
      </c>
      <c r="K151" t="n">
        <v>60.56</v>
      </c>
      <c r="L151" t="n">
        <v>11.25</v>
      </c>
      <c r="M151" t="n">
        <v>17</v>
      </c>
      <c r="N151" t="n">
        <v>82.73999999999999</v>
      </c>
      <c r="O151" t="n">
        <v>36561.67</v>
      </c>
      <c r="P151" t="n">
        <v>269.37</v>
      </c>
      <c r="Q151" t="n">
        <v>467.16</v>
      </c>
      <c r="R151" t="n">
        <v>67.3</v>
      </c>
      <c r="S151" t="n">
        <v>39.61</v>
      </c>
      <c r="T151" t="n">
        <v>8844.440000000001</v>
      </c>
      <c r="U151" t="n">
        <v>0.59</v>
      </c>
      <c r="V151" t="n">
        <v>0.74</v>
      </c>
      <c r="W151" t="n">
        <v>2.64</v>
      </c>
      <c r="X151" t="n">
        <v>0.53</v>
      </c>
      <c r="Y151" t="n">
        <v>1</v>
      </c>
      <c r="Z151" t="n">
        <v>10</v>
      </c>
    </row>
    <row r="152">
      <c r="A152" t="n">
        <v>42</v>
      </c>
      <c r="B152" t="n">
        <v>140</v>
      </c>
      <c r="C152" t="inlineStr">
        <is>
          <t xml:space="preserve">CONCLUIDO	</t>
        </is>
      </c>
      <c r="D152" t="n">
        <v>5.0819</v>
      </c>
      <c r="E152" t="n">
        <v>19.68</v>
      </c>
      <c r="F152" t="n">
        <v>15.84</v>
      </c>
      <c r="G152" t="n">
        <v>52.79</v>
      </c>
      <c r="H152" t="n">
        <v>0.6899999999999999</v>
      </c>
      <c r="I152" t="n">
        <v>18</v>
      </c>
      <c r="J152" t="n">
        <v>295.06</v>
      </c>
      <c r="K152" t="n">
        <v>60.56</v>
      </c>
      <c r="L152" t="n">
        <v>11.5</v>
      </c>
      <c r="M152" t="n">
        <v>16</v>
      </c>
      <c r="N152" t="n">
        <v>83.01000000000001</v>
      </c>
      <c r="O152" t="n">
        <v>36625.39</v>
      </c>
      <c r="P152" t="n">
        <v>268.85</v>
      </c>
      <c r="Q152" t="n">
        <v>467.1</v>
      </c>
      <c r="R152" t="n">
        <v>66.37</v>
      </c>
      <c r="S152" t="n">
        <v>39.61</v>
      </c>
      <c r="T152" t="n">
        <v>8387.049999999999</v>
      </c>
      <c r="U152" t="n">
        <v>0.6</v>
      </c>
      <c r="V152" t="n">
        <v>0.74</v>
      </c>
      <c r="W152" t="n">
        <v>2.64</v>
      </c>
      <c r="X152" t="n">
        <v>0.5</v>
      </c>
      <c r="Y152" t="n">
        <v>1</v>
      </c>
      <c r="Z152" t="n">
        <v>10</v>
      </c>
    </row>
    <row r="153">
      <c r="A153" t="n">
        <v>43</v>
      </c>
      <c r="B153" t="n">
        <v>140</v>
      </c>
      <c r="C153" t="inlineStr">
        <is>
          <t xml:space="preserve">CONCLUIDO	</t>
        </is>
      </c>
      <c r="D153" t="n">
        <v>5.0878</v>
      </c>
      <c r="E153" t="n">
        <v>19.66</v>
      </c>
      <c r="F153" t="n">
        <v>15.81</v>
      </c>
      <c r="G153" t="n">
        <v>52.71</v>
      </c>
      <c r="H153" t="n">
        <v>0.71</v>
      </c>
      <c r="I153" t="n">
        <v>18</v>
      </c>
      <c r="J153" t="n">
        <v>295.58</v>
      </c>
      <c r="K153" t="n">
        <v>60.56</v>
      </c>
      <c r="L153" t="n">
        <v>11.75</v>
      </c>
      <c r="M153" t="n">
        <v>16</v>
      </c>
      <c r="N153" t="n">
        <v>83.28</v>
      </c>
      <c r="O153" t="n">
        <v>36689.22</v>
      </c>
      <c r="P153" t="n">
        <v>267.92</v>
      </c>
      <c r="Q153" t="n">
        <v>467.07</v>
      </c>
      <c r="R153" t="n">
        <v>65.41</v>
      </c>
      <c r="S153" t="n">
        <v>39.61</v>
      </c>
      <c r="T153" t="n">
        <v>7904.75</v>
      </c>
      <c r="U153" t="n">
        <v>0.61</v>
      </c>
      <c r="V153" t="n">
        <v>0.74</v>
      </c>
      <c r="W153" t="n">
        <v>2.64</v>
      </c>
      <c r="X153" t="n">
        <v>0.48</v>
      </c>
      <c r="Y153" t="n">
        <v>1</v>
      </c>
      <c r="Z153" t="n">
        <v>10</v>
      </c>
    </row>
    <row r="154">
      <c r="A154" t="n">
        <v>44</v>
      </c>
      <c r="B154" t="n">
        <v>140</v>
      </c>
      <c r="C154" t="inlineStr">
        <is>
          <t xml:space="preserve">CONCLUIDO	</t>
        </is>
      </c>
      <c r="D154" t="n">
        <v>5.1059</v>
      </c>
      <c r="E154" t="n">
        <v>19.58</v>
      </c>
      <c r="F154" t="n">
        <v>15.8</v>
      </c>
      <c r="G154" t="n">
        <v>55.75</v>
      </c>
      <c r="H154" t="n">
        <v>0.72</v>
      </c>
      <c r="I154" t="n">
        <v>17</v>
      </c>
      <c r="J154" t="n">
        <v>296.1</v>
      </c>
      <c r="K154" t="n">
        <v>60.56</v>
      </c>
      <c r="L154" t="n">
        <v>12</v>
      </c>
      <c r="M154" t="n">
        <v>15</v>
      </c>
      <c r="N154" t="n">
        <v>83.54000000000001</v>
      </c>
      <c r="O154" t="n">
        <v>36753.16</v>
      </c>
      <c r="P154" t="n">
        <v>267.32</v>
      </c>
      <c r="Q154" t="n">
        <v>467.07</v>
      </c>
      <c r="R154" t="n">
        <v>64.94</v>
      </c>
      <c r="S154" t="n">
        <v>39.61</v>
      </c>
      <c r="T154" t="n">
        <v>7675.48</v>
      </c>
      <c r="U154" t="n">
        <v>0.61</v>
      </c>
      <c r="V154" t="n">
        <v>0.74</v>
      </c>
      <c r="W154" t="n">
        <v>2.64</v>
      </c>
      <c r="X154" t="n">
        <v>0.46</v>
      </c>
      <c r="Y154" t="n">
        <v>1</v>
      </c>
      <c r="Z154" t="n">
        <v>10</v>
      </c>
    </row>
    <row r="155">
      <c r="A155" t="n">
        <v>45</v>
      </c>
      <c r="B155" t="n">
        <v>140</v>
      </c>
      <c r="C155" t="inlineStr">
        <is>
          <t xml:space="preserve">CONCLUIDO	</t>
        </is>
      </c>
      <c r="D155" t="n">
        <v>5.1073</v>
      </c>
      <c r="E155" t="n">
        <v>19.58</v>
      </c>
      <c r="F155" t="n">
        <v>15.79</v>
      </c>
      <c r="G155" t="n">
        <v>55.73</v>
      </c>
      <c r="H155" t="n">
        <v>0.74</v>
      </c>
      <c r="I155" t="n">
        <v>17</v>
      </c>
      <c r="J155" t="n">
        <v>296.62</v>
      </c>
      <c r="K155" t="n">
        <v>60.56</v>
      </c>
      <c r="L155" t="n">
        <v>12.25</v>
      </c>
      <c r="M155" t="n">
        <v>15</v>
      </c>
      <c r="N155" t="n">
        <v>83.81</v>
      </c>
      <c r="O155" t="n">
        <v>36817.22</v>
      </c>
      <c r="P155" t="n">
        <v>267.27</v>
      </c>
      <c r="Q155" t="n">
        <v>467.08</v>
      </c>
      <c r="R155" t="n">
        <v>64.90000000000001</v>
      </c>
      <c r="S155" t="n">
        <v>39.61</v>
      </c>
      <c r="T155" t="n">
        <v>7658.37</v>
      </c>
      <c r="U155" t="n">
        <v>0.61</v>
      </c>
      <c r="V155" t="n">
        <v>0.74</v>
      </c>
      <c r="W155" t="n">
        <v>2.63</v>
      </c>
      <c r="X155" t="n">
        <v>0.46</v>
      </c>
      <c r="Y155" t="n">
        <v>1</v>
      </c>
      <c r="Z155" t="n">
        <v>10</v>
      </c>
    </row>
    <row r="156">
      <c r="A156" t="n">
        <v>46</v>
      </c>
      <c r="B156" t="n">
        <v>140</v>
      </c>
      <c r="C156" t="inlineStr">
        <is>
          <t xml:space="preserve">CONCLUIDO	</t>
        </is>
      </c>
      <c r="D156" t="n">
        <v>5.1087</v>
      </c>
      <c r="E156" t="n">
        <v>19.57</v>
      </c>
      <c r="F156" t="n">
        <v>15.79</v>
      </c>
      <c r="G156" t="n">
        <v>55.71</v>
      </c>
      <c r="H156" t="n">
        <v>0.75</v>
      </c>
      <c r="I156" t="n">
        <v>17</v>
      </c>
      <c r="J156" t="n">
        <v>297.14</v>
      </c>
      <c r="K156" t="n">
        <v>60.56</v>
      </c>
      <c r="L156" t="n">
        <v>12.5</v>
      </c>
      <c r="M156" t="n">
        <v>15</v>
      </c>
      <c r="N156" t="n">
        <v>84.08</v>
      </c>
      <c r="O156" t="n">
        <v>36881.39</v>
      </c>
      <c r="P156" t="n">
        <v>267.25</v>
      </c>
      <c r="Q156" t="n">
        <v>467.07</v>
      </c>
      <c r="R156" t="n">
        <v>64.59999999999999</v>
      </c>
      <c r="S156" t="n">
        <v>39.61</v>
      </c>
      <c r="T156" t="n">
        <v>7506.5</v>
      </c>
      <c r="U156" t="n">
        <v>0.61</v>
      </c>
      <c r="V156" t="n">
        <v>0.74</v>
      </c>
      <c r="W156" t="n">
        <v>2.64</v>
      </c>
      <c r="X156" t="n">
        <v>0.45</v>
      </c>
      <c r="Y156" t="n">
        <v>1</v>
      </c>
      <c r="Z156" t="n">
        <v>10</v>
      </c>
    </row>
    <row r="157">
      <c r="A157" t="n">
        <v>47</v>
      </c>
      <c r="B157" t="n">
        <v>140</v>
      </c>
      <c r="C157" t="inlineStr">
        <is>
          <t xml:space="preserve">CONCLUIDO	</t>
        </is>
      </c>
      <c r="D157" t="n">
        <v>5.1251</v>
      </c>
      <c r="E157" t="n">
        <v>19.51</v>
      </c>
      <c r="F157" t="n">
        <v>15.78</v>
      </c>
      <c r="G157" t="n">
        <v>59.16</v>
      </c>
      <c r="H157" t="n">
        <v>0.76</v>
      </c>
      <c r="I157" t="n">
        <v>16</v>
      </c>
      <c r="J157" t="n">
        <v>297.66</v>
      </c>
      <c r="K157" t="n">
        <v>60.56</v>
      </c>
      <c r="L157" t="n">
        <v>12.75</v>
      </c>
      <c r="M157" t="n">
        <v>14</v>
      </c>
      <c r="N157" t="n">
        <v>84.36</v>
      </c>
      <c r="O157" t="n">
        <v>36945.67</v>
      </c>
      <c r="P157" t="n">
        <v>266.76</v>
      </c>
      <c r="Q157" t="n">
        <v>467.08</v>
      </c>
      <c r="R157" t="n">
        <v>64.33</v>
      </c>
      <c r="S157" t="n">
        <v>39.61</v>
      </c>
      <c r="T157" t="n">
        <v>7373.85</v>
      </c>
      <c r="U157" t="n">
        <v>0.62</v>
      </c>
      <c r="V157" t="n">
        <v>0.74</v>
      </c>
      <c r="W157" t="n">
        <v>2.64</v>
      </c>
      <c r="X157" t="n">
        <v>0.44</v>
      </c>
      <c r="Y157" t="n">
        <v>1</v>
      </c>
      <c r="Z157" t="n">
        <v>10</v>
      </c>
    </row>
    <row r="158">
      <c r="A158" t="n">
        <v>48</v>
      </c>
      <c r="B158" t="n">
        <v>140</v>
      </c>
      <c r="C158" t="inlineStr">
        <is>
          <t xml:space="preserve">CONCLUIDO	</t>
        </is>
      </c>
      <c r="D158" t="n">
        <v>5.129</v>
      </c>
      <c r="E158" t="n">
        <v>19.5</v>
      </c>
      <c r="F158" t="n">
        <v>15.76</v>
      </c>
      <c r="G158" t="n">
        <v>59.1</v>
      </c>
      <c r="H158" t="n">
        <v>0.78</v>
      </c>
      <c r="I158" t="n">
        <v>16</v>
      </c>
      <c r="J158" t="n">
        <v>298.18</v>
      </c>
      <c r="K158" t="n">
        <v>60.56</v>
      </c>
      <c r="L158" t="n">
        <v>13</v>
      </c>
      <c r="M158" t="n">
        <v>14</v>
      </c>
      <c r="N158" t="n">
        <v>84.63</v>
      </c>
      <c r="O158" t="n">
        <v>37010.06</v>
      </c>
      <c r="P158" t="n">
        <v>266.51</v>
      </c>
      <c r="Q158" t="n">
        <v>467.07</v>
      </c>
      <c r="R158" t="n">
        <v>63.91</v>
      </c>
      <c r="S158" t="n">
        <v>39.61</v>
      </c>
      <c r="T158" t="n">
        <v>7166.38</v>
      </c>
      <c r="U158" t="n">
        <v>0.62</v>
      </c>
      <c r="V158" t="n">
        <v>0.74</v>
      </c>
      <c r="W158" t="n">
        <v>2.63</v>
      </c>
      <c r="X158" t="n">
        <v>0.43</v>
      </c>
      <c r="Y158" t="n">
        <v>1</v>
      </c>
      <c r="Z158" t="n">
        <v>10</v>
      </c>
    </row>
    <row r="159">
      <c r="A159" t="n">
        <v>49</v>
      </c>
      <c r="B159" t="n">
        <v>140</v>
      </c>
      <c r="C159" t="inlineStr">
        <is>
          <t xml:space="preserve">CONCLUIDO	</t>
        </is>
      </c>
      <c r="D159" t="n">
        <v>5.1235</v>
      </c>
      <c r="E159" t="n">
        <v>19.52</v>
      </c>
      <c r="F159" t="n">
        <v>15.78</v>
      </c>
      <c r="G159" t="n">
        <v>59.18</v>
      </c>
      <c r="H159" t="n">
        <v>0.79</v>
      </c>
      <c r="I159" t="n">
        <v>16</v>
      </c>
      <c r="J159" t="n">
        <v>298.71</v>
      </c>
      <c r="K159" t="n">
        <v>60.56</v>
      </c>
      <c r="L159" t="n">
        <v>13.25</v>
      </c>
      <c r="M159" t="n">
        <v>14</v>
      </c>
      <c r="N159" t="n">
        <v>84.90000000000001</v>
      </c>
      <c r="O159" t="n">
        <v>37074.57</v>
      </c>
      <c r="P159" t="n">
        <v>267.02</v>
      </c>
      <c r="Q159" t="n">
        <v>467.09</v>
      </c>
      <c r="R159" t="n">
        <v>64.48999999999999</v>
      </c>
      <c r="S159" t="n">
        <v>39.61</v>
      </c>
      <c r="T159" t="n">
        <v>7457.29</v>
      </c>
      <c r="U159" t="n">
        <v>0.61</v>
      </c>
      <c r="V159" t="n">
        <v>0.74</v>
      </c>
      <c r="W159" t="n">
        <v>2.64</v>
      </c>
      <c r="X159" t="n">
        <v>0.45</v>
      </c>
      <c r="Y159" t="n">
        <v>1</v>
      </c>
      <c r="Z159" t="n">
        <v>10</v>
      </c>
    </row>
    <row r="160">
      <c r="A160" t="n">
        <v>50</v>
      </c>
      <c r="B160" t="n">
        <v>140</v>
      </c>
      <c r="C160" t="inlineStr">
        <is>
          <t xml:space="preserve">CONCLUIDO	</t>
        </is>
      </c>
      <c r="D160" t="n">
        <v>5.1244</v>
      </c>
      <c r="E160" t="n">
        <v>19.51</v>
      </c>
      <c r="F160" t="n">
        <v>15.78</v>
      </c>
      <c r="G160" t="n">
        <v>59.17</v>
      </c>
      <c r="H160" t="n">
        <v>0.8</v>
      </c>
      <c r="I160" t="n">
        <v>16</v>
      </c>
      <c r="J160" t="n">
        <v>299.23</v>
      </c>
      <c r="K160" t="n">
        <v>60.56</v>
      </c>
      <c r="L160" t="n">
        <v>13.5</v>
      </c>
      <c r="M160" t="n">
        <v>14</v>
      </c>
      <c r="N160" t="n">
        <v>85.18000000000001</v>
      </c>
      <c r="O160" t="n">
        <v>37139.2</v>
      </c>
      <c r="P160" t="n">
        <v>266.59</v>
      </c>
      <c r="Q160" t="n">
        <v>467.07</v>
      </c>
      <c r="R160" t="n">
        <v>64.45999999999999</v>
      </c>
      <c r="S160" t="n">
        <v>39.61</v>
      </c>
      <c r="T160" t="n">
        <v>7438.89</v>
      </c>
      <c r="U160" t="n">
        <v>0.61</v>
      </c>
      <c r="V160" t="n">
        <v>0.74</v>
      </c>
      <c r="W160" t="n">
        <v>2.64</v>
      </c>
      <c r="X160" t="n">
        <v>0.44</v>
      </c>
      <c r="Y160" t="n">
        <v>1</v>
      </c>
      <c r="Z160" t="n">
        <v>10</v>
      </c>
    </row>
    <row r="161">
      <c r="A161" t="n">
        <v>51</v>
      </c>
      <c r="B161" t="n">
        <v>140</v>
      </c>
      <c r="C161" t="inlineStr">
        <is>
          <t xml:space="preserve">CONCLUIDO	</t>
        </is>
      </c>
      <c r="D161" t="n">
        <v>5.1538</v>
      </c>
      <c r="E161" t="n">
        <v>19.4</v>
      </c>
      <c r="F161" t="n">
        <v>15.72</v>
      </c>
      <c r="G161" t="n">
        <v>62.88</v>
      </c>
      <c r="H161" t="n">
        <v>0.82</v>
      </c>
      <c r="I161" t="n">
        <v>15</v>
      </c>
      <c r="J161" t="n">
        <v>299.76</v>
      </c>
      <c r="K161" t="n">
        <v>60.56</v>
      </c>
      <c r="L161" t="n">
        <v>13.75</v>
      </c>
      <c r="M161" t="n">
        <v>13</v>
      </c>
      <c r="N161" t="n">
        <v>85.45</v>
      </c>
      <c r="O161" t="n">
        <v>37204.07</v>
      </c>
      <c r="P161" t="n">
        <v>265.06</v>
      </c>
      <c r="Q161" t="n">
        <v>467.07</v>
      </c>
      <c r="R161" t="n">
        <v>62.46</v>
      </c>
      <c r="S161" t="n">
        <v>39.61</v>
      </c>
      <c r="T161" t="n">
        <v>6445.79</v>
      </c>
      <c r="U161" t="n">
        <v>0.63</v>
      </c>
      <c r="V161" t="n">
        <v>0.74</v>
      </c>
      <c r="W161" t="n">
        <v>2.63</v>
      </c>
      <c r="X161" t="n">
        <v>0.39</v>
      </c>
      <c r="Y161" t="n">
        <v>1</v>
      </c>
      <c r="Z161" t="n">
        <v>10</v>
      </c>
    </row>
    <row r="162">
      <c r="A162" t="n">
        <v>52</v>
      </c>
      <c r="B162" t="n">
        <v>140</v>
      </c>
      <c r="C162" t="inlineStr">
        <is>
          <t xml:space="preserve">CONCLUIDO	</t>
        </is>
      </c>
      <c r="D162" t="n">
        <v>5.1534</v>
      </c>
      <c r="E162" t="n">
        <v>19.4</v>
      </c>
      <c r="F162" t="n">
        <v>15.72</v>
      </c>
      <c r="G162" t="n">
        <v>62.88</v>
      </c>
      <c r="H162" t="n">
        <v>0.83</v>
      </c>
      <c r="I162" t="n">
        <v>15</v>
      </c>
      <c r="J162" t="n">
        <v>300.28</v>
      </c>
      <c r="K162" t="n">
        <v>60.56</v>
      </c>
      <c r="L162" t="n">
        <v>14</v>
      </c>
      <c r="M162" t="n">
        <v>13</v>
      </c>
      <c r="N162" t="n">
        <v>85.73</v>
      </c>
      <c r="O162" t="n">
        <v>37268.93</v>
      </c>
      <c r="P162" t="n">
        <v>265.27</v>
      </c>
      <c r="Q162" t="n">
        <v>467.07</v>
      </c>
      <c r="R162" t="n">
        <v>62.65</v>
      </c>
      <c r="S162" t="n">
        <v>39.61</v>
      </c>
      <c r="T162" t="n">
        <v>6543.05</v>
      </c>
      <c r="U162" t="n">
        <v>0.63</v>
      </c>
      <c r="V162" t="n">
        <v>0.74</v>
      </c>
      <c r="W162" t="n">
        <v>2.63</v>
      </c>
      <c r="X162" t="n">
        <v>0.39</v>
      </c>
      <c r="Y162" t="n">
        <v>1</v>
      </c>
      <c r="Z162" t="n">
        <v>10</v>
      </c>
    </row>
    <row r="163">
      <c r="A163" t="n">
        <v>53</v>
      </c>
      <c r="B163" t="n">
        <v>140</v>
      </c>
      <c r="C163" t="inlineStr">
        <is>
          <t xml:space="preserve">CONCLUIDO	</t>
        </is>
      </c>
      <c r="D163" t="n">
        <v>5.1496</v>
      </c>
      <c r="E163" t="n">
        <v>19.42</v>
      </c>
      <c r="F163" t="n">
        <v>15.73</v>
      </c>
      <c r="G163" t="n">
        <v>62.94</v>
      </c>
      <c r="H163" t="n">
        <v>0.84</v>
      </c>
      <c r="I163" t="n">
        <v>15</v>
      </c>
      <c r="J163" t="n">
        <v>300.81</v>
      </c>
      <c r="K163" t="n">
        <v>60.56</v>
      </c>
      <c r="L163" t="n">
        <v>14.25</v>
      </c>
      <c r="M163" t="n">
        <v>13</v>
      </c>
      <c r="N163" t="n">
        <v>86</v>
      </c>
      <c r="O163" t="n">
        <v>37333.9</v>
      </c>
      <c r="P163" t="n">
        <v>265.39</v>
      </c>
      <c r="Q163" t="n">
        <v>467.07</v>
      </c>
      <c r="R163" t="n">
        <v>62.99</v>
      </c>
      <c r="S163" t="n">
        <v>39.61</v>
      </c>
      <c r="T163" t="n">
        <v>6711.9</v>
      </c>
      <c r="U163" t="n">
        <v>0.63</v>
      </c>
      <c r="V163" t="n">
        <v>0.74</v>
      </c>
      <c r="W163" t="n">
        <v>2.63</v>
      </c>
      <c r="X163" t="n">
        <v>0.4</v>
      </c>
      <c r="Y163" t="n">
        <v>1</v>
      </c>
      <c r="Z163" t="n">
        <v>10</v>
      </c>
    </row>
    <row r="164">
      <c r="A164" t="n">
        <v>54</v>
      </c>
      <c r="B164" t="n">
        <v>140</v>
      </c>
      <c r="C164" t="inlineStr">
        <is>
          <t xml:space="preserve">CONCLUIDO	</t>
        </is>
      </c>
      <c r="D164" t="n">
        <v>5.1497</v>
      </c>
      <c r="E164" t="n">
        <v>19.42</v>
      </c>
      <c r="F164" t="n">
        <v>15.73</v>
      </c>
      <c r="G164" t="n">
        <v>62.94</v>
      </c>
      <c r="H164" t="n">
        <v>0.86</v>
      </c>
      <c r="I164" t="n">
        <v>15</v>
      </c>
      <c r="J164" t="n">
        <v>301.34</v>
      </c>
      <c r="K164" t="n">
        <v>60.56</v>
      </c>
      <c r="L164" t="n">
        <v>14.5</v>
      </c>
      <c r="M164" t="n">
        <v>13</v>
      </c>
      <c r="N164" t="n">
        <v>86.28</v>
      </c>
      <c r="O164" t="n">
        <v>37399</v>
      </c>
      <c r="P164" t="n">
        <v>265.36</v>
      </c>
      <c r="Q164" t="n">
        <v>467.07</v>
      </c>
      <c r="R164" t="n">
        <v>62.91</v>
      </c>
      <c r="S164" t="n">
        <v>39.61</v>
      </c>
      <c r="T164" t="n">
        <v>6668.67</v>
      </c>
      <c r="U164" t="n">
        <v>0.63</v>
      </c>
      <c r="V164" t="n">
        <v>0.74</v>
      </c>
      <c r="W164" t="n">
        <v>2.63</v>
      </c>
      <c r="X164" t="n">
        <v>0.4</v>
      </c>
      <c r="Y164" t="n">
        <v>1</v>
      </c>
      <c r="Z164" t="n">
        <v>10</v>
      </c>
    </row>
    <row r="165">
      <c r="A165" t="n">
        <v>55</v>
      </c>
      <c r="B165" t="n">
        <v>140</v>
      </c>
      <c r="C165" t="inlineStr">
        <is>
          <t xml:space="preserve">CONCLUIDO	</t>
        </is>
      </c>
      <c r="D165" t="n">
        <v>5.1712</v>
      </c>
      <c r="E165" t="n">
        <v>19.34</v>
      </c>
      <c r="F165" t="n">
        <v>15.71</v>
      </c>
      <c r="G165" t="n">
        <v>67.31</v>
      </c>
      <c r="H165" t="n">
        <v>0.87</v>
      </c>
      <c r="I165" t="n">
        <v>14</v>
      </c>
      <c r="J165" t="n">
        <v>301.86</v>
      </c>
      <c r="K165" t="n">
        <v>60.56</v>
      </c>
      <c r="L165" t="n">
        <v>14.75</v>
      </c>
      <c r="M165" t="n">
        <v>12</v>
      </c>
      <c r="N165" t="n">
        <v>86.56</v>
      </c>
      <c r="O165" t="n">
        <v>37464.21</v>
      </c>
      <c r="P165" t="n">
        <v>264.92</v>
      </c>
      <c r="Q165" t="n">
        <v>467.07</v>
      </c>
      <c r="R165" t="n">
        <v>62.21</v>
      </c>
      <c r="S165" t="n">
        <v>39.61</v>
      </c>
      <c r="T165" t="n">
        <v>6324.28</v>
      </c>
      <c r="U165" t="n">
        <v>0.64</v>
      </c>
      <c r="V165" t="n">
        <v>0.74</v>
      </c>
      <c r="W165" t="n">
        <v>2.63</v>
      </c>
      <c r="X165" t="n">
        <v>0.37</v>
      </c>
      <c r="Y165" t="n">
        <v>1</v>
      </c>
      <c r="Z165" t="n">
        <v>10</v>
      </c>
    </row>
    <row r="166">
      <c r="A166" t="n">
        <v>56</v>
      </c>
      <c r="B166" t="n">
        <v>140</v>
      </c>
      <c r="C166" t="inlineStr">
        <is>
          <t xml:space="preserve">CONCLUIDO	</t>
        </is>
      </c>
      <c r="D166" t="n">
        <v>5.1721</v>
      </c>
      <c r="E166" t="n">
        <v>19.33</v>
      </c>
      <c r="F166" t="n">
        <v>15.7</v>
      </c>
      <c r="G166" t="n">
        <v>67.3</v>
      </c>
      <c r="H166" t="n">
        <v>0.88</v>
      </c>
      <c r="I166" t="n">
        <v>14</v>
      </c>
      <c r="J166" t="n">
        <v>302.39</v>
      </c>
      <c r="K166" t="n">
        <v>60.56</v>
      </c>
      <c r="L166" t="n">
        <v>15</v>
      </c>
      <c r="M166" t="n">
        <v>12</v>
      </c>
      <c r="N166" t="n">
        <v>86.84</v>
      </c>
      <c r="O166" t="n">
        <v>37529.55</v>
      </c>
      <c r="P166" t="n">
        <v>264.67</v>
      </c>
      <c r="Q166" t="n">
        <v>467.07</v>
      </c>
      <c r="R166" t="n">
        <v>61.99</v>
      </c>
      <c r="S166" t="n">
        <v>39.61</v>
      </c>
      <c r="T166" t="n">
        <v>6216.82</v>
      </c>
      <c r="U166" t="n">
        <v>0.64</v>
      </c>
      <c r="V166" t="n">
        <v>0.74</v>
      </c>
      <c r="W166" t="n">
        <v>2.63</v>
      </c>
      <c r="X166" t="n">
        <v>0.37</v>
      </c>
      <c r="Y166" t="n">
        <v>1</v>
      </c>
      <c r="Z166" t="n">
        <v>10</v>
      </c>
    </row>
    <row r="167">
      <c r="A167" t="n">
        <v>57</v>
      </c>
      <c r="B167" t="n">
        <v>140</v>
      </c>
      <c r="C167" t="inlineStr">
        <is>
          <t xml:space="preserve">CONCLUIDO	</t>
        </is>
      </c>
      <c r="D167" t="n">
        <v>5.1723</v>
      </c>
      <c r="E167" t="n">
        <v>19.33</v>
      </c>
      <c r="F167" t="n">
        <v>15.7</v>
      </c>
      <c r="G167" t="n">
        <v>67.29000000000001</v>
      </c>
      <c r="H167" t="n">
        <v>0.9</v>
      </c>
      <c r="I167" t="n">
        <v>14</v>
      </c>
      <c r="J167" t="n">
        <v>302.92</v>
      </c>
      <c r="K167" t="n">
        <v>60.56</v>
      </c>
      <c r="L167" t="n">
        <v>15.25</v>
      </c>
      <c r="M167" t="n">
        <v>12</v>
      </c>
      <c r="N167" t="n">
        <v>87.12</v>
      </c>
      <c r="O167" t="n">
        <v>37595</v>
      </c>
      <c r="P167" t="n">
        <v>264.26</v>
      </c>
      <c r="Q167" t="n">
        <v>467.08</v>
      </c>
      <c r="R167" t="n">
        <v>61.86</v>
      </c>
      <c r="S167" t="n">
        <v>39.61</v>
      </c>
      <c r="T167" t="n">
        <v>6151.66</v>
      </c>
      <c r="U167" t="n">
        <v>0.64</v>
      </c>
      <c r="V167" t="n">
        <v>0.74</v>
      </c>
      <c r="W167" t="n">
        <v>2.63</v>
      </c>
      <c r="X167" t="n">
        <v>0.37</v>
      </c>
      <c r="Y167" t="n">
        <v>1</v>
      </c>
      <c r="Z167" t="n">
        <v>10</v>
      </c>
    </row>
    <row r="168">
      <c r="A168" t="n">
        <v>58</v>
      </c>
      <c r="B168" t="n">
        <v>140</v>
      </c>
      <c r="C168" t="inlineStr">
        <is>
          <t xml:space="preserve">CONCLUIDO	</t>
        </is>
      </c>
      <c r="D168" t="n">
        <v>5.1725</v>
      </c>
      <c r="E168" t="n">
        <v>19.33</v>
      </c>
      <c r="F168" t="n">
        <v>15.7</v>
      </c>
      <c r="G168" t="n">
        <v>67.29000000000001</v>
      </c>
      <c r="H168" t="n">
        <v>0.91</v>
      </c>
      <c r="I168" t="n">
        <v>14</v>
      </c>
      <c r="J168" t="n">
        <v>303.46</v>
      </c>
      <c r="K168" t="n">
        <v>60.56</v>
      </c>
      <c r="L168" t="n">
        <v>15.5</v>
      </c>
      <c r="M168" t="n">
        <v>12</v>
      </c>
      <c r="N168" t="n">
        <v>87.40000000000001</v>
      </c>
      <c r="O168" t="n">
        <v>37660.57</v>
      </c>
      <c r="P168" t="n">
        <v>264</v>
      </c>
      <c r="Q168" t="n">
        <v>467.07</v>
      </c>
      <c r="R168" t="n">
        <v>61.78</v>
      </c>
      <c r="S168" t="n">
        <v>39.61</v>
      </c>
      <c r="T168" t="n">
        <v>6110.44</v>
      </c>
      <c r="U168" t="n">
        <v>0.64</v>
      </c>
      <c r="V168" t="n">
        <v>0.74</v>
      </c>
      <c r="W168" t="n">
        <v>2.63</v>
      </c>
      <c r="X168" t="n">
        <v>0.37</v>
      </c>
      <c r="Y168" t="n">
        <v>1</v>
      </c>
      <c r="Z168" t="n">
        <v>10</v>
      </c>
    </row>
    <row r="169">
      <c r="A169" t="n">
        <v>59</v>
      </c>
      <c r="B169" t="n">
        <v>140</v>
      </c>
      <c r="C169" t="inlineStr">
        <is>
          <t xml:space="preserve">CONCLUIDO	</t>
        </is>
      </c>
      <c r="D169" t="n">
        <v>5.1914</v>
      </c>
      <c r="E169" t="n">
        <v>19.26</v>
      </c>
      <c r="F169" t="n">
        <v>15.68</v>
      </c>
      <c r="G169" t="n">
        <v>72.38</v>
      </c>
      <c r="H169" t="n">
        <v>0.92</v>
      </c>
      <c r="I169" t="n">
        <v>13</v>
      </c>
      <c r="J169" t="n">
        <v>303.99</v>
      </c>
      <c r="K169" t="n">
        <v>60.56</v>
      </c>
      <c r="L169" t="n">
        <v>15.75</v>
      </c>
      <c r="M169" t="n">
        <v>11</v>
      </c>
      <c r="N169" t="n">
        <v>87.68000000000001</v>
      </c>
      <c r="O169" t="n">
        <v>37726.27</v>
      </c>
      <c r="P169" t="n">
        <v>263.33</v>
      </c>
      <c r="Q169" t="n">
        <v>467.09</v>
      </c>
      <c r="R169" t="n">
        <v>61.4</v>
      </c>
      <c r="S169" t="n">
        <v>39.61</v>
      </c>
      <c r="T169" t="n">
        <v>5926.31</v>
      </c>
      <c r="U169" t="n">
        <v>0.65</v>
      </c>
      <c r="V169" t="n">
        <v>0.74</v>
      </c>
      <c r="W169" t="n">
        <v>2.63</v>
      </c>
      <c r="X169" t="n">
        <v>0.35</v>
      </c>
      <c r="Y169" t="n">
        <v>1</v>
      </c>
      <c r="Z169" t="n">
        <v>10</v>
      </c>
    </row>
    <row r="170">
      <c r="A170" t="n">
        <v>60</v>
      </c>
      <c r="B170" t="n">
        <v>140</v>
      </c>
      <c r="C170" t="inlineStr">
        <is>
          <t xml:space="preserve">CONCLUIDO	</t>
        </is>
      </c>
      <c r="D170" t="n">
        <v>5.191</v>
      </c>
      <c r="E170" t="n">
        <v>19.26</v>
      </c>
      <c r="F170" t="n">
        <v>15.68</v>
      </c>
      <c r="G170" t="n">
        <v>72.39</v>
      </c>
      <c r="H170" t="n">
        <v>0.9399999999999999</v>
      </c>
      <c r="I170" t="n">
        <v>13</v>
      </c>
      <c r="J170" t="n">
        <v>304.52</v>
      </c>
      <c r="K170" t="n">
        <v>60.56</v>
      </c>
      <c r="L170" t="n">
        <v>16</v>
      </c>
      <c r="M170" t="n">
        <v>11</v>
      </c>
      <c r="N170" t="n">
        <v>87.97</v>
      </c>
      <c r="O170" t="n">
        <v>37792.08</v>
      </c>
      <c r="P170" t="n">
        <v>263.74</v>
      </c>
      <c r="Q170" t="n">
        <v>467.07</v>
      </c>
      <c r="R170" t="n">
        <v>61.37</v>
      </c>
      <c r="S170" t="n">
        <v>39.61</v>
      </c>
      <c r="T170" t="n">
        <v>5909.43</v>
      </c>
      <c r="U170" t="n">
        <v>0.65</v>
      </c>
      <c r="V170" t="n">
        <v>0.74</v>
      </c>
      <c r="W170" t="n">
        <v>2.63</v>
      </c>
      <c r="X170" t="n">
        <v>0.35</v>
      </c>
      <c r="Y170" t="n">
        <v>1</v>
      </c>
      <c r="Z170" t="n">
        <v>10</v>
      </c>
    </row>
    <row r="171">
      <c r="A171" t="n">
        <v>61</v>
      </c>
      <c r="B171" t="n">
        <v>140</v>
      </c>
      <c r="C171" t="inlineStr">
        <is>
          <t xml:space="preserve">CONCLUIDO	</t>
        </is>
      </c>
      <c r="D171" t="n">
        <v>5.195</v>
      </c>
      <c r="E171" t="n">
        <v>19.25</v>
      </c>
      <c r="F171" t="n">
        <v>15.67</v>
      </c>
      <c r="G171" t="n">
        <v>72.31999999999999</v>
      </c>
      <c r="H171" t="n">
        <v>0.95</v>
      </c>
      <c r="I171" t="n">
        <v>13</v>
      </c>
      <c r="J171" t="n">
        <v>305.06</v>
      </c>
      <c r="K171" t="n">
        <v>60.56</v>
      </c>
      <c r="L171" t="n">
        <v>16.25</v>
      </c>
      <c r="M171" t="n">
        <v>11</v>
      </c>
      <c r="N171" t="n">
        <v>88.25</v>
      </c>
      <c r="O171" t="n">
        <v>37858.02</v>
      </c>
      <c r="P171" t="n">
        <v>263.76</v>
      </c>
      <c r="Q171" t="n">
        <v>467.07</v>
      </c>
      <c r="R171" t="n">
        <v>60.88</v>
      </c>
      <c r="S171" t="n">
        <v>39.61</v>
      </c>
      <c r="T171" t="n">
        <v>5666.63</v>
      </c>
      <c r="U171" t="n">
        <v>0.65</v>
      </c>
      <c r="V171" t="n">
        <v>0.74</v>
      </c>
      <c r="W171" t="n">
        <v>2.63</v>
      </c>
      <c r="X171" t="n">
        <v>0.34</v>
      </c>
      <c r="Y171" t="n">
        <v>1</v>
      </c>
      <c r="Z171" t="n">
        <v>10</v>
      </c>
    </row>
    <row r="172">
      <c r="A172" t="n">
        <v>62</v>
      </c>
      <c r="B172" t="n">
        <v>140</v>
      </c>
      <c r="C172" t="inlineStr">
        <is>
          <t xml:space="preserve">CONCLUIDO	</t>
        </is>
      </c>
      <c r="D172" t="n">
        <v>5.1912</v>
      </c>
      <c r="E172" t="n">
        <v>19.26</v>
      </c>
      <c r="F172" t="n">
        <v>15.68</v>
      </c>
      <c r="G172" t="n">
        <v>72.38</v>
      </c>
      <c r="H172" t="n">
        <v>0.96</v>
      </c>
      <c r="I172" t="n">
        <v>13</v>
      </c>
      <c r="J172" t="n">
        <v>305.59</v>
      </c>
      <c r="K172" t="n">
        <v>60.56</v>
      </c>
      <c r="L172" t="n">
        <v>16.5</v>
      </c>
      <c r="M172" t="n">
        <v>11</v>
      </c>
      <c r="N172" t="n">
        <v>88.54000000000001</v>
      </c>
      <c r="O172" t="n">
        <v>37924.08</v>
      </c>
      <c r="P172" t="n">
        <v>264.09</v>
      </c>
      <c r="Q172" t="n">
        <v>467.1</v>
      </c>
      <c r="R172" t="n">
        <v>61.32</v>
      </c>
      <c r="S172" t="n">
        <v>39.61</v>
      </c>
      <c r="T172" t="n">
        <v>5887.16</v>
      </c>
      <c r="U172" t="n">
        <v>0.65</v>
      </c>
      <c r="V172" t="n">
        <v>0.74</v>
      </c>
      <c r="W172" t="n">
        <v>2.63</v>
      </c>
      <c r="X172" t="n">
        <v>0.35</v>
      </c>
      <c r="Y172" t="n">
        <v>1</v>
      </c>
      <c r="Z172" t="n">
        <v>10</v>
      </c>
    </row>
    <row r="173">
      <c r="A173" t="n">
        <v>63</v>
      </c>
      <c r="B173" t="n">
        <v>140</v>
      </c>
      <c r="C173" t="inlineStr">
        <is>
          <t xml:space="preserve">CONCLUIDO	</t>
        </is>
      </c>
      <c r="D173" t="n">
        <v>5.1892</v>
      </c>
      <c r="E173" t="n">
        <v>19.27</v>
      </c>
      <c r="F173" t="n">
        <v>15.69</v>
      </c>
      <c r="G173" t="n">
        <v>72.42</v>
      </c>
      <c r="H173" t="n">
        <v>0.97</v>
      </c>
      <c r="I173" t="n">
        <v>13</v>
      </c>
      <c r="J173" t="n">
        <v>306.13</v>
      </c>
      <c r="K173" t="n">
        <v>60.56</v>
      </c>
      <c r="L173" t="n">
        <v>16.75</v>
      </c>
      <c r="M173" t="n">
        <v>11</v>
      </c>
      <c r="N173" t="n">
        <v>88.83</v>
      </c>
      <c r="O173" t="n">
        <v>37990.27</v>
      </c>
      <c r="P173" t="n">
        <v>263.79</v>
      </c>
      <c r="Q173" t="n">
        <v>467.07</v>
      </c>
      <c r="R173" t="n">
        <v>61.57</v>
      </c>
      <c r="S173" t="n">
        <v>39.61</v>
      </c>
      <c r="T173" t="n">
        <v>6009.15</v>
      </c>
      <c r="U173" t="n">
        <v>0.64</v>
      </c>
      <c r="V173" t="n">
        <v>0.74</v>
      </c>
      <c r="W173" t="n">
        <v>2.63</v>
      </c>
      <c r="X173" t="n">
        <v>0.36</v>
      </c>
      <c r="Y173" t="n">
        <v>1</v>
      </c>
      <c r="Z173" t="n">
        <v>10</v>
      </c>
    </row>
    <row r="174">
      <c r="A174" t="n">
        <v>64</v>
      </c>
      <c r="B174" t="n">
        <v>140</v>
      </c>
      <c r="C174" t="inlineStr">
        <is>
          <t xml:space="preserve">CONCLUIDO	</t>
        </is>
      </c>
      <c r="D174" t="n">
        <v>5.1919</v>
      </c>
      <c r="E174" t="n">
        <v>19.26</v>
      </c>
      <c r="F174" t="n">
        <v>15.68</v>
      </c>
      <c r="G174" t="n">
        <v>72.37</v>
      </c>
      <c r="H174" t="n">
        <v>0.99</v>
      </c>
      <c r="I174" t="n">
        <v>13</v>
      </c>
      <c r="J174" t="n">
        <v>306.67</v>
      </c>
      <c r="K174" t="n">
        <v>60.56</v>
      </c>
      <c r="L174" t="n">
        <v>17</v>
      </c>
      <c r="M174" t="n">
        <v>11</v>
      </c>
      <c r="N174" t="n">
        <v>89.11</v>
      </c>
      <c r="O174" t="n">
        <v>38056.58</v>
      </c>
      <c r="P174" t="n">
        <v>263.03</v>
      </c>
      <c r="Q174" t="n">
        <v>467.07</v>
      </c>
      <c r="R174" t="n">
        <v>61.32</v>
      </c>
      <c r="S174" t="n">
        <v>39.61</v>
      </c>
      <c r="T174" t="n">
        <v>5885.45</v>
      </c>
      <c r="U174" t="n">
        <v>0.65</v>
      </c>
      <c r="V174" t="n">
        <v>0.74</v>
      </c>
      <c r="W174" t="n">
        <v>2.63</v>
      </c>
      <c r="X174" t="n">
        <v>0.35</v>
      </c>
      <c r="Y174" t="n">
        <v>1</v>
      </c>
      <c r="Z174" t="n">
        <v>10</v>
      </c>
    </row>
    <row r="175">
      <c r="A175" t="n">
        <v>65</v>
      </c>
      <c r="B175" t="n">
        <v>140</v>
      </c>
      <c r="C175" t="inlineStr">
        <is>
          <t xml:space="preserve">CONCLUIDO	</t>
        </is>
      </c>
      <c r="D175" t="n">
        <v>5.2162</v>
      </c>
      <c r="E175" t="n">
        <v>19.17</v>
      </c>
      <c r="F175" t="n">
        <v>15.64</v>
      </c>
      <c r="G175" t="n">
        <v>78.22</v>
      </c>
      <c r="H175" t="n">
        <v>1</v>
      </c>
      <c r="I175" t="n">
        <v>12</v>
      </c>
      <c r="J175" t="n">
        <v>307.21</v>
      </c>
      <c r="K175" t="n">
        <v>60.56</v>
      </c>
      <c r="L175" t="n">
        <v>17.25</v>
      </c>
      <c r="M175" t="n">
        <v>10</v>
      </c>
      <c r="N175" t="n">
        <v>89.40000000000001</v>
      </c>
      <c r="O175" t="n">
        <v>38123.01</v>
      </c>
      <c r="P175" t="n">
        <v>262.22</v>
      </c>
      <c r="Q175" t="n">
        <v>467.09</v>
      </c>
      <c r="R175" t="n">
        <v>60.05</v>
      </c>
      <c r="S175" t="n">
        <v>39.61</v>
      </c>
      <c r="T175" t="n">
        <v>5255.29</v>
      </c>
      <c r="U175" t="n">
        <v>0.66</v>
      </c>
      <c r="V175" t="n">
        <v>0.75</v>
      </c>
      <c r="W175" t="n">
        <v>2.63</v>
      </c>
      <c r="X175" t="n">
        <v>0.31</v>
      </c>
      <c r="Y175" t="n">
        <v>1</v>
      </c>
      <c r="Z175" t="n">
        <v>10</v>
      </c>
    </row>
    <row r="176">
      <c r="A176" t="n">
        <v>66</v>
      </c>
      <c r="B176" t="n">
        <v>140</v>
      </c>
      <c r="C176" t="inlineStr">
        <is>
          <t xml:space="preserve">CONCLUIDO	</t>
        </is>
      </c>
      <c r="D176" t="n">
        <v>5.2157</v>
      </c>
      <c r="E176" t="n">
        <v>19.17</v>
      </c>
      <c r="F176" t="n">
        <v>15.65</v>
      </c>
      <c r="G176" t="n">
        <v>78.23</v>
      </c>
      <c r="H176" t="n">
        <v>1.01</v>
      </c>
      <c r="I176" t="n">
        <v>12</v>
      </c>
      <c r="J176" t="n">
        <v>307.75</v>
      </c>
      <c r="K176" t="n">
        <v>60.56</v>
      </c>
      <c r="L176" t="n">
        <v>17.5</v>
      </c>
      <c r="M176" t="n">
        <v>10</v>
      </c>
      <c r="N176" t="n">
        <v>89.69</v>
      </c>
      <c r="O176" t="n">
        <v>38189.58</v>
      </c>
      <c r="P176" t="n">
        <v>262.6</v>
      </c>
      <c r="Q176" t="n">
        <v>467.08</v>
      </c>
      <c r="R176" t="n">
        <v>60.15</v>
      </c>
      <c r="S176" t="n">
        <v>39.61</v>
      </c>
      <c r="T176" t="n">
        <v>5305.91</v>
      </c>
      <c r="U176" t="n">
        <v>0.66</v>
      </c>
      <c r="V176" t="n">
        <v>0.75</v>
      </c>
      <c r="W176" t="n">
        <v>2.63</v>
      </c>
      <c r="X176" t="n">
        <v>0.31</v>
      </c>
      <c r="Y176" t="n">
        <v>1</v>
      </c>
      <c r="Z176" t="n">
        <v>10</v>
      </c>
    </row>
    <row r="177">
      <c r="A177" t="n">
        <v>67</v>
      </c>
      <c r="B177" t="n">
        <v>140</v>
      </c>
      <c r="C177" t="inlineStr">
        <is>
          <t xml:space="preserve">CONCLUIDO	</t>
        </is>
      </c>
      <c r="D177" t="n">
        <v>5.214</v>
      </c>
      <c r="E177" t="n">
        <v>19.18</v>
      </c>
      <c r="F177" t="n">
        <v>15.65</v>
      </c>
      <c r="G177" t="n">
        <v>78.26000000000001</v>
      </c>
      <c r="H177" t="n">
        <v>1.03</v>
      </c>
      <c r="I177" t="n">
        <v>12</v>
      </c>
      <c r="J177" t="n">
        <v>308.29</v>
      </c>
      <c r="K177" t="n">
        <v>60.56</v>
      </c>
      <c r="L177" t="n">
        <v>17.75</v>
      </c>
      <c r="M177" t="n">
        <v>10</v>
      </c>
      <c r="N177" t="n">
        <v>89.98</v>
      </c>
      <c r="O177" t="n">
        <v>38256.26</v>
      </c>
      <c r="P177" t="n">
        <v>262.69</v>
      </c>
      <c r="Q177" t="n">
        <v>467.07</v>
      </c>
      <c r="R177" t="n">
        <v>60.33</v>
      </c>
      <c r="S177" t="n">
        <v>39.61</v>
      </c>
      <c r="T177" t="n">
        <v>5397.99</v>
      </c>
      <c r="U177" t="n">
        <v>0.66</v>
      </c>
      <c r="V177" t="n">
        <v>0.75</v>
      </c>
      <c r="W177" t="n">
        <v>2.63</v>
      </c>
      <c r="X177" t="n">
        <v>0.32</v>
      </c>
      <c r="Y177" t="n">
        <v>1</v>
      </c>
      <c r="Z177" t="n">
        <v>10</v>
      </c>
    </row>
    <row r="178">
      <c r="A178" t="n">
        <v>68</v>
      </c>
      <c r="B178" t="n">
        <v>140</v>
      </c>
      <c r="C178" t="inlineStr">
        <is>
          <t xml:space="preserve">CONCLUIDO	</t>
        </is>
      </c>
      <c r="D178" t="n">
        <v>5.2181</v>
      </c>
      <c r="E178" t="n">
        <v>19.16</v>
      </c>
      <c r="F178" t="n">
        <v>15.64</v>
      </c>
      <c r="G178" t="n">
        <v>78.18000000000001</v>
      </c>
      <c r="H178" t="n">
        <v>1.04</v>
      </c>
      <c r="I178" t="n">
        <v>12</v>
      </c>
      <c r="J178" t="n">
        <v>308.83</v>
      </c>
      <c r="K178" t="n">
        <v>60.56</v>
      </c>
      <c r="L178" t="n">
        <v>18</v>
      </c>
      <c r="M178" t="n">
        <v>10</v>
      </c>
      <c r="N178" t="n">
        <v>90.27</v>
      </c>
      <c r="O178" t="n">
        <v>38323.08</v>
      </c>
      <c r="P178" t="n">
        <v>262.06</v>
      </c>
      <c r="Q178" t="n">
        <v>467.07</v>
      </c>
      <c r="R178" t="n">
        <v>59.79</v>
      </c>
      <c r="S178" t="n">
        <v>39.61</v>
      </c>
      <c r="T178" t="n">
        <v>5128.2</v>
      </c>
      <c r="U178" t="n">
        <v>0.66</v>
      </c>
      <c r="V178" t="n">
        <v>0.75</v>
      </c>
      <c r="W178" t="n">
        <v>2.63</v>
      </c>
      <c r="X178" t="n">
        <v>0.3</v>
      </c>
      <c r="Y178" t="n">
        <v>1</v>
      </c>
      <c r="Z178" t="n">
        <v>10</v>
      </c>
    </row>
    <row r="179">
      <c r="A179" t="n">
        <v>69</v>
      </c>
      <c r="B179" t="n">
        <v>140</v>
      </c>
      <c r="C179" t="inlineStr">
        <is>
          <t xml:space="preserve">CONCLUIDO	</t>
        </is>
      </c>
      <c r="D179" t="n">
        <v>5.2136</v>
      </c>
      <c r="E179" t="n">
        <v>19.18</v>
      </c>
      <c r="F179" t="n">
        <v>15.65</v>
      </c>
      <c r="G179" t="n">
        <v>78.26000000000001</v>
      </c>
      <c r="H179" t="n">
        <v>1.05</v>
      </c>
      <c r="I179" t="n">
        <v>12</v>
      </c>
      <c r="J179" t="n">
        <v>309.37</v>
      </c>
      <c r="K179" t="n">
        <v>60.56</v>
      </c>
      <c r="L179" t="n">
        <v>18.25</v>
      </c>
      <c r="M179" t="n">
        <v>10</v>
      </c>
      <c r="N179" t="n">
        <v>90.56999999999999</v>
      </c>
      <c r="O179" t="n">
        <v>38390.02</v>
      </c>
      <c r="P179" t="n">
        <v>262.47</v>
      </c>
      <c r="Q179" t="n">
        <v>467.09</v>
      </c>
      <c r="R179" t="n">
        <v>60.44</v>
      </c>
      <c r="S179" t="n">
        <v>39.61</v>
      </c>
      <c r="T179" t="n">
        <v>5451.88</v>
      </c>
      <c r="U179" t="n">
        <v>0.66</v>
      </c>
      <c r="V179" t="n">
        <v>0.75</v>
      </c>
      <c r="W179" t="n">
        <v>2.63</v>
      </c>
      <c r="X179" t="n">
        <v>0.32</v>
      </c>
      <c r="Y179" t="n">
        <v>1</v>
      </c>
      <c r="Z179" t="n">
        <v>10</v>
      </c>
    </row>
    <row r="180">
      <c r="A180" t="n">
        <v>70</v>
      </c>
      <c r="B180" t="n">
        <v>140</v>
      </c>
      <c r="C180" t="inlineStr">
        <is>
          <t xml:space="preserve">CONCLUIDO	</t>
        </is>
      </c>
      <c r="D180" t="n">
        <v>5.2165</v>
      </c>
      <c r="E180" t="n">
        <v>19.17</v>
      </c>
      <c r="F180" t="n">
        <v>15.64</v>
      </c>
      <c r="G180" t="n">
        <v>78.20999999999999</v>
      </c>
      <c r="H180" t="n">
        <v>1.06</v>
      </c>
      <c r="I180" t="n">
        <v>12</v>
      </c>
      <c r="J180" t="n">
        <v>309.91</v>
      </c>
      <c r="K180" t="n">
        <v>60.56</v>
      </c>
      <c r="L180" t="n">
        <v>18.5</v>
      </c>
      <c r="M180" t="n">
        <v>10</v>
      </c>
      <c r="N180" t="n">
        <v>90.86</v>
      </c>
      <c r="O180" t="n">
        <v>38457.09</v>
      </c>
      <c r="P180" t="n">
        <v>261.6</v>
      </c>
      <c r="Q180" t="n">
        <v>467.15</v>
      </c>
      <c r="R180" t="n">
        <v>60.02</v>
      </c>
      <c r="S180" t="n">
        <v>39.61</v>
      </c>
      <c r="T180" t="n">
        <v>5241.5</v>
      </c>
      <c r="U180" t="n">
        <v>0.66</v>
      </c>
      <c r="V180" t="n">
        <v>0.75</v>
      </c>
      <c r="W180" t="n">
        <v>2.63</v>
      </c>
      <c r="X180" t="n">
        <v>0.31</v>
      </c>
      <c r="Y180" t="n">
        <v>1</v>
      </c>
      <c r="Z180" t="n">
        <v>10</v>
      </c>
    </row>
    <row r="181">
      <c r="A181" t="n">
        <v>71</v>
      </c>
      <c r="B181" t="n">
        <v>140</v>
      </c>
      <c r="C181" t="inlineStr">
        <is>
          <t xml:space="preserve">CONCLUIDO	</t>
        </is>
      </c>
      <c r="D181" t="n">
        <v>5.2362</v>
      </c>
      <c r="E181" t="n">
        <v>19.1</v>
      </c>
      <c r="F181" t="n">
        <v>15.62</v>
      </c>
      <c r="G181" t="n">
        <v>85.20999999999999</v>
      </c>
      <c r="H181" t="n">
        <v>1.08</v>
      </c>
      <c r="I181" t="n">
        <v>11</v>
      </c>
      <c r="J181" t="n">
        <v>310.46</v>
      </c>
      <c r="K181" t="n">
        <v>60.56</v>
      </c>
      <c r="L181" t="n">
        <v>18.75</v>
      </c>
      <c r="M181" t="n">
        <v>9</v>
      </c>
      <c r="N181" t="n">
        <v>91.16</v>
      </c>
      <c r="O181" t="n">
        <v>38524.29</v>
      </c>
      <c r="P181" t="n">
        <v>261.16</v>
      </c>
      <c r="Q181" t="n">
        <v>467.07</v>
      </c>
      <c r="R181" t="n">
        <v>59.26</v>
      </c>
      <c r="S181" t="n">
        <v>39.61</v>
      </c>
      <c r="T181" t="n">
        <v>4865.99</v>
      </c>
      <c r="U181" t="n">
        <v>0.67</v>
      </c>
      <c r="V181" t="n">
        <v>0.75</v>
      </c>
      <c r="W181" t="n">
        <v>2.63</v>
      </c>
      <c r="X181" t="n">
        <v>0.29</v>
      </c>
      <c r="Y181" t="n">
        <v>1</v>
      </c>
      <c r="Z181" t="n">
        <v>10</v>
      </c>
    </row>
    <row r="182">
      <c r="A182" t="n">
        <v>72</v>
      </c>
      <c r="B182" t="n">
        <v>140</v>
      </c>
      <c r="C182" t="inlineStr">
        <is>
          <t xml:space="preserve">CONCLUIDO	</t>
        </is>
      </c>
      <c r="D182" t="n">
        <v>5.2408</v>
      </c>
      <c r="E182" t="n">
        <v>19.08</v>
      </c>
      <c r="F182" t="n">
        <v>15.61</v>
      </c>
      <c r="G182" t="n">
        <v>85.12</v>
      </c>
      <c r="H182" t="n">
        <v>1.09</v>
      </c>
      <c r="I182" t="n">
        <v>11</v>
      </c>
      <c r="J182" t="n">
        <v>311.01</v>
      </c>
      <c r="K182" t="n">
        <v>60.56</v>
      </c>
      <c r="L182" t="n">
        <v>19</v>
      </c>
      <c r="M182" t="n">
        <v>9</v>
      </c>
      <c r="N182" t="n">
        <v>91.45</v>
      </c>
      <c r="O182" t="n">
        <v>38591.62</v>
      </c>
      <c r="P182" t="n">
        <v>260.87</v>
      </c>
      <c r="Q182" t="n">
        <v>467.07</v>
      </c>
      <c r="R182" t="n">
        <v>58.79</v>
      </c>
      <c r="S182" t="n">
        <v>39.61</v>
      </c>
      <c r="T182" t="n">
        <v>4631.81</v>
      </c>
      <c r="U182" t="n">
        <v>0.67</v>
      </c>
      <c r="V182" t="n">
        <v>0.75</v>
      </c>
      <c r="W182" t="n">
        <v>2.63</v>
      </c>
      <c r="X182" t="n">
        <v>0.27</v>
      </c>
      <c r="Y182" t="n">
        <v>1</v>
      </c>
      <c r="Z182" t="n">
        <v>10</v>
      </c>
    </row>
    <row r="183">
      <c r="A183" t="n">
        <v>73</v>
      </c>
      <c r="B183" t="n">
        <v>140</v>
      </c>
      <c r="C183" t="inlineStr">
        <is>
          <t xml:space="preserve">CONCLUIDO	</t>
        </is>
      </c>
      <c r="D183" t="n">
        <v>5.2398</v>
      </c>
      <c r="E183" t="n">
        <v>19.08</v>
      </c>
      <c r="F183" t="n">
        <v>15.61</v>
      </c>
      <c r="G183" t="n">
        <v>85.14</v>
      </c>
      <c r="H183" t="n">
        <v>1.1</v>
      </c>
      <c r="I183" t="n">
        <v>11</v>
      </c>
      <c r="J183" t="n">
        <v>311.55</v>
      </c>
      <c r="K183" t="n">
        <v>60.56</v>
      </c>
      <c r="L183" t="n">
        <v>19.25</v>
      </c>
      <c r="M183" t="n">
        <v>9</v>
      </c>
      <c r="N183" t="n">
        <v>91.75</v>
      </c>
      <c r="O183" t="n">
        <v>38659.08</v>
      </c>
      <c r="P183" t="n">
        <v>260.81</v>
      </c>
      <c r="Q183" t="n">
        <v>467.09</v>
      </c>
      <c r="R183" t="n">
        <v>58.84</v>
      </c>
      <c r="S183" t="n">
        <v>39.61</v>
      </c>
      <c r="T183" t="n">
        <v>4657.09</v>
      </c>
      <c r="U183" t="n">
        <v>0.67</v>
      </c>
      <c r="V183" t="n">
        <v>0.75</v>
      </c>
      <c r="W183" t="n">
        <v>2.63</v>
      </c>
      <c r="X183" t="n">
        <v>0.28</v>
      </c>
      <c r="Y183" t="n">
        <v>1</v>
      </c>
      <c r="Z183" t="n">
        <v>10</v>
      </c>
    </row>
    <row r="184">
      <c r="A184" t="n">
        <v>74</v>
      </c>
      <c r="B184" t="n">
        <v>140</v>
      </c>
      <c r="C184" t="inlineStr">
        <is>
          <t xml:space="preserve">CONCLUIDO	</t>
        </is>
      </c>
      <c r="D184" t="n">
        <v>5.2343</v>
      </c>
      <c r="E184" t="n">
        <v>19.1</v>
      </c>
      <c r="F184" t="n">
        <v>15.63</v>
      </c>
      <c r="G184" t="n">
        <v>85.25</v>
      </c>
      <c r="H184" t="n">
        <v>1.11</v>
      </c>
      <c r="I184" t="n">
        <v>11</v>
      </c>
      <c r="J184" t="n">
        <v>312.1</v>
      </c>
      <c r="K184" t="n">
        <v>60.56</v>
      </c>
      <c r="L184" t="n">
        <v>19.5</v>
      </c>
      <c r="M184" t="n">
        <v>9</v>
      </c>
      <c r="N184" t="n">
        <v>92.05</v>
      </c>
      <c r="O184" t="n">
        <v>38726.8</v>
      </c>
      <c r="P184" t="n">
        <v>261.22</v>
      </c>
      <c r="Q184" t="n">
        <v>467.07</v>
      </c>
      <c r="R184" t="n">
        <v>59.5</v>
      </c>
      <c r="S184" t="n">
        <v>39.61</v>
      </c>
      <c r="T184" t="n">
        <v>4984.43</v>
      </c>
      <c r="U184" t="n">
        <v>0.67</v>
      </c>
      <c r="V184" t="n">
        <v>0.75</v>
      </c>
      <c r="W184" t="n">
        <v>2.63</v>
      </c>
      <c r="X184" t="n">
        <v>0.3</v>
      </c>
      <c r="Y184" t="n">
        <v>1</v>
      </c>
      <c r="Z184" t="n">
        <v>10</v>
      </c>
    </row>
    <row r="185">
      <c r="A185" t="n">
        <v>75</v>
      </c>
      <c r="B185" t="n">
        <v>140</v>
      </c>
      <c r="C185" t="inlineStr">
        <is>
          <t xml:space="preserve">CONCLUIDO	</t>
        </is>
      </c>
      <c r="D185" t="n">
        <v>5.2364</v>
      </c>
      <c r="E185" t="n">
        <v>19.1</v>
      </c>
      <c r="F185" t="n">
        <v>15.62</v>
      </c>
      <c r="G185" t="n">
        <v>85.20999999999999</v>
      </c>
      <c r="H185" t="n">
        <v>1.13</v>
      </c>
      <c r="I185" t="n">
        <v>11</v>
      </c>
      <c r="J185" t="n">
        <v>312.65</v>
      </c>
      <c r="K185" t="n">
        <v>60.56</v>
      </c>
      <c r="L185" t="n">
        <v>19.75</v>
      </c>
      <c r="M185" t="n">
        <v>9</v>
      </c>
      <c r="N185" t="n">
        <v>92.34999999999999</v>
      </c>
      <c r="O185" t="n">
        <v>38794.53</v>
      </c>
      <c r="P185" t="n">
        <v>261.09</v>
      </c>
      <c r="Q185" t="n">
        <v>467.07</v>
      </c>
      <c r="R185" t="n">
        <v>59.41</v>
      </c>
      <c r="S185" t="n">
        <v>39.61</v>
      </c>
      <c r="T185" t="n">
        <v>4943.12</v>
      </c>
      <c r="U185" t="n">
        <v>0.67</v>
      </c>
      <c r="V185" t="n">
        <v>0.75</v>
      </c>
      <c r="W185" t="n">
        <v>2.63</v>
      </c>
      <c r="X185" t="n">
        <v>0.29</v>
      </c>
      <c r="Y185" t="n">
        <v>1</v>
      </c>
      <c r="Z185" t="n">
        <v>10</v>
      </c>
    </row>
    <row r="186">
      <c r="A186" t="n">
        <v>76</v>
      </c>
      <c r="B186" t="n">
        <v>140</v>
      </c>
      <c r="C186" t="inlineStr">
        <is>
          <t xml:space="preserve">CONCLUIDO	</t>
        </is>
      </c>
      <c r="D186" t="n">
        <v>5.2374</v>
      </c>
      <c r="E186" t="n">
        <v>19.09</v>
      </c>
      <c r="F186" t="n">
        <v>15.62</v>
      </c>
      <c r="G186" t="n">
        <v>85.19</v>
      </c>
      <c r="H186" t="n">
        <v>1.14</v>
      </c>
      <c r="I186" t="n">
        <v>11</v>
      </c>
      <c r="J186" t="n">
        <v>313.2</v>
      </c>
      <c r="K186" t="n">
        <v>60.56</v>
      </c>
      <c r="L186" t="n">
        <v>20</v>
      </c>
      <c r="M186" t="n">
        <v>9</v>
      </c>
      <c r="N186" t="n">
        <v>92.65000000000001</v>
      </c>
      <c r="O186" t="n">
        <v>38862.4</v>
      </c>
      <c r="P186" t="n">
        <v>261.23</v>
      </c>
      <c r="Q186" t="n">
        <v>467.08</v>
      </c>
      <c r="R186" t="n">
        <v>59.31</v>
      </c>
      <c r="S186" t="n">
        <v>39.61</v>
      </c>
      <c r="T186" t="n">
        <v>4889.18</v>
      </c>
      <c r="U186" t="n">
        <v>0.67</v>
      </c>
      <c r="V186" t="n">
        <v>0.75</v>
      </c>
      <c r="W186" t="n">
        <v>2.62</v>
      </c>
      <c r="X186" t="n">
        <v>0.28</v>
      </c>
      <c r="Y186" t="n">
        <v>1</v>
      </c>
      <c r="Z186" t="n">
        <v>10</v>
      </c>
    </row>
    <row r="187">
      <c r="A187" t="n">
        <v>77</v>
      </c>
      <c r="B187" t="n">
        <v>140</v>
      </c>
      <c r="C187" t="inlineStr">
        <is>
          <t xml:space="preserve">CONCLUIDO	</t>
        </is>
      </c>
      <c r="D187" t="n">
        <v>5.2371</v>
      </c>
      <c r="E187" t="n">
        <v>19.09</v>
      </c>
      <c r="F187" t="n">
        <v>15.62</v>
      </c>
      <c r="G187" t="n">
        <v>85.19</v>
      </c>
      <c r="H187" t="n">
        <v>1.15</v>
      </c>
      <c r="I187" t="n">
        <v>11</v>
      </c>
      <c r="J187" t="n">
        <v>313.75</v>
      </c>
      <c r="K187" t="n">
        <v>60.56</v>
      </c>
      <c r="L187" t="n">
        <v>20.25</v>
      </c>
      <c r="M187" t="n">
        <v>9</v>
      </c>
      <c r="N187" t="n">
        <v>92.95</v>
      </c>
      <c r="O187" t="n">
        <v>38930.39</v>
      </c>
      <c r="P187" t="n">
        <v>260.74</v>
      </c>
      <c r="Q187" t="n">
        <v>467.07</v>
      </c>
      <c r="R187" t="n">
        <v>59.23</v>
      </c>
      <c r="S187" t="n">
        <v>39.61</v>
      </c>
      <c r="T187" t="n">
        <v>4848.53</v>
      </c>
      <c r="U187" t="n">
        <v>0.67</v>
      </c>
      <c r="V187" t="n">
        <v>0.75</v>
      </c>
      <c r="W187" t="n">
        <v>2.63</v>
      </c>
      <c r="X187" t="n">
        <v>0.29</v>
      </c>
      <c r="Y187" t="n">
        <v>1</v>
      </c>
      <c r="Z187" t="n">
        <v>10</v>
      </c>
    </row>
    <row r="188">
      <c r="A188" t="n">
        <v>78</v>
      </c>
      <c r="B188" t="n">
        <v>140</v>
      </c>
      <c r="C188" t="inlineStr">
        <is>
          <t xml:space="preserve">CONCLUIDO	</t>
        </is>
      </c>
      <c r="D188" t="n">
        <v>5.2337</v>
      </c>
      <c r="E188" t="n">
        <v>19.11</v>
      </c>
      <c r="F188" t="n">
        <v>15.63</v>
      </c>
      <c r="G188" t="n">
        <v>85.26000000000001</v>
      </c>
      <c r="H188" t="n">
        <v>1.16</v>
      </c>
      <c r="I188" t="n">
        <v>11</v>
      </c>
      <c r="J188" t="n">
        <v>314.3</v>
      </c>
      <c r="K188" t="n">
        <v>60.56</v>
      </c>
      <c r="L188" t="n">
        <v>20.5</v>
      </c>
      <c r="M188" t="n">
        <v>9</v>
      </c>
      <c r="N188" t="n">
        <v>93.25</v>
      </c>
      <c r="O188" t="n">
        <v>38998.53</v>
      </c>
      <c r="P188" t="n">
        <v>260.55</v>
      </c>
      <c r="Q188" t="n">
        <v>467.09</v>
      </c>
      <c r="R188" t="n">
        <v>59.59</v>
      </c>
      <c r="S188" t="n">
        <v>39.61</v>
      </c>
      <c r="T188" t="n">
        <v>5032.61</v>
      </c>
      <c r="U188" t="n">
        <v>0.66</v>
      </c>
      <c r="V188" t="n">
        <v>0.75</v>
      </c>
      <c r="W188" t="n">
        <v>2.63</v>
      </c>
      <c r="X188" t="n">
        <v>0.3</v>
      </c>
      <c r="Y188" t="n">
        <v>1</v>
      </c>
      <c r="Z188" t="n">
        <v>10</v>
      </c>
    </row>
    <row r="189">
      <c r="A189" t="n">
        <v>79</v>
      </c>
      <c r="B189" t="n">
        <v>140</v>
      </c>
      <c r="C189" t="inlineStr">
        <is>
          <t xml:space="preserve">CONCLUIDO	</t>
        </is>
      </c>
      <c r="D189" t="n">
        <v>5.2609</v>
      </c>
      <c r="E189" t="n">
        <v>19.01</v>
      </c>
      <c r="F189" t="n">
        <v>15.59</v>
      </c>
      <c r="G189" t="n">
        <v>93.51000000000001</v>
      </c>
      <c r="H189" t="n">
        <v>1.17</v>
      </c>
      <c r="I189" t="n">
        <v>10</v>
      </c>
      <c r="J189" t="n">
        <v>314.86</v>
      </c>
      <c r="K189" t="n">
        <v>60.56</v>
      </c>
      <c r="L189" t="n">
        <v>20.75</v>
      </c>
      <c r="M189" t="n">
        <v>8</v>
      </c>
      <c r="N189" t="n">
        <v>93.55</v>
      </c>
      <c r="O189" t="n">
        <v>39066.8</v>
      </c>
      <c r="P189" t="n">
        <v>259.52</v>
      </c>
      <c r="Q189" t="n">
        <v>467.07</v>
      </c>
      <c r="R189" t="n">
        <v>58.31</v>
      </c>
      <c r="S189" t="n">
        <v>39.61</v>
      </c>
      <c r="T189" t="n">
        <v>4393.66</v>
      </c>
      <c r="U189" t="n">
        <v>0.68</v>
      </c>
      <c r="V189" t="n">
        <v>0.75</v>
      </c>
      <c r="W189" t="n">
        <v>2.62</v>
      </c>
      <c r="X189" t="n">
        <v>0.25</v>
      </c>
      <c r="Y189" t="n">
        <v>1</v>
      </c>
      <c r="Z189" t="n">
        <v>10</v>
      </c>
    </row>
    <row r="190">
      <c r="A190" t="n">
        <v>80</v>
      </c>
      <c r="B190" t="n">
        <v>140</v>
      </c>
      <c r="C190" t="inlineStr">
        <is>
          <t xml:space="preserve">CONCLUIDO	</t>
        </is>
      </c>
      <c r="D190" t="n">
        <v>5.2594</v>
      </c>
      <c r="E190" t="n">
        <v>19.01</v>
      </c>
      <c r="F190" t="n">
        <v>15.59</v>
      </c>
      <c r="G190" t="n">
        <v>93.54000000000001</v>
      </c>
      <c r="H190" t="n">
        <v>1.19</v>
      </c>
      <c r="I190" t="n">
        <v>10</v>
      </c>
      <c r="J190" t="n">
        <v>315.41</v>
      </c>
      <c r="K190" t="n">
        <v>60.56</v>
      </c>
      <c r="L190" t="n">
        <v>21</v>
      </c>
      <c r="M190" t="n">
        <v>8</v>
      </c>
      <c r="N190" t="n">
        <v>93.86</v>
      </c>
      <c r="O190" t="n">
        <v>39135.2</v>
      </c>
      <c r="P190" t="n">
        <v>259.83</v>
      </c>
      <c r="Q190" t="n">
        <v>467.08</v>
      </c>
      <c r="R190" t="n">
        <v>58.43</v>
      </c>
      <c r="S190" t="n">
        <v>39.61</v>
      </c>
      <c r="T190" t="n">
        <v>4457.7</v>
      </c>
      <c r="U190" t="n">
        <v>0.68</v>
      </c>
      <c r="V190" t="n">
        <v>0.75</v>
      </c>
      <c r="W190" t="n">
        <v>2.62</v>
      </c>
      <c r="X190" t="n">
        <v>0.26</v>
      </c>
      <c r="Y190" t="n">
        <v>1</v>
      </c>
      <c r="Z190" t="n">
        <v>10</v>
      </c>
    </row>
    <row r="191">
      <c r="A191" t="n">
        <v>81</v>
      </c>
      <c r="B191" t="n">
        <v>140</v>
      </c>
      <c r="C191" t="inlineStr">
        <is>
          <t xml:space="preserve">CONCLUIDO	</t>
        </is>
      </c>
      <c r="D191" t="n">
        <v>5.2607</v>
      </c>
      <c r="E191" t="n">
        <v>19.01</v>
      </c>
      <c r="F191" t="n">
        <v>15.59</v>
      </c>
      <c r="G191" t="n">
        <v>93.51000000000001</v>
      </c>
      <c r="H191" t="n">
        <v>1.2</v>
      </c>
      <c r="I191" t="n">
        <v>10</v>
      </c>
      <c r="J191" t="n">
        <v>315.97</v>
      </c>
      <c r="K191" t="n">
        <v>60.56</v>
      </c>
      <c r="L191" t="n">
        <v>21.25</v>
      </c>
      <c r="M191" t="n">
        <v>8</v>
      </c>
      <c r="N191" t="n">
        <v>94.16</v>
      </c>
      <c r="O191" t="n">
        <v>39203.74</v>
      </c>
      <c r="P191" t="n">
        <v>260.12</v>
      </c>
      <c r="Q191" t="n">
        <v>467.07</v>
      </c>
      <c r="R191" t="n">
        <v>58.29</v>
      </c>
      <c r="S191" t="n">
        <v>39.61</v>
      </c>
      <c r="T191" t="n">
        <v>4387.31</v>
      </c>
      <c r="U191" t="n">
        <v>0.68</v>
      </c>
      <c r="V191" t="n">
        <v>0.75</v>
      </c>
      <c r="W191" t="n">
        <v>2.62</v>
      </c>
      <c r="X191" t="n">
        <v>0.25</v>
      </c>
      <c r="Y191" t="n">
        <v>1</v>
      </c>
      <c r="Z191" t="n">
        <v>10</v>
      </c>
    </row>
    <row r="192">
      <c r="A192" t="n">
        <v>82</v>
      </c>
      <c r="B192" t="n">
        <v>140</v>
      </c>
      <c r="C192" t="inlineStr">
        <is>
          <t xml:space="preserve">CONCLUIDO	</t>
        </is>
      </c>
      <c r="D192" t="n">
        <v>5.2589</v>
      </c>
      <c r="E192" t="n">
        <v>19.02</v>
      </c>
      <c r="F192" t="n">
        <v>15.59</v>
      </c>
      <c r="G192" t="n">
        <v>93.55</v>
      </c>
      <c r="H192" t="n">
        <v>1.21</v>
      </c>
      <c r="I192" t="n">
        <v>10</v>
      </c>
      <c r="J192" t="n">
        <v>316.53</v>
      </c>
      <c r="K192" t="n">
        <v>60.56</v>
      </c>
      <c r="L192" t="n">
        <v>21.5</v>
      </c>
      <c r="M192" t="n">
        <v>8</v>
      </c>
      <c r="N192" t="n">
        <v>94.47</v>
      </c>
      <c r="O192" t="n">
        <v>39272.42</v>
      </c>
      <c r="P192" t="n">
        <v>260.03</v>
      </c>
      <c r="Q192" t="n">
        <v>467.07</v>
      </c>
      <c r="R192" t="n">
        <v>58.47</v>
      </c>
      <c r="S192" t="n">
        <v>39.61</v>
      </c>
      <c r="T192" t="n">
        <v>4474.72</v>
      </c>
      <c r="U192" t="n">
        <v>0.68</v>
      </c>
      <c r="V192" t="n">
        <v>0.75</v>
      </c>
      <c r="W192" t="n">
        <v>2.62</v>
      </c>
      <c r="X192" t="n">
        <v>0.26</v>
      </c>
      <c r="Y192" t="n">
        <v>1</v>
      </c>
      <c r="Z192" t="n">
        <v>10</v>
      </c>
    </row>
    <row r="193">
      <c r="A193" t="n">
        <v>83</v>
      </c>
      <c r="B193" t="n">
        <v>140</v>
      </c>
      <c r="C193" t="inlineStr">
        <is>
          <t xml:space="preserve">CONCLUIDO	</t>
        </is>
      </c>
      <c r="D193" t="n">
        <v>5.2574</v>
      </c>
      <c r="E193" t="n">
        <v>19.02</v>
      </c>
      <c r="F193" t="n">
        <v>15.6</v>
      </c>
      <c r="G193" t="n">
        <v>93.59</v>
      </c>
      <c r="H193" t="n">
        <v>1.22</v>
      </c>
      <c r="I193" t="n">
        <v>10</v>
      </c>
      <c r="J193" t="n">
        <v>317.08</v>
      </c>
      <c r="K193" t="n">
        <v>60.56</v>
      </c>
      <c r="L193" t="n">
        <v>21.75</v>
      </c>
      <c r="M193" t="n">
        <v>8</v>
      </c>
      <c r="N193" t="n">
        <v>94.78</v>
      </c>
      <c r="O193" t="n">
        <v>39341.24</v>
      </c>
      <c r="P193" t="n">
        <v>260.27</v>
      </c>
      <c r="Q193" t="n">
        <v>467.07</v>
      </c>
      <c r="R193" t="n">
        <v>58.6</v>
      </c>
      <c r="S193" t="n">
        <v>39.61</v>
      </c>
      <c r="T193" t="n">
        <v>4542.31</v>
      </c>
      <c r="U193" t="n">
        <v>0.68</v>
      </c>
      <c r="V193" t="n">
        <v>0.75</v>
      </c>
      <c r="W193" t="n">
        <v>2.62</v>
      </c>
      <c r="X193" t="n">
        <v>0.26</v>
      </c>
      <c r="Y193" t="n">
        <v>1</v>
      </c>
      <c r="Z193" t="n">
        <v>10</v>
      </c>
    </row>
    <row r="194">
      <c r="A194" t="n">
        <v>84</v>
      </c>
      <c r="B194" t="n">
        <v>140</v>
      </c>
      <c r="C194" t="inlineStr">
        <is>
          <t xml:space="preserve">CONCLUIDO	</t>
        </is>
      </c>
      <c r="D194" t="n">
        <v>5.2599</v>
      </c>
      <c r="E194" t="n">
        <v>19.01</v>
      </c>
      <c r="F194" t="n">
        <v>15.59</v>
      </c>
      <c r="G194" t="n">
        <v>93.53</v>
      </c>
      <c r="H194" t="n">
        <v>1.23</v>
      </c>
      <c r="I194" t="n">
        <v>10</v>
      </c>
      <c r="J194" t="n">
        <v>317.64</v>
      </c>
      <c r="K194" t="n">
        <v>60.56</v>
      </c>
      <c r="L194" t="n">
        <v>22</v>
      </c>
      <c r="M194" t="n">
        <v>8</v>
      </c>
      <c r="N194" t="n">
        <v>95.09</v>
      </c>
      <c r="O194" t="n">
        <v>39410.2</v>
      </c>
      <c r="P194" t="n">
        <v>259.69</v>
      </c>
      <c r="Q194" t="n">
        <v>467.09</v>
      </c>
      <c r="R194" t="n">
        <v>58.39</v>
      </c>
      <c r="S194" t="n">
        <v>39.61</v>
      </c>
      <c r="T194" t="n">
        <v>4435.4</v>
      </c>
      <c r="U194" t="n">
        <v>0.68</v>
      </c>
      <c r="V194" t="n">
        <v>0.75</v>
      </c>
      <c r="W194" t="n">
        <v>2.62</v>
      </c>
      <c r="X194" t="n">
        <v>0.25</v>
      </c>
      <c r="Y194" t="n">
        <v>1</v>
      </c>
      <c r="Z194" t="n">
        <v>10</v>
      </c>
    </row>
    <row r="195">
      <c r="A195" t="n">
        <v>85</v>
      </c>
      <c r="B195" t="n">
        <v>140</v>
      </c>
      <c r="C195" t="inlineStr">
        <is>
          <t xml:space="preserve">CONCLUIDO	</t>
        </is>
      </c>
      <c r="D195" t="n">
        <v>5.26</v>
      </c>
      <c r="E195" t="n">
        <v>19.01</v>
      </c>
      <c r="F195" t="n">
        <v>15.59</v>
      </c>
      <c r="G195" t="n">
        <v>93.53</v>
      </c>
      <c r="H195" t="n">
        <v>1.25</v>
      </c>
      <c r="I195" t="n">
        <v>10</v>
      </c>
      <c r="J195" t="n">
        <v>318.2</v>
      </c>
      <c r="K195" t="n">
        <v>60.56</v>
      </c>
      <c r="L195" t="n">
        <v>22.25</v>
      </c>
      <c r="M195" t="n">
        <v>8</v>
      </c>
      <c r="N195" t="n">
        <v>95.40000000000001</v>
      </c>
      <c r="O195" t="n">
        <v>39479.3</v>
      </c>
      <c r="P195" t="n">
        <v>259.33</v>
      </c>
      <c r="Q195" t="n">
        <v>467.07</v>
      </c>
      <c r="R195" t="n">
        <v>58.29</v>
      </c>
      <c r="S195" t="n">
        <v>39.61</v>
      </c>
      <c r="T195" t="n">
        <v>4384.98</v>
      </c>
      <c r="U195" t="n">
        <v>0.68</v>
      </c>
      <c r="V195" t="n">
        <v>0.75</v>
      </c>
      <c r="W195" t="n">
        <v>2.62</v>
      </c>
      <c r="X195" t="n">
        <v>0.25</v>
      </c>
      <c r="Y195" t="n">
        <v>1</v>
      </c>
      <c r="Z195" t="n">
        <v>10</v>
      </c>
    </row>
    <row r="196">
      <c r="A196" t="n">
        <v>86</v>
      </c>
      <c r="B196" t="n">
        <v>140</v>
      </c>
      <c r="C196" t="inlineStr">
        <is>
          <t xml:space="preserve">CONCLUIDO	</t>
        </is>
      </c>
      <c r="D196" t="n">
        <v>5.2607</v>
      </c>
      <c r="E196" t="n">
        <v>19.01</v>
      </c>
      <c r="F196" t="n">
        <v>15.59</v>
      </c>
      <c r="G196" t="n">
        <v>93.51000000000001</v>
      </c>
      <c r="H196" t="n">
        <v>1.26</v>
      </c>
      <c r="I196" t="n">
        <v>10</v>
      </c>
      <c r="J196" t="n">
        <v>318.76</v>
      </c>
      <c r="K196" t="n">
        <v>60.56</v>
      </c>
      <c r="L196" t="n">
        <v>22.5</v>
      </c>
      <c r="M196" t="n">
        <v>8</v>
      </c>
      <c r="N196" t="n">
        <v>95.70999999999999</v>
      </c>
      <c r="O196" t="n">
        <v>39548.54</v>
      </c>
      <c r="P196" t="n">
        <v>258.97</v>
      </c>
      <c r="Q196" t="n">
        <v>467.1</v>
      </c>
      <c r="R196" t="n">
        <v>58.19</v>
      </c>
      <c r="S196" t="n">
        <v>39.61</v>
      </c>
      <c r="T196" t="n">
        <v>4337.31</v>
      </c>
      <c r="U196" t="n">
        <v>0.68</v>
      </c>
      <c r="V196" t="n">
        <v>0.75</v>
      </c>
      <c r="W196" t="n">
        <v>2.62</v>
      </c>
      <c r="X196" t="n">
        <v>0.25</v>
      </c>
      <c r="Y196" t="n">
        <v>1</v>
      </c>
      <c r="Z196" t="n">
        <v>10</v>
      </c>
    </row>
    <row r="197">
      <c r="A197" t="n">
        <v>87</v>
      </c>
      <c r="B197" t="n">
        <v>140</v>
      </c>
      <c r="C197" t="inlineStr">
        <is>
          <t xml:space="preserve">CONCLUIDO	</t>
        </is>
      </c>
      <c r="D197" t="n">
        <v>5.2623</v>
      </c>
      <c r="E197" t="n">
        <v>19</v>
      </c>
      <c r="F197" t="n">
        <v>15.58</v>
      </c>
      <c r="G197" t="n">
        <v>93.48</v>
      </c>
      <c r="H197" t="n">
        <v>1.27</v>
      </c>
      <c r="I197" t="n">
        <v>10</v>
      </c>
      <c r="J197" t="n">
        <v>319.33</v>
      </c>
      <c r="K197" t="n">
        <v>60.56</v>
      </c>
      <c r="L197" t="n">
        <v>22.75</v>
      </c>
      <c r="M197" t="n">
        <v>8</v>
      </c>
      <c r="N197" t="n">
        <v>96.02</v>
      </c>
      <c r="O197" t="n">
        <v>39617.93</v>
      </c>
      <c r="P197" t="n">
        <v>258.09</v>
      </c>
      <c r="Q197" t="n">
        <v>467.07</v>
      </c>
      <c r="R197" t="n">
        <v>58</v>
      </c>
      <c r="S197" t="n">
        <v>39.61</v>
      </c>
      <c r="T197" t="n">
        <v>4243.2</v>
      </c>
      <c r="U197" t="n">
        <v>0.68</v>
      </c>
      <c r="V197" t="n">
        <v>0.75</v>
      </c>
      <c r="W197" t="n">
        <v>2.62</v>
      </c>
      <c r="X197" t="n">
        <v>0.25</v>
      </c>
      <c r="Y197" t="n">
        <v>1</v>
      </c>
      <c r="Z197" t="n">
        <v>10</v>
      </c>
    </row>
    <row r="198">
      <c r="A198" t="n">
        <v>88</v>
      </c>
      <c r="B198" t="n">
        <v>140</v>
      </c>
      <c r="C198" t="inlineStr">
        <is>
          <t xml:space="preserve">CONCLUIDO	</t>
        </is>
      </c>
      <c r="D198" t="n">
        <v>5.2822</v>
      </c>
      <c r="E198" t="n">
        <v>18.93</v>
      </c>
      <c r="F198" t="n">
        <v>15.56</v>
      </c>
      <c r="G198" t="n">
        <v>103.74</v>
      </c>
      <c r="H198" t="n">
        <v>1.28</v>
      </c>
      <c r="I198" t="n">
        <v>9</v>
      </c>
      <c r="J198" t="n">
        <v>319.89</v>
      </c>
      <c r="K198" t="n">
        <v>60.56</v>
      </c>
      <c r="L198" t="n">
        <v>23</v>
      </c>
      <c r="M198" t="n">
        <v>7</v>
      </c>
      <c r="N198" t="n">
        <v>96.34</v>
      </c>
      <c r="O198" t="n">
        <v>39687.46</v>
      </c>
      <c r="P198" t="n">
        <v>257.16</v>
      </c>
      <c r="Q198" t="n">
        <v>467.07</v>
      </c>
      <c r="R198" t="n">
        <v>57.34</v>
      </c>
      <c r="S198" t="n">
        <v>39.61</v>
      </c>
      <c r="T198" t="n">
        <v>3913.96</v>
      </c>
      <c r="U198" t="n">
        <v>0.6899999999999999</v>
      </c>
      <c r="V198" t="n">
        <v>0.75</v>
      </c>
      <c r="W198" t="n">
        <v>2.62</v>
      </c>
      <c r="X198" t="n">
        <v>0.23</v>
      </c>
      <c r="Y198" t="n">
        <v>1</v>
      </c>
      <c r="Z198" t="n">
        <v>10</v>
      </c>
    </row>
    <row r="199">
      <c r="A199" t="n">
        <v>89</v>
      </c>
      <c r="B199" t="n">
        <v>140</v>
      </c>
      <c r="C199" t="inlineStr">
        <is>
          <t xml:space="preserve">CONCLUIDO	</t>
        </is>
      </c>
      <c r="D199" t="n">
        <v>5.2855</v>
      </c>
      <c r="E199" t="n">
        <v>18.92</v>
      </c>
      <c r="F199" t="n">
        <v>15.55</v>
      </c>
      <c r="G199" t="n">
        <v>103.66</v>
      </c>
      <c r="H199" t="n">
        <v>1.29</v>
      </c>
      <c r="I199" t="n">
        <v>9</v>
      </c>
      <c r="J199" t="n">
        <v>320.46</v>
      </c>
      <c r="K199" t="n">
        <v>60.56</v>
      </c>
      <c r="L199" t="n">
        <v>23.25</v>
      </c>
      <c r="M199" t="n">
        <v>7</v>
      </c>
      <c r="N199" t="n">
        <v>96.65000000000001</v>
      </c>
      <c r="O199" t="n">
        <v>39757.13</v>
      </c>
      <c r="P199" t="n">
        <v>257.29</v>
      </c>
      <c r="Q199" t="n">
        <v>467.07</v>
      </c>
      <c r="R199" t="n">
        <v>56.97</v>
      </c>
      <c r="S199" t="n">
        <v>39.61</v>
      </c>
      <c r="T199" t="n">
        <v>3730.59</v>
      </c>
      <c r="U199" t="n">
        <v>0.7</v>
      </c>
      <c r="V199" t="n">
        <v>0.75</v>
      </c>
      <c r="W199" t="n">
        <v>2.62</v>
      </c>
      <c r="X199" t="n">
        <v>0.22</v>
      </c>
      <c r="Y199" t="n">
        <v>1</v>
      </c>
      <c r="Z199" t="n">
        <v>10</v>
      </c>
    </row>
    <row r="200">
      <c r="A200" t="n">
        <v>90</v>
      </c>
      <c r="B200" t="n">
        <v>140</v>
      </c>
      <c r="C200" t="inlineStr">
        <is>
          <t xml:space="preserve">CONCLUIDO	</t>
        </is>
      </c>
      <c r="D200" t="n">
        <v>5.2814</v>
      </c>
      <c r="E200" t="n">
        <v>18.93</v>
      </c>
      <c r="F200" t="n">
        <v>15.56</v>
      </c>
      <c r="G200" t="n">
        <v>103.76</v>
      </c>
      <c r="H200" t="n">
        <v>1.3</v>
      </c>
      <c r="I200" t="n">
        <v>9</v>
      </c>
      <c r="J200" t="n">
        <v>321.02</v>
      </c>
      <c r="K200" t="n">
        <v>60.56</v>
      </c>
      <c r="L200" t="n">
        <v>23.5</v>
      </c>
      <c r="M200" t="n">
        <v>7</v>
      </c>
      <c r="N200" t="n">
        <v>96.97</v>
      </c>
      <c r="O200" t="n">
        <v>39826.95</v>
      </c>
      <c r="P200" t="n">
        <v>257.84</v>
      </c>
      <c r="Q200" t="n">
        <v>467.08</v>
      </c>
      <c r="R200" t="n">
        <v>57.38</v>
      </c>
      <c r="S200" t="n">
        <v>39.61</v>
      </c>
      <c r="T200" t="n">
        <v>3935.9</v>
      </c>
      <c r="U200" t="n">
        <v>0.6899999999999999</v>
      </c>
      <c r="V200" t="n">
        <v>0.75</v>
      </c>
      <c r="W200" t="n">
        <v>2.63</v>
      </c>
      <c r="X200" t="n">
        <v>0.23</v>
      </c>
      <c r="Y200" t="n">
        <v>1</v>
      </c>
      <c r="Z200" t="n">
        <v>10</v>
      </c>
    </row>
    <row r="201">
      <c r="A201" t="n">
        <v>91</v>
      </c>
      <c r="B201" t="n">
        <v>140</v>
      </c>
      <c r="C201" t="inlineStr">
        <is>
          <t xml:space="preserve">CONCLUIDO	</t>
        </is>
      </c>
      <c r="D201" t="n">
        <v>5.2809</v>
      </c>
      <c r="E201" t="n">
        <v>18.94</v>
      </c>
      <c r="F201" t="n">
        <v>15.56</v>
      </c>
      <c r="G201" t="n">
        <v>103.77</v>
      </c>
      <c r="H201" t="n">
        <v>1.32</v>
      </c>
      <c r="I201" t="n">
        <v>9</v>
      </c>
      <c r="J201" t="n">
        <v>321.59</v>
      </c>
      <c r="K201" t="n">
        <v>60.56</v>
      </c>
      <c r="L201" t="n">
        <v>23.75</v>
      </c>
      <c r="M201" t="n">
        <v>7</v>
      </c>
      <c r="N201" t="n">
        <v>97.28</v>
      </c>
      <c r="O201" t="n">
        <v>39896.91</v>
      </c>
      <c r="P201" t="n">
        <v>258.04</v>
      </c>
      <c r="Q201" t="n">
        <v>467.07</v>
      </c>
      <c r="R201" t="n">
        <v>57.3</v>
      </c>
      <c r="S201" t="n">
        <v>39.61</v>
      </c>
      <c r="T201" t="n">
        <v>3894.58</v>
      </c>
      <c r="U201" t="n">
        <v>0.6899999999999999</v>
      </c>
      <c r="V201" t="n">
        <v>0.75</v>
      </c>
      <c r="W201" t="n">
        <v>2.63</v>
      </c>
      <c r="X201" t="n">
        <v>0.23</v>
      </c>
      <c r="Y201" t="n">
        <v>1</v>
      </c>
      <c r="Z201" t="n">
        <v>10</v>
      </c>
    </row>
    <row r="202">
      <c r="A202" t="n">
        <v>92</v>
      </c>
      <c r="B202" t="n">
        <v>140</v>
      </c>
      <c r="C202" t="inlineStr">
        <is>
          <t xml:space="preserve">CONCLUIDO	</t>
        </is>
      </c>
      <c r="D202" t="n">
        <v>5.2836</v>
      </c>
      <c r="E202" t="n">
        <v>18.93</v>
      </c>
      <c r="F202" t="n">
        <v>15.56</v>
      </c>
      <c r="G202" t="n">
        <v>103.7</v>
      </c>
      <c r="H202" t="n">
        <v>1.33</v>
      </c>
      <c r="I202" t="n">
        <v>9</v>
      </c>
      <c r="J202" t="n">
        <v>322.16</v>
      </c>
      <c r="K202" t="n">
        <v>60.56</v>
      </c>
      <c r="L202" t="n">
        <v>24</v>
      </c>
      <c r="M202" t="n">
        <v>7</v>
      </c>
      <c r="N202" t="n">
        <v>97.59999999999999</v>
      </c>
      <c r="O202" t="n">
        <v>39967.02</v>
      </c>
      <c r="P202" t="n">
        <v>258.11</v>
      </c>
      <c r="Q202" t="n">
        <v>467.07</v>
      </c>
      <c r="R202" t="n">
        <v>57.19</v>
      </c>
      <c r="S202" t="n">
        <v>39.61</v>
      </c>
      <c r="T202" t="n">
        <v>3843.04</v>
      </c>
      <c r="U202" t="n">
        <v>0.6899999999999999</v>
      </c>
      <c r="V202" t="n">
        <v>0.75</v>
      </c>
      <c r="W202" t="n">
        <v>2.62</v>
      </c>
      <c r="X202" t="n">
        <v>0.22</v>
      </c>
      <c r="Y202" t="n">
        <v>1</v>
      </c>
      <c r="Z202" t="n">
        <v>10</v>
      </c>
    </row>
    <row r="203">
      <c r="A203" t="n">
        <v>93</v>
      </c>
      <c r="B203" t="n">
        <v>140</v>
      </c>
      <c r="C203" t="inlineStr">
        <is>
          <t xml:space="preserve">CONCLUIDO	</t>
        </is>
      </c>
      <c r="D203" t="n">
        <v>5.2835</v>
      </c>
      <c r="E203" t="n">
        <v>18.93</v>
      </c>
      <c r="F203" t="n">
        <v>15.56</v>
      </c>
      <c r="G203" t="n">
        <v>103.71</v>
      </c>
      <c r="H203" t="n">
        <v>1.34</v>
      </c>
      <c r="I203" t="n">
        <v>9</v>
      </c>
      <c r="J203" t="n">
        <v>322.73</v>
      </c>
      <c r="K203" t="n">
        <v>60.56</v>
      </c>
      <c r="L203" t="n">
        <v>24.25</v>
      </c>
      <c r="M203" t="n">
        <v>7</v>
      </c>
      <c r="N203" t="n">
        <v>97.92</v>
      </c>
      <c r="O203" t="n">
        <v>40037.28</v>
      </c>
      <c r="P203" t="n">
        <v>258.64</v>
      </c>
      <c r="Q203" t="n">
        <v>467.07</v>
      </c>
      <c r="R203" t="n">
        <v>57.26</v>
      </c>
      <c r="S203" t="n">
        <v>39.61</v>
      </c>
      <c r="T203" t="n">
        <v>3873.46</v>
      </c>
      <c r="U203" t="n">
        <v>0.6899999999999999</v>
      </c>
      <c r="V203" t="n">
        <v>0.75</v>
      </c>
      <c r="W203" t="n">
        <v>2.62</v>
      </c>
      <c r="X203" t="n">
        <v>0.22</v>
      </c>
      <c r="Y203" t="n">
        <v>1</v>
      </c>
      <c r="Z203" t="n">
        <v>10</v>
      </c>
    </row>
    <row r="204">
      <c r="A204" t="n">
        <v>94</v>
      </c>
      <c r="B204" t="n">
        <v>140</v>
      </c>
      <c r="C204" t="inlineStr">
        <is>
          <t xml:space="preserve">CONCLUIDO	</t>
        </is>
      </c>
      <c r="D204" t="n">
        <v>5.2808</v>
      </c>
      <c r="E204" t="n">
        <v>18.94</v>
      </c>
      <c r="F204" t="n">
        <v>15.57</v>
      </c>
      <c r="G204" t="n">
        <v>103.77</v>
      </c>
      <c r="H204" t="n">
        <v>1.35</v>
      </c>
      <c r="I204" t="n">
        <v>9</v>
      </c>
      <c r="J204" t="n">
        <v>323.3</v>
      </c>
      <c r="K204" t="n">
        <v>60.56</v>
      </c>
      <c r="L204" t="n">
        <v>24.5</v>
      </c>
      <c r="M204" t="n">
        <v>7</v>
      </c>
      <c r="N204" t="n">
        <v>98.23999999999999</v>
      </c>
      <c r="O204" t="n">
        <v>40107.81</v>
      </c>
      <c r="P204" t="n">
        <v>258.63</v>
      </c>
      <c r="Q204" t="n">
        <v>467.07</v>
      </c>
      <c r="R204" t="n">
        <v>57.48</v>
      </c>
      <c r="S204" t="n">
        <v>39.61</v>
      </c>
      <c r="T204" t="n">
        <v>3987.33</v>
      </c>
      <c r="U204" t="n">
        <v>0.6899999999999999</v>
      </c>
      <c r="V204" t="n">
        <v>0.75</v>
      </c>
      <c r="W204" t="n">
        <v>2.62</v>
      </c>
      <c r="X204" t="n">
        <v>0.23</v>
      </c>
      <c r="Y204" t="n">
        <v>1</v>
      </c>
      <c r="Z204" t="n">
        <v>10</v>
      </c>
    </row>
    <row r="205">
      <c r="A205" t="n">
        <v>95</v>
      </c>
      <c r="B205" t="n">
        <v>140</v>
      </c>
      <c r="C205" t="inlineStr">
        <is>
          <t xml:space="preserve">CONCLUIDO	</t>
        </is>
      </c>
      <c r="D205" t="n">
        <v>5.2798</v>
      </c>
      <c r="E205" t="n">
        <v>18.94</v>
      </c>
      <c r="F205" t="n">
        <v>15.57</v>
      </c>
      <c r="G205" t="n">
        <v>103.79</v>
      </c>
      <c r="H205" t="n">
        <v>1.36</v>
      </c>
      <c r="I205" t="n">
        <v>9</v>
      </c>
      <c r="J205" t="n">
        <v>323.87</v>
      </c>
      <c r="K205" t="n">
        <v>60.56</v>
      </c>
      <c r="L205" t="n">
        <v>24.75</v>
      </c>
      <c r="M205" t="n">
        <v>7</v>
      </c>
      <c r="N205" t="n">
        <v>98.56999999999999</v>
      </c>
      <c r="O205" t="n">
        <v>40178.37</v>
      </c>
      <c r="P205" t="n">
        <v>258.57</v>
      </c>
      <c r="Q205" t="n">
        <v>467.07</v>
      </c>
      <c r="R205" t="n">
        <v>57.61</v>
      </c>
      <c r="S205" t="n">
        <v>39.61</v>
      </c>
      <c r="T205" t="n">
        <v>4052.33</v>
      </c>
      <c r="U205" t="n">
        <v>0.6899999999999999</v>
      </c>
      <c r="V205" t="n">
        <v>0.75</v>
      </c>
      <c r="W205" t="n">
        <v>2.62</v>
      </c>
      <c r="X205" t="n">
        <v>0.24</v>
      </c>
      <c r="Y205" t="n">
        <v>1</v>
      </c>
      <c r="Z205" t="n">
        <v>10</v>
      </c>
    </row>
    <row r="206">
      <c r="A206" t="n">
        <v>96</v>
      </c>
      <c r="B206" t="n">
        <v>140</v>
      </c>
      <c r="C206" t="inlineStr">
        <is>
          <t xml:space="preserve">CONCLUIDO	</t>
        </is>
      </c>
      <c r="D206" t="n">
        <v>5.2801</v>
      </c>
      <c r="E206" t="n">
        <v>18.94</v>
      </c>
      <c r="F206" t="n">
        <v>15.57</v>
      </c>
      <c r="G206" t="n">
        <v>103.79</v>
      </c>
      <c r="H206" t="n">
        <v>1.37</v>
      </c>
      <c r="I206" t="n">
        <v>9</v>
      </c>
      <c r="J206" t="n">
        <v>324.44</v>
      </c>
      <c r="K206" t="n">
        <v>60.56</v>
      </c>
      <c r="L206" t="n">
        <v>25</v>
      </c>
      <c r="M206" t="n">
        <v>7</v>
      </c>
      <c r="N206" t="n">
        <v>98.89</v>
      </c>
      <c r="O206" t="n">
        <v>40249.08</v>
      </c>
      <c r="P206" t="n">
        <v>258.07</v>
      </c>
      <c r="Q206" t="n">
        <v>467.07</v>
      </c>
      <c r="R206" t="n">
        <v>57.53</v>
      </c>
      <c r="S206" t="n">
        <v>39.61</v>
      </c>
      <c r="T206" t="n">
        <v>4012.89</v>
      </c>
      <c r="U206" t="n">
        <v>0.6899999999999999</v>
      </c>
      <c r="V206" t="n">
        <v>0.75</v>
      </c>
      <c r="W206" t="n">
        <v>2.62</v>
      </c>
      <c r="X206" t="n">
        <v>0.23</v>
      </c>
      <c r="Y206" t="n">
        <v>1</v>
      </c>
      <c r="Z206" t="n">
        <v>10</v>
      </c>
    </row>
    <row r="207">
      <c r="A207" t="n">
        <v>97</v>
      </c>
      <c r="B207" t="n">
        <v>140</v>
      </c>
      <c r="C207" t="inlineStr">
        <is>
          <t xml:space="preserve">CONCLUIDO	</t>
        </is>
      </c>
      <c r="D207" t="n">
        <v>5.2822</v>
      </c>
      <c r="E207" t="n">
        <v>18.93</v>
      </c>
      <c r="F207" t="n">
        <v>15.56</v>
      </c>
      <c r="G207" t="n">
        <v>103.74</v>
      </c>
      <c r="H207" t="n">
        <v>1.38</v>
      </c>
      <c r="I207" t="n">
        <v>9</v>
      </c>
      <c r="J207" t="n">
        <v>325.02</v>
      </c>
      <c r="K207" t="n">
        <v>60.56</v>
      </c>
      <c r="L207" t="n">
        <v>25.25</v>
      </c>
      <c r="M207" t="n">
        <v>7</v>
      </c>
      <c r="N207" t="n">
        <v>99.20999999999999</v>
      </c>
      <c r="O207" t="n">
        <v>40319.95</v>
      </c>
      <c r="P207" t="n">
        <v>257.82</v>
      </c>
      <c r="Q207" t="n">
        <v>467.07</v>
      </c>
      <c r="R207" t="n">
        <v>57.4</v>
      </c>
      <c r="S207" t="n">
        <v>39.61</v>
      </c>
      <c r="T207" t="n">
        <v>3947.12</v>
      </c>
      <c r="U207" t="n">
        <v>0.6899999999999999</v>
      </c>
      <c r="V207" t="n">
        <v>0.75</v>
      </c>
      <c r="W207" t="n">
        <v>2.62</v>
      </c>
      <c r="X207" t="n">
        <v>0.23</v>
      </c>
      <c r="Y207" t="n">
        <v>1</v>
      </c>
      <c r="Z207" t="n">
        <v>10</v>
      </c>
    </row>
    <row r="208">
      <c r="A208" t="n">
        <v>98</v>
      </c>
      <c r="B208" t="n">
        <v>140</v>
      </c>
      <c r="C208" t="inlineStr">
        <is>
          <t xml:space="preserve">CONCLUIDO	</t>
        </is>
      </c>
      <c r="D208" t="n">
        <v>5.2786</v>
      </c>
      <c r="E208" t="n">
        <v>18.94</v>
      </c>
      <c r="F208" t="n">
        <v>15.57</v>
      </c>
      <c r="G208" t="n">
        <v>103.82</v>
      </c>
      <c r="H208" t="n">
        <v>1.4</v>
      </c>
      <c r="I208" t="n">
        <v>9</v>
      </c>
      <c r="J208" t="n">
        <v>325.59</v>
      </c>
      <c r="K208" t="n">
        <v>60.56</v>
      </c>
      <c r="L208" t="n">
        <v>25.5</v>
      </c>
      <c r="M208" t="n">
        <v>7</v>
      </c>
      <c r="N208" t="n">
        <v>99.54000000000001</v>
      </c>
      <c r="O208" t="n">
        <v>40390.96</v>
      </c>
      <c r="P208" t="n">
        <v>257.75</v>
      </c>
      <c r="Q208" t="n">
        <v>467.07</v>
      </c>
      <c r="R208" t="n">
        <v>57.85</v>
      </c>
      <c r="S208" t="n">
        <v>39.61</v>
      </c>
      <c r="T208" t="n">
        <v>4172.49</v>
      </c>
      <c r="U208" t="n">
        <v>0.68</v>
      </c>
      <c r="V208" t="n">
        <v>0.75</v>
      </c>
      <c r="W208" t="n">
        <v>2.62</v>
      </c>
      <c r="X208" t="n">
        <v>0.24</v>
      </c>
      <c r="Y208" t="n">
        <v>1</v>
      </c>
      <c r="Z208" t="n">
        <v>10</v>
      </c>
    </row>
    <row r="209">
      <c r="A209" t="n">
        <v>99</v>
      </c>
      <c r="B209" t="n">
        <v>140</v>
      </c>
      <c r="C209" t="inlineStr">
        <is>
          <t xml:space="preserve">CONCLUIDO	</t>
        </is>
      </c>
      <c r="D209" t="n">
        <v>5.2791</v>
      </c>
      <c r="E209" t="n">
        <v>18.94</v>
      </c>
      <c r="F209" t="n">
        <v>15.57</v>
      </c>
      <c r="G209" t="n">
        <v>103.81</v>
      </c>
      <c r="H209" t="n">
        <v>1.41</v>
      </c>
      <c r="I209" t="n">
        <v>9</v>
      </c>
      <c r="J209" t="n">
        <v>326.17</v>
      </c>
      <c r="K209" t="n">
        <v>60.56</v>
      </c>
      <c r="L209" t="n">
        <v>25.75</v>
      </c>
      <c r="M209" t="n">
        <v>7</v>
      </c>
      <c r="N209" t="n">
        <v>99.87</v>
      </c>
      <c r="O209" t="n">
        <v>40462.13</v>
      </c>
      <c r="P209" t="n">
        <v>257.53</v>
      </c>
      <c r="Q209" t="n">
        <v>467.07</v>
      </c>
      <c r="R209" t="n">
        <v>57.71</v>
      </c>
      <c r="S209" t="n">
        <v>39.61</v>
      </c>
      <c r="T209" t="n">
        <v>4099.67</v>
      </c>
      <c r="U209" t="n">
        <v>0.6899999999999999</v>
      </c>
      <c r="V209" t="n">
        <v>0.75</v>
      </c>
      <c r="W209" t="n">
        <v>2.63</v>
      </c>
      <c r="X209" t="n">
        <v>0.24</v>
      </c>
      <c r="Y209" t="n">
        <v>1</v>
      </c>
      <c r="Z209" t="n">
        <v>10</v>
      </c>
    </row>
    <row r="210">
      <c r="A210" t="n">
        <v>100</v>
      </c>
      <c r="B210" t="n">
        <v>140</v>
      </c>
      <c r="C210" t="inlineStr">
        <is>
          <t xml:space="preserve">CONCLUIDO	</t>
        </is>
      </c>
      <c r="D210" t="n">
        <v>5.2798</v>
      </c>
      <c r="E210" t="n">
        <v>18.94</v>
      </c>
      <c r="F210" t="n">
        <v>15.57</v>
      </c>
      <c r="G210" t="n">
        <v>103.79</v>
      </c>
      <c r="H210" t="n">
        <v>1.42</v>
      </c>
      <c r="I210" t="n">
        <v>9</v>
      </c>
      <c r="J210" t="n">
        <v>326.75</v>
      </c>
      <c r="K210" t="n">
        <v>60.56</v>
      </c>
      <c r="L210" t="n">
        <v>26</v>
      </c>
      <c r="M210" t="n">
        <v>7</v>
      </c>
      <c r="N210" t="n">
        <v>100.2</v>
      </c>
      <c r="O210" t="n">
        <v>40533.46</v>
      </c>
      <c r="P210" t="n">
        <v>257.08</v>
      </c>
      <c r="Q210" t="n">
        <v>467.07</v>
      </c>
      <c r="R210" t="n">
        <v>57.62</v>
      </c>
      <c r="S210" t="n">
        <v>39.61</v>
      </c>
      <c r="T210" t="n">
        <v>4056.28</v>
      </c>
      <c r="U210" t="n">
        <v>0.6899999999999999</v>
      </c>
      <c r="V210" t="n">
        <v>0.75</v>
      </c>
      <c r="W210" t="n">
        <v>2.62</v>
      </c>
      <c r="X210" t="n">
        <v>0.24</v>
      </c>
      <c r="Y210" t="n">
        <v>1</v>
      </c>
      <c r="Z210" t="n">
        <v>10</v>
      </c>
    </row>
    <row r="211">
      <c r="A211" t="n">
        <v>101</v>
      </c>
      <c r="B211" t="n">
        <v>140</v>
      </c>
      <c r="C211" t="inlineStr">
        <is>
          <t xml:space="preserve">CONCLUIDO	</t>
        </is>
      </c>
      <c r="D211" t="n">
        <v>5.3079</v>
      </c>
      <c r="E211" t="n">
        <v>18.84</v>
      </c>
      <c r="F211" t="n">
        <v>15.52</v>
      </c>
      <c r="G211" t="n">
        <v>116.41</v>
      </c>
      <c r="H211" t="n">
        <v>1.43</v>
      </c>
      <c r="I211" t="n">
        <v>8</v>
      </c>
      <c r="J211" t="n">
        <v>327.33</v>
      </c>
      <c r="K211" t="n">
        <v>60.56</v>
      </c>
      <c r="L211" t="n">
        <v>26.25</v>
      </c>
      <c r="M211" t="n">
        <v>6</v>
      </c>
      <c r="N211" t="n">
        <v>100.52</v>
      </c>
      <c r="O211" t="n">
        <v>40604.94</v>
      </c>
      <c r="P211" t="n">
        <v>255.81</v>
      </c>
      <c r="Q211" t="n">
        <v>467.08</v>
      </c>
      <c r="R211" t="n">
        <v>55.96</v>
      </c>
      <c r="S211" t="n">
        <v>39.61</v>
      </c>
      <c r="T211" t="n">
        <v>3232.98</v>
      </c>
      <c r="U211" t="n">
        <v>0.71</v>
      </c>
      <c r="V211" t="n">
        <v>0.75</v>
      </c>
      <c r="W211" t="n">
        <v>2.62</v>
      </c>
      <c r="X211" t="n">
        <v>0.19</v>
      </c>
      <c r="Y211" t="n">
        <v>1</v>
      </c>
      <c r="Z211" t="n">
        <v>10</v>
      </c>
    </row>
    <row r="212">
      <c r="A212" t="n">
        <v>102</v>
      </c>
      <c r="B212" t="n">
        <v>140</v>
      </c>
      <c r="C212" t="inlineStr">
        <is>
          <t xml:space="preserve">CONCLUIDO	</t>
        </is>
      </c>
      <c r="D212" t="n">
        <v>5.3071</v>
      </c>
      <c r="E212" t="n">
        <v>18.84</v>
      </c>
      <c r="F212" t="n">
        <v>15.52</v>
      </c>
      <c r="G212" t="n">
        <v>116.43</v>
      </c>
      <c r="H212" t="n">
        <v>1.44</v>
      </c>
      <c r="I212" t="n">
        <v>8</v>
      </c>
      <c r="J212" t="n">
        <v>327.91</v>
      </c>
      <c r="K212" t="n">
        <v>60.56</v>
      </c>
      <c r="L212" t="n">
        <v>26.5</v>
      </c>
      <c r="M212" t="n">
        <v>6</v>
      </c>
      <c r="N212" t="n">
        <v>100.86</v>
      </c>
      <c r="O212" t="n">
        <v>40676.58</v>
      </c>
      <c r="P212" t="n">
        <v>255.86</v>
      </c>
      <c r="Q212" t="n">
        <v>467.07</v>
      </c>
      <c r="R212" t="n">
        <v>56.15</v>
      </c>
      <c r="S212" t="n">
        <v>39.61</v>
      </c>
      <c r="T212" t="n">
        <v>3327.16</v>
      </c>
      <c r="U212" t="n">
        <v>0.71</v>
      </c>
      <c r="V212" t="n">
        <v>0.75</v>
      </c>
      <c r="W212" t="n">
        <v>2.62</v>
      </c>
      <c r="X212" t="n">
        <v>0.19</v>
      </c>
      <c r="Y212" t="n">
        <v>1</v>
      </c>
      <c r="Z212" t="n">
        <v>10</v>
      </c>
    </row>
    <row r="213">
      <c r="A213" t="n">
        <v>103</v>
      </c>
      <c r="B213" t="n">
        <v>140</v>
      </c>
      <c r="C213" t="inlineStr">
        <is>
          <t xml:space="preserve">CONCLUIDO	</t>
        </is>
      </c>
      <c r="D213" t="n">
        <v>5.3059</v>
      </c>
      <c r="E213" t="n">
        <v>18.85</v>
      </c>
      <c r="F213" t="n">
        <v>15.53</v>
      </c>
      <c r="G213" t="n">
        <v>116.46</v>
      </c>
      <c r="H213" t="n">
        <v>1.45</v>
      </c>
      <c r="I213" t="n">
        <v>8</v>
      </c>
      <c r="J213" t="n">
        <v>328.49</v>
      </c>
      <c r="K213" t="n">
        <v>60.56</v>
      </c>
      <c r="L213" t="n">
        <v>26.75</v>
      </c>
      <c r="M213" t="n">
        <v>6</v>
      </c>
      <c r="N213" t="n">
        <v>101.19</v>
      </c>
      <c r="O213" t="n">
        <v>40748.37</v>
      </c>
      <c r="P213" t="n">
        <v>256.35</v>
      </c>
      <c r="Q213" t="n">
        <v>467.07</v>
      </c>
      <c r="R213" t="n">
        <v>56.39</v>
      </c>
      <c r="S213" t="n">
        <v>39.61</v>
      </c>
      <c r="T213" t="n">
        <v>3446.93</v>
      </c>
      <c r="U213" t="n">
        <v>0.7</v>
      </c>
      <c r="V213" t="n">
        <v>0.75</v>
      </c>
      <c r="W213" t="n">
        <v>2.62</v>
      </c>
      <c r="X213" t="n">
        <v>0.2</v>
      </c>
      <c r="Y213" t="n">
        <v>1</v>
      </c>
      <c r="Z213" t="n">
        <v>10</v>
      </c>
    </row>
    <row r="214">
      <c r="A214" t="n">
        <v>104</v>
      </c>
      <c r="B214" t="n">
        <v>140</v>
      </c>
      <c r="C214" t="inlineStr">
        <is>
          <t xml:space="preserve">CONCLUIDO	</t>
        </is>
      </c>
      <c r="D214" t="n">
        <v>5.3064</v>
      </c>
      <c r="E214" t="n">
        <v>18.84</v>
      </c>
      <c r="F214" t="n">
        <v>15.53</v>
      </c>
      <c r="G214" t="n">
        <v>116.45</v>
      </c>
      <c r="H214" t="n">
        <v>1.46</v>
      </c>
      <c r="I214" t="n">
        <v>8</v>
      </c>
      <c r="J214" t="n">
        <v>329.08</v>
      </c>
      <c r="K214" t="n">
        <v>60.56</v>
      </c>
      <c r="L214" t="n">
        <v>27</v>
      </c>
      <c r="M214" t="n">
        <v>6</v>
      </c>
      <c r="N214" t="n">
        <v>101.52</v>
      </c>
      <c r="O214" t="n">
        <v>40820.32</v>
      </c>
      <c r="P214" t="n">
        <v>256.32</v>
      </c>
      <c r="Q214" t="n">
        <v>467.07</v>
      </c>
      <c r="R214" t="n">
        <v>56.14</v>
      </c>
      <c r="S214" t="n">
        <v>39.61</v>
      </c>
      <c r="T214" t="n">
        <v>3319.41</v>
      </c>
      <c r="U214" t="n">
        <v>0.71</v>
      </c>
      <c r="V214" t="n">
        <v>0.75</v>
      </c>
      <c r="W214" t="n">
        <v>2.62</v>
      </c>
      <c r="X214" t="n">
        <v>0.19</v>
      </c>
      <c r="Y214" t="n">
        <v>1</v>
      </c>
      <c r="Z214" t="n">
        <v>10</v>
      </c>
    </row>
    <row r="215">
      <c r="A215" t="n">
        <v>105</v>
      </c>
      <c r="B215" t="n">
        <v>140</v>
      </c>
      <c r="C215" t="inlineStr">
        <is>
          <t xml:space="preserve">CONCLUIDO	</t>
        </is>
      </c>
      <c r="D215" t="n">
        <v>5.3062</v>
      </c>
      <c r="E215" t="n">
        <v>18.85</v>
      </c>
      <c r="F215" t="n">
        <v>15.53</v>
      </c>
      <c r="G215" t="n">
        <v>116.45</v>
      </c>
      <c r="H215" t="n">
        <v>1.47</v>
      </c>
      <c r="I215" t="n">
        <v>8</v>
      </c>
      <c r="J215" t="n">
        <v>329.66</v>
      </c>
      <c r="K215" t="n">
        <v>60.56</v>
      </c>
      <c r="L215" t="n">
        <v>27.25</v>
      </c>
      <c r="M215" t="n">
        <v>6</v>
      </c>
      <c r="N215" t="n">
        <v>101.86</v>
      </c>
      <c r="O215" t="n">
        <v>40892.44</v>
      </c>
      <c r="P215" t="n">
        <v>256.54</v>
      </c>
      <c r="Q215" t="n">
        <v>467.07</v>
      </c>
      <c r="R215" t="n">
        <v>56.34</v>
      </c>
      <c r="S215" t="n">
        <v>39.61</v>
      </c>
      <c r="T215" t="n">
        <v>3422.08</v>
      </c>
      <c r="U215" t="n">
        <v>0.7</v>
      </c>
      <c r="V215" t="n">
        <v>0.75</v>
      </c>
      <c r="W215" t="n">
        <v>2.62</v>
      </c>
      <c r="X215" t="n">
        <v>0.19</v>
      </c>
      <c r="Y215" t="n">
        <v>1</v>
      </c>
      <c r="Z215" t="n">
        <v>10</v>
      </c>
    </row>
    <row r="216">
      <c r="A216" t="n">
        <v>106</v>
      </c>
      <c r="B216" t="n">
        <v>140</v>
      </c>
      <c r="C216" t="inlineStr">
        <is>
          <t xml:space="preserve">CONCLUIDO	</t>
        </is>
      </c>
      <c r="D216" t="n">
        <v>5.304</v>
      </c>
      <c r="E216" t="n">
        <v>18.85</v>
      </c>
      <c r="F216" t="n">
        <v>15.53</v>
      </c>
      <c r="G216" t="n">
        <v>116.51</v>
      </c>
      <c r="H216" t="n">
        <v>1.48</v>
      </c>
      <c r="I216" t="n">
        <v>8</v>
      </c>
      <c r="J216" t="n">
        <v>330.25</v>
      </c>
      <c r="K216" t="n">
        <v>60.56</v>
      </c>
      <c r="L216" t="n">
        <v>27.5</v>
      </c>
      <c r="M216" t="n">
        <v>6</v>
      </c>
      <c r="N216" t="n">
        <v>102.19</v>
      </c>
      <c r="O216" t="n">
        <v>40964.71</v>
      </c>
      <c r="P216" t="n">
        <v>256.76</v>
      </c>
      <c r="Q216" t="n">
        <v>467.07</v>
      </c>
      <c r="R216" t="n">
        <v>56.41</v>
      </c>
      <c r="S216" t="n">
        <v>39.61</v>
      </c>
      <c r="T216" t="n">
        <v>3453.72</v>
      </c>
      <c r="U216" t="n">
        <v>0.7</v>
      </c>
      <c r="V216" t="n">
        <v>0.75</v>
      </c>
      <c r="W216" t="n">
        <v>2.63</v>
      </c>
      <c r="X216" t="n">
        <v>0.2</v>
      </c>
      <c r="Y216" t="n">
        <v>1</v>
      </c>
      <c r="Z216" t="n">
        <v>10</v>
      </c>
    </row>
    <row r="217">
      <c r="A217" t="n">
        <v>107</v>
      </c>
      <c r="B217" t="n">
        <v>140</v>
      </c>
      <c r="C217" t="inlineStr">
        <is>
          <t xml:space="preserve">CONCLUIDO	</t>
        </is>
      </c>
      <c r="D217" t="n">
        <v>5.3092</v>
      </c>
      <c r="E217" t="n">
        <v>18.84</v>
      </c>
      <c r="F217" t="n">
        <v>15.52</v>
      </c>
      <c r="G217" t="n">
        <v>116.37</v>
      </c>
      <c r="H217" t="n">
        <v>1.49</v>
      </c>
      <c r="I217" t="n">
        <v>8</v>
      </c>
      <c r="J217" t="n">
        <v>330.83</v>
      </c>
      <c r="K217" t="n">
        <v>60.56</v>
      </c>
      <c r="L217" t="n">
        <v>27.75</v>
      </c>
      <c r="M217" t="n">
        <v>6</v>
      </c>
      <c r="N217" t="n">
        <v>102.53</v>
      </c>
      <c r="O217" t="n">
        <v>41037.15</v>
      </c>
      <c r="P217" t="n">
        <v>256.48</v>
      </c>
      <c r="Q217" t="n">
        <v>467.07</v>
      </c>
      <c r="R217" t="n">
        <v>55.99</v>
      </c>
      <c r="S217" t="n">
        <v>39.61</v>
      </c>
      <c r="T217" t="n">
        <v>3243.97</v>
      </c>
      <c r="U217" t="n">
        <v>0.71</v>
      </c>
      <c r="V217" t="n">
        <v>0.75</v>
      </c>
      <c r="W217" t="n">
        <v>2.62</v>
      </c>
      <c r="X217" t="n">
        <v>0.18</v>
      </c>
      <c r="Y217" t="n">
        <v>1</v>
      </c>
      <c r="Z217" t="n">
        <v>10</v>
      </c>
    </row>
    <row r="218">
      <c r="A218" t="n">
        <v>108</v>
      </c>
      <c r="B218" t="n">
        <v>140</v>
      </c>
      <c r="C218" t="inlineStr">
        <is>
          <t xml:space="preserve">CONCLUIDO	</t>
        </is>
      </c>
      <c r="D218" t="n">
        <v>5.3056</v>
      </c>
      <c r="E218" t="n">
        <v>18.85</v>
      </c>
      <c r="F218" t="n">
        <v>15.53</v>
      </c>
      <c r="G218" t="n">
        <v>116.47</v>
      </c>
      <c r="H218" t="n">
        <v>1.51</v>
      </c>
      <c r="I218" t="n">
        <v>8</v>
      </c>
      <c r="J218" t="n">
        <v>331.42</v>
      </c>
      <c r="K218" t="n">
        <v>60.56</v>
      </c>
      <c r="L218" t="n">
        <v>28</v>
      </c>
      <c r="M218" t="n">
        <v>6</v>
      </c>
      <c r="N218" t="n">
        <v>102.87</v>
      </c>
      <c r="O218" t="n">
        <v>41109.75</v>
      </c>
      <c r="P218" t="n">
        <v>257</v>
      </c>
      <c r="Q218" t="n">
        <v>467.07</v>
      </c>
      <c r="R218" t="n">
        <v>56.25</v>
      </c>
      <c r="S218" t="n">
        <v>39.61</v>
      </c>
      <c r="T218" t="n">
        <v>3377.79</v>
      </c>
      <c r="U218" t="n">
        <v>0.7</v>
      </c>
      <c r="V218" t="n">
        <v>0.75</v>
      </c>
      <c r="W218" t="n">
        <v>2.62</v>
      </c>
      <c r="X218" t="n">
        <v>0.2</v>
      </c>
      <c r="Y218" t="n">
        <v>1</v>
      </c>
      <c r="Z218" t="n">
        <v>10</v>
      </c>
    </row>
    <row r="219">
      <c r="A219" t="n">
        <v>109</v>
      </c>
      <c r="B219" t="n">
        <v>140</v>
      </c>
      <c r="C219" t="inlineStr">
        <is>
          <t xml:space="preserve">CONCLUIDO	</t>
        </is>
      </c>
      <c r="D219" t="n">
        <v>5.3045</v>
      </c>
      <c r="E219" t="n">
        <v>18.85</v>
      </c>
      <c r="F219" t="n">
        <v>15.53</v>
      </c>
      <c r="G219" t="n">
        <v>116.5</v>
      </c>
      <c r="H219" t="n">
        <v>1.52</v>
      </c>
      <c r="I219" t="n">
        <v>8</v>
      </c>
      <c r="J219" t="n">
        <v>332.01</v>
      </c>
      <c r="K219" t="n">
        <v>60.56</v>
      </c>
      <c r="L219" t="n">
        <v>28.25</v>
      </c>
      <c r="M219" t="n">
        <v>6</v>
      </c>
      <c r="N219" t="n">
        <v>103.21</v>
      </c>
      <c r="O219" t="n">
        <v>41182.52</v>
      </c>
      <c r="P219" t="n">
        <v>256.74</v>
      </c>
      <c r="Q219" t="n">
        <v>467.07</v>
      </c>
      <c r="R219" t="n">
        <v>56.44</v>
      </c>
      <c r="S219" t="n">
        <v>39.61</v>
      </c>
      <c r="T219" t="n">
        <v>3469.79</v>
      </c>
      <c r="U219" t="n">
        <v>0.7</v>
      </c>
      <c r="V219" t="n">
        <v>0.75</v>
      </c>
      <c r="W219" t="n">
        <v>2.62</v>
      </c>
      <c r="X219" t="n">
        <v>0.2</v>
      </c>
      <c r="Y219" t="n">
        <v>1</v>
      </c>
      <c r="Z219" t="n">
        <v>10</v>
      </c>
    </row>
    <row r="220">
      <c r="A220" t="n">
        <v>110</v>
      </c>
      <c r="B220" t="n">
        <v>140</v>
      </c>
      <c r="C220" t="inlineStr">
        <is>
          <t xml:space="preserve">CONCLUIDO	</t>
        </is>
      </c>
      <c r="D220" t="n">
        <v>5.3043</v>
      </c>
      <c r="E220" t="n">
        <v>18.85</v>
      </c>
      <c r="F220" t="n">
        <v>15.53</v>
      </c>
      <c r="G220" t="n">
        <v>116.5</v>
      </c>
      <c r="H220" t="n">
        <v>1.53</v>
      </c>
      <c r="I220" t="n">
        <v>8</v>
      </c>
      <c r="J220" t="n">
        <v>332.6</v>
      </c>
      <c r="K220" t="n">
        <v>60.56</v>
      </c>
      <c r="L220" t="n">
        <v>28.5</v>
      </c>
      <c r="M220" t="n">
        <v>6</v>
      </c>
      <c r="N220" t="n">
        <v>103.55</v>
      </c>
      <c r="O220" t="n">
        <v>41255.45</v>
      </c>
      <c r="P220" t="n">
        <v>256.51</v>
      </c>
      <c r="Q220" t="n">
        <v>467.07</v>
      </c>
      <c r="R220" t="n">
        <v>56.56</v>
      </c>
      <c r="S220" t="n">
        <v>39.61</v>
      </c>
      <c r="T220" t="n">
        <v>3528.62</v>
      </c>
      <c r="U220" t="n">
        <v>0.7</v>
      </c>
      <c r="V220" t="n">
        <v>0.75</v>
      </c>
      <c r="W220" t="n">
        <v>2.62</v>
      </c>
      <c r="X220" t="n">
        <v>0.2</v>
      </c>
      <c r="Y220" t="n">
        <v>1</v>
      </c>
      <c r="Z220" t="n">
        <v>10</v>
      </c>
    </row>
    <row r="221">
      <c r="A221" t="n">
        <v>111</v>
      </c>
      <c r="B221" t="n">
        <v>140</v>
      </c>
      <c r="C221" t="inlineStr">
        <is>
          <t xml:space="preserve">CONCLUIDO	</t>
        </is>
      </c>
      <c r="D221" t="n">
        <v>5.3061</v>
      </c>
      <c r="E221" t="n">
        <v>18.85</v>
      </c>
      <c r="F221" t="n">
        <v>15.53</v>
      </c>
      <c r="G221" t="n">
        <v>116.45</v>
      </c>
      <c r="H221" t="n">
        <v>1.54</v>
      </c>
      <c r="I221" t="n">
        <v>8</v>
      </c>
      <c r="J221" t="n">
        <v>333.2</v>
      </c>
      <c r="K221" t="n">
        <v>60.56</v>
      </c>
      <c r="L221" t="n">
        <v>28.75</v>
      </c>
      <c r="M221" t="n">
        <v>6</v>
      </c>
      <c r="N221" t="n">
        <v>103.89</v>
      </c>
      <c r="O221" t="n">
        <v>41328.54</v>
      </c>
      <c r="P221" t="n">
        <v>256.1</v>
      </c>
      <c r="Q221" t="n">
        <v>467.07</v>
      </c>
      <c r="R221" t="n">
        <v>56.31</v>
      </c>
      <c r="S221" t="n">
        <v>39.61</v>
      </c>
      <c r="T221" t="n">
        <v>3407.11</v>
      </c>
      <c r="U221" t="n">
        <v>0.7</v>
      </c>
      <c r="V221" t="n">
        <v>0.75</v>
      </c>
      <c r="W221" t="n">
        <v>2.62</v>
      </c>
      <c r="X221" t="n">
        <v>0.19</v>
      </c>
      <c r="Y221" t="n">
        <v>1</v>
      </c>
      <c r="Z221" t="n">
        <v>10</v>
      </c>
    </row>
    <row r="222">
      <c r="A222" t="n">
        <v>112</v>
      </c>
      <c r="B222" t="n">
        <v>140</v>
      </c>
      <c r="C222" t="inlineStr">
        <is>
          <t xml:space="preserve">CONCLUIDO	</t>
        </is>
      </c>
      <c r="D222" t="n">
        <v>5.3033</v>
      </c>
      <c r="E222" t="n">
        <v>18.86</v>
      </c>
      <c r="F222" t="n">
        <v>15.54</v>
      </c>
      <c r="G222" t="n">
        <v>116.53</v>
      </c>
      <c r="H222" t="n">
        <v>1.55</v>
      </c>
      <c r="I222" t="n">
        <v>8</v>
      </c>
      <c r="J222" t="n">
        <v>333.79</v>
      </c>
      <c r="K222" t="n">
        <v>60.56</v>
      </c>
      <c r="L222" t="n">
        <v>29</v>
      </c>
      <c r="M222" t="n">
        <v>6</v>
      </c>
      <c r="N222" t="n">
        <v>104.24</v>
      </c>
      <c r="O222" t="n">
        <v>41401.93</v>
      </c>
      <c r="P222" t="n">
        <v>255.7</v>
      </c>
      <c r="Q222" t="n">
        <v>467.07</v>
      </c>
      <c r="R222" t="n">
        <v>56.72</v>
      </c>
      <c r="S222" t="n">
        <v>39.61</v>
      </c>
      <c r="T222" t="n">
        <v>3609.69</v>
      </c>
      <c r="U222" t="n">
        <v>0.7</v>
      </c>
      <c r="V222" t="n">
        <v>0.75</v>
      </c>
      <c r="W222" t="n">
        <v>2.62</v>
      </c>
      <c r="X222" t="n">
        <v>0.2</v>
      </c>
      <c r="Y222" t="n">
        <v>1</v>
      </c>
      <c r="Z222" t="n">
        <v>10</v>
      </c>
    </row>
    <row r="223">
      <c r="A223" t="n">
        <v>113</v>
      </c>
      <c r="B223" t="n">
        <v>140</v>
      </c>
      <c r="C223" t="inlineStr">
        <is>
          <t xml:space="preserve">CONCLUIDO	</t>
        </is>
      </c>
      <c r="D223" t="n">
        <v>5.3046</v>
      </c>
      <c r="E223" t="n">
        <v>18.85</v>
      </c>
      <c r="F223" t="n">
        <v>15.53</v>
      </c>
      <c r="G223" t="n">
        <v>116.5</v>
      </c>
      <c r="H223" t="n">
        <v>1.56</v>
      </c>
      <c r="I223" t="n">
        <v>8</v>
      </c>
      <c r="J223" t="n">
        <v>334.39</v>
      </c>
      <c r="K223" t="n">
        <v>60.56</v>
      </c>
      <c r="L223" t="n">
        <v>29.25</v>
      </c>
      <c r="M223" t="n">
        <v>6</v>
      </c>
      <c r="N223" t="n">
        <v>104.58</v>
      </c>
      <c r="O223" t="n">
        <v>41475.37</v>
      </c>
      <c r="P223" t="n">
        <v>255.49</v>
      </c>
      <c r="Q223" t="n">
        <v>467.07</v>
      </c>
      <c r="R223" t="n">
        <v>56.55</v>
      </c>
      <c r="S223" t="n">
        <v>39.61</v>
      </c>
      <c r="T223" t="n">
        <v>3528.06</v>
      </c>
      <c r="U223" t="n">
        <v>0.7</v>
      </c>
      <c r="V223" t="n">
        <v>0.75</v>
      </c>
      <c r="W223" t="n">
        <v>2.62</v>
      </c>
      <c r="X223" t="n">
        <v>0.2</v>
      </c>
      <c r="Y223" t="n">
        <v>1</v>
      </c>
      <c r="Z223" t="n">
        <v>10</v>
      </c>
    </row>
    <row r="224">
      <c r="A224" t="n">
        <v>114</v>
      </c>
      <c r="B224" t="n">
        <v>140</v>
      </c>
      <c r="C224" t="inlineStr">
        <is>
          <t xml:space="preserve">CONCLUIDO	</t>
        </is>
      </c>
      <c r="D224" t="n">
        <v>5.3053</v>
      </c>
      <c r="E224" t="n">
        <v>18.85</v>
      </c>
      <c r="F224" t="n">
        <v>15.53</v>
      </c>
      <c r="G224" t="n">
        <v>116.48</v>
      </c>
      <c r="H224" t="n">
        <v>1.57</v>
      </c>
      <c r="I224" t="n">
        <v>8</v>
      </c>
      <c r="J224" t="n">
        <v>334.98</v>
      </c>
      <c r="K224" t="n">
        <v>60.56</v>
      </c>
      <c r="L224" t="n">
        <v>29.5</v>
      </c>
      <c r="M224" t="n">
        <v>6</v>
      </c>
      <c r="N224" t="n">
        <v>104.93</v>
      </c>
      <c r="O224" t="n">
        <v>41548.98</v>
      </c>
      <c r="P224" t="n">
        <v>255.53</v>
      </c>
      <c r="Q224" t="n">
        <v>467.08</v>
      </c>
      <c r="R224" t="n">
        <v>56.43</v>
      </c>
      <c r="S224" t="n">
        <v>39.61</v>
      </c>
      <c r="T224" t="n">
        <v>3465.16</v>
      </c>
      <c r="U224" t="n">
        <v>0.7</v>
      </c>
      <c r="V224" t="n">
        <v>0.75</v>
      </c>
      <c r="W224" t="n">
        <v>2.62</v>
      </c>
      <c r="X224" t="n">
        <v>0.2</v>
      </c>
      <c r="Y224" t="n">
        <v>1</v>
      </c>
      <c r="Z224" t="n">
        <v>10</v>
      </c>
    </row>
    <row r="225">
      <c r="A225" t="n">
        <v>115</v>
      </c>
      <c r="B225" t="n">
        <v>140</v>
      </c>
      <c r="C225" t="inlineStr">
        <is>
          <t xml:space="preserve">CONCLUIDO	</t>
        </is>
      </c>
      <c r="D225" t="n">
        <v>5.3049</v>
      </c>
      <c r="E225" t="n">
        <v>18.85</v>
      </c>
      <c r="F225" t="n">
        <v>15.53</v>
      </c>
      <c r="G225" t="n">
        <v>116.49</v>
      </c>
      <c r="H225" t="n">
        <v>1.58</v>
      </c>
      <c r="I225" t="n">
        <v>8</v>
      </c>
      <c r="J225" t="n">
        <v>335.58</v>
      </c>
      <c r="K225" t="n">
        <v>60.56</v>
      </c>
      <c r="L225" t="n">
        <v>29.75</v>
      </c>
      <c r="M225" t="n">
        <v>6</v>
      </c>
      <c r="N225" t="n">
        <v>105.28</v>
      </c>
      <c r="O225" t="n">
        <v>41622.76</v>
      </c>
      <c r="P225" t="n">
        <v>255.19</v>
      </c>
      <c r="Q225" t="n">
        <v>467.07</v>
      </c>
      <c r="R225" t="n">
        <v>56.41</v>
      </c>
      <c r="S225" t="n">
        <v>39.61</v>
      </c>
      <c r="T225" t="n">
        <v>3456.96</v>
      </c>
      <c r="U225" t="n">
        <v>0.7</v>
      </c>
      <c r="V225" t="n">
        <v>0.75</v>
      </c>
      <c r="W225" t="n">
        <v>2.62</v>
      </c>
      <c r="X225" t="n">
        <v>0.2</v>
      </c>
      <c r="Y225" t="n">
        <v>1</v>
      </c>
      <c r="Z225" t="n">
        <v>10</v>
      </c>
    </row>
    <row r="226">
      <c r="A226" t="n">
        <v>116</v>
      </c>
      <c r="B226" t="n">
        <v>140</v>
      </c>
      <c r="C226" t="inlineStr">
        <is>
          <t xml:space="preserve">CONCLUIDO	</t>
        </is>
      </c>
      <c r="D226" t="n">
        <v>5.3032</v>
      </c>
      <c r="E226" t="n">
        <v>18.86</v>
      </c>
      <c r="F226" t="n">
        <v>15.54</v>
      </c>
      <c r="G226" t="n">
        <v>116.53</v>
      </c>
      <c r="H226" t="n">
        <v>1.59</v>
      </c>
      <c r="I226" t="n">
        <v>8</v>
      </c>
      <c r="J226" t="n">
        <v>336.18</v>
      </c>
      <c r="K226" t="n">
        <v>60.56</v>
      </c>
      <c r="L226" t="n">
        <v>30</v>
      </c>
      <c r="M226" t="n">
        <v>6</v>
      </c>
      <c r="N226" t="n">
        <v>105.63</v>
      </c>
      <c r="O226" t="n">
        <v>41696.71</v>
      </c>
      <c r="P226" t="n">
        <v>254.65</v>
      </c>
      <c r="Q226" t="n">
        <v>467.08</v>
      </c>
      <c r="R226" t="n">
        <v>56.7</v>
      </c>
      <c r="S226" t="n">
        <v>39.61</v>
      </c>
      <c r="T226" t="n">
        <v>3602.9</v>
      </c>
      <c r="U226" t="n">
        <v>0.7</v>
      </c>
      <c r="V226" t="n">
        <v>0.75</v>
      </c>
      <c r="W226" t="n">
        <v>2.62</v>
      </c>
      <c r="X226" t="n">
        <v>0.2</v>
      </c>
      <c r="Y226" t="n">
        <v>1</v>
      </c>
      <c r="Z226" t="n">
        <v>10</v>
      </c>
    </row>
    <row r="227">
      <c r="A227" t="n">
        <v>117</v>
      </c>
      <c r="B227" t="n">
        <v>140</v>
      </c>
      <c r="C227" t="inlineStr">
        <is>
          <t xml:space="preserve">CONCLUIDO	</t>
        </is>
      </c>
      <c r="D227" t="n">
        <v>5.3247</v>
      </c>
      <c r="E227" t="n">
        <v>18.78</v>
      </c>
      <c r="F227" t="n">
        <v>15.51</v>
      </c>
      <c r="G227" t="n">
        <v>132.97</v>
      </c>
      <c r="H227" t="n">
        <v>1.6</v>
      </c>
      <c r="I227" t="n">
        <v>7</v>
      </c>
      <c r="J227" t="n">
        <v>336.78</v>
      </c>
      <c r="K227" t="n">
        <v>60.56</v>
      </c>
      <c r="L227" t="n">
        <v>30.25</v>
      </c>
      <c r="M227" t="n">
        <v>5</v>
      </c>
      <c r="N227" t="n">
        <v>105.98</v>
      </c>
      <c r="O227" t="n">
        <v>41770.83</v>
      </c>
      <c r="P227" t="n">
        <v>253.63</v>
      </c>
      <c r="Q227" t="n">
        <v>467.07</v>
      </c>
      <c r="R227" t="n">
        <v>55.89</v>
      </c>
      <c r="S227" t="n">
        <v>39.61</v>
      </c>
      <c r="T227" t="n">
        <v>3199.27</v>
      </c>
      <c r="U227" t="n">
        <v>0.71</v>
      </c>
      <c r="V227" t="n">
        <v>0.75</v>
      </c>
      <c r="W227" t="n">
        <v>2.62</v>
      </c>
      <c r="X227" t="n">
        <v>0.18</v>
      </c>
      <c r="Y227" t="n">
        <v>1</v>
      </c>
      <c r="Z227" t="n">
        <v>10</v>
      </c>
    </row>
    <row r="228">
      <c r="A228" t="n">
        <v>118</v>
      </c>
      <c r="B228" t="n">
        <v>140</v>
      </c>
      <c r="C228" t="inlineStr">
        <is>
          <t xml:space="preserve">CONCLUIDO	</t>
        </is>
      </c>
      <c r="D228" t="n">
        <v>5.3252</v>
      </c>
      <c r="E228" t="n">
        <v>18.78</v>
      </c>
      <c r="F228" t="n">
        <v>15.51</v>
      </c>
      <c r="G228" t="n">
        <v>132.96</v>
      </c>
      <c r="H228" t="n">
        <v>1.61</v>
      </c>
      <c r="I228" t="n">
        <v>7</v>
      </c>
      <c r="J228" t="n">
        <v>337.39</v>
      </c>
      <c r="K228" t="n">
        <v>60.56</v>
      </c>
      <c r="L228" t="n">
        <v>30.5</v>
      </c>
      <c r="M228" t="n">
        <v>5</v>
      </c>
      <c r="N228" t="n">
        <v>106.33</v>
      </c>
      <c r="O228" t="n">
        <v>41845.13</v>
      </c>
      <c r="P228" t="n">
        <v>254.13</v>
      </c>
      <c r="Q228" t="n">
        <v>467.09</v>
      </c>
      <c r="R228" t="n">
        <v>55.84</v>
      </c>
      <c r="S228" t="n">
        <v>39.61</v>
      </c>
      <c r="T228" t="n">
        <v>3178.38</v>
      </c>
      <c r="U228" t="n">
        <v>0.71</v>
      </c>
      <c r="V228" t="n">
        <v>0.75</v>
      </c>
      <c r="W228" t="n">
        <v>2.62</v>
      </c>
      <c r="X228" t="n">
        <v>0.18</v>
      </c>
      <c r="Y228" t="n">
        <v>1</v>
      </c>
      <c r="Z228" t="n">
        <v>10</v>
      </c>
    </row>
    <row r="229">
      <c r="A229" t="n">
        <v>119</v>
      </c>
      <c r="B229" t="n">
        <v>140</v>
      </c>
      <c r="C229" t="inlineStr">
        <is>
          <t xml:space="preserve">CONCLUIDO	</t>
        </is>
      </c>
      <c r="D229" t="n">
        <v>5.3247</v>
      </c>
      <c r="E229" t="n">
        <v>18.78</v>
      </c>
      <c r="F229" t="n">
        <v>15.51</v>
      </c>
      <c r="G229" t="n">
        <v>132.98</v>
      </c>
      <c r="H229" t="n">
        <v>1.62</v>
      </c>
      <c r="I229" t="n">
        <v>7</v>
      </c>
      <c r="J229" t="n">
        <v>337.99</v>
      </c>
      <c r="K229" t="n">
        <v>60.56</v>
      </c>
      <c r="L229" t="n">
        <v>30.75</v>
      </c>
      <c r="M229" t="n">
        <v>5</v>
      </c>
      <c r="N229" t="n">
        <v>106.68</v>
      </c>
      <c r="O229" t="n">
        <v>41919.61</v>
      </c>
      <c r="P229" t="n">
        <v>254.46</v>
      </c>
      <c r="Q229" t="n">
        <v>467.07</v>
      </c>
      <c r="R229" t="n">
        <v>55.89</v>
      </c>
      <c r="S229" t="n">
        <v>39.61</v>
      </c>
      <c r="T229" t="n">
        <v>3202.12</v>
      </c>
      <c r="U229" t="n">
        <v>0.71</v>
      </c>
      <c r="V229" t="n">
        <v>0.75</v>
      </c>
      <c r="W229" t="n">
        <v>2.62</v>
      </c>
      <c r="X229" t="n">
        <v>0.18</v>
      </c>
      <c r="Y229" t="n">
        <v>1</v>
      </c>
      <c r="Z229" t="n">
        <v>10</v>
      </c>
    </row>
    <row r="230">
      <c r="A230" t="n">
        <v>120</v>
      </c>
      <c r="B230" t="n">
        <v>140</v>
      </c>
      <c r="C230" t="inlineStr">
        <is>
          <t xml:space="preserve">CONCLUIDO	</t>
        </is>
      </c>
      <c r="D230" t="n">
        <v>5.3236</v>
      </c>
      <c r="E230" t="n">
        <v>18.78</v>
      </c>
      <c r="F230" t="n">
        <v>15.52</v>
      </c>
      <c r="G230" t="n">
        <v>133.01</v>
      </c>
      <c r="H230" t="n">
        <v>1.63</v>
      </c>
      <c r="I230" t="n">
        <v>7</v>
      </c>
      <c r="J230" t="n">
        <v>338.59</v>
      </c>
      <c r="K230" t="n">
        <v>60.56</v>
      </c>
      <c r="L230" t="n">
        <v>31</v>
      </c>
      <c r="M230" t="n">
        <v>5</v>
      </c>
      <c r="N230" t="n">
        <v>107.04</v>
      </c>
      <c r="O230" t="n">
        <v>41994.26</v>
      </c>
      <c r="P230" t="n">
        <v>254.96</v>
      </c>
      <c r="Q230" t="n">
        <v>467.07</v>
      </c>
      <c r="R230" t="n">
        <v>56.06</v>
      </c>
      <c r="S230" t="n">
        <v>39.61</v>
      </c>
      <c r="T230" t="n">
        <v>3284.84</v>
      </c>
      <c r="U230" t="n">
        <v>0.71</v>
      </c>
      <c r="V230" t="n">
        <v>0.75</v>
      </c>
      <c r="W230" t="n">
        <v>2.62</v>
      </c>
      <c r="X230" t="n">
        <v>0.18</v>
      </c>
      <c r="Y230" t="n">
        <v>1</v>
      </c>
      <c r="Z230" t="n">
        <v>10</v>
      </c>
    </row>
    <row r="231">
      <c r="A231" t="n">
        <v>121</v>
      </c>
      <c r="B231" t="n">
        <v>140</v>
      </c>
      <c r="C231" t="inlineStr">
        <is>
          <t xml:space="preserve">CONCLUIDO	</t>
        </is>
      </c>
      <c r="D231" t="n">
        <v>5.3243</v>
      </c>
      <c r="E231" t="n">
        <v>18.78</v>
      </c>
      <c r="F231" t="n">
        <v>15.52</v>
      </c>
      <c r="G231" t="n">
        <v>132.99</v>
      </c>
      <c r="H231" t="n">
        <v>1.64</v>
      </c>
      <c r="I231" t="n">
        <v>7</v>
      </c>
      <c r="J231" t="n">
        <v>339.2</v>
      </c>
      <c r="K231" t="n">
        <v>60.56</v>
      </c>
      <c r="L231" t="n">
        <v>31.25</v>
      </c>
      <c r="M231" t="n">
        <v>5</v>
      </c>
      <c r="N231" t="n">
        <v>107.4</v>
      </c>
      <c r="O231" t="n">
        <v>42069.09</v>
      </c>
      <c r="P231" t="n">
        <v>255.51</v>
      </c>
      <c r="Q231" t="n">
        <v>467.08</v>
      </c>
      <c r="R231" t="n">
        <v>55.86</v>
      </c>
      <c r="S231" t="n">
        <v>39.61</v>
      </c>
      <c r="T231" t="n">
        <v>3183.48</v>
      </c>
      <c r="U231" t="n">
        <v>0.71</v>
      </c>
      <c r="V231" t="n">
        <v>0.75</v>
      </c>
      <c r="W231" t="n">
        <v>2.62</v>
      </c>
      <c r="X231" t="n">
        <v>0.18</v>
      </c>
      <c r="Y231" t="n">
        <v>1</v>
      </c>
      <c r="Z231" t="n">
        <v>10</v>
      </c>
    </row>
    <row r="232">
      <c r="A232" t="n">
        <v>122</v>
      </c>
      <c r="B232" t="n">
        <v>140</v>
      </c>
      <c r="C232" t="inlineStr">
        <is>
          <t xml:space="preserve">CONCLUIDO	</t>
        </is>
      </c>
      <c r="D232" t="n">
        <v>5.3273</v>
      </c>
      <c r="E232" t="n">
        <v>18.77</v>
      </c>
      <c r="F232" t="n">
        <v>15.5</v>
      </c>
      <c r="G232" t="n">
        <v>132.9</v>
      </c>
      <c r="H232" t="n">
        <v>1.65</v>
      </c>
      <c r="I232" t="n">
        <v>7</v>
      </c>
      <c r="J232" t="n">
        <v>339.81</v>
      </c>
      <c r="K232" t="n">
        <v>60.56</v>
      </c>
      <c r="L232" t="n">
        <v>31.5</v>
      </c>
      <c r="M232" t="n">
        <v>5</v>
      </c>
      <c r="N232" t="n">
        <v>107.75</v>
      </c>
      <c r="O232" t="n">
        <v>42144.11</v>
      </c>
      <c r="P232" t="n">
        <v>255.27</v>
      </c>
      <c r="Q232" t="n">
        <v>467.07</v>
      </c>
      <c r="R232" t="n">
        <v>55.6</v>
      </c>
      <c r="S232" t="n">
        <v>39.61</v>
      </c>
      <c r="T232" t="n">
        <v>3054.96</v>
      </c>
      <c r="U232" t="n">
        <v>0.71</v>
      </c>
      <c r="V232" t="n">
        <v>0.75</v>
      </c>
      <c r="W232" t="n">
        <v>2.62</v>
      </c>
      <c r="X232" t="n">
        <v>0.17</v>
      </c>
      <c r="Y232" t="n">
        <v>1</v>
      </c>
      <c r="Z232" t="n">
        <v>10</v>
      </c>
    </row>
    <row r="233">
      <c r="A233" t="n">
        <v>123</v>
      </c>
      <c r="B233" t="n">
        <v>140</v>
      </c>
      <c r="C233" t="inlineStr">
        <is>
          <t xml:space="preserve">CONCLUIDO	</t>
        </is>
      </c>
      <c r="D233" t="n">
        <v>5.3239</v>
      </c>
      <c r="E233" t="n">
        <v>18.78</v>
      </c>
      <c r="F233" t="n">
        <v>15.52</v>
      </c>
      <c r="G233" t="n">
        <v>133</v>
      </c>
      <c r="H233" t="n">
        <v>1.66</v>
      </c>
      <c r="I233" t="n">
        <v>7</v>
      </c>
      <c r="J233" t="n">
        <v>340.42</v>
      </c>
      <c r="K233" t="n">
        <v>60.56</v>
      </c>
      <c r="L233" t="n">
        <v>31.75</v>
      </c>
      <c r="M233" t="n">
        <v>5</v>
      </c>
      <c r="N233" t="n">
        <v>108.11</v>
      </c>
      <c r="O233" t="n">
        <v>42219.3</v>
      </c>
      <c r="P233" t="n">
        <v>255.89</v>
      </c>
      <c r="Q233" t="n">
        <v>467.07</v>
      </c>
      <c r="R233" t="n">
        <v>55.89</v>
      </c>
      <c r="S233" t="n">
        <v>39.61</v>
      </c>
      <c r="T233" t="n">
        <v>3202.83</v>
      </c>
      <c r="U233" t="n">
        <v>0.71</v>
      </c>
      <c r="V233" t="n">
        <v>0.75</v>
      </c>
      <c r="W233" t="n">
        <v>2.62</v>
      </c>
      <c r="X233" t="n">
        <v>0.18</v>
      </c>
      <c r="Y233" t="n">
        <v>1</v>
      </c>
      <c r="Z233" t="n">
        <v>10</v>
      </c>
    </row>
    <row r="234">
      <c r="A234" t="n">
        <v>124</v>
      </c>
      <c r="B234" t="n">
        <v>140</v>
      </c>
      <c r="C234" t="inlineStr">
        <is>
          <t xml:space="preserve">CONCLUIDO	</t>
        </is>
      </c>
      <c r="D234" t="n">
        <v>5.3246</v>
      </c>
      <c r="E234" t="n">
        <v>18.78</v>
      </c>
      <c r="F234" t="n">
        <v>15.51</v>
      </c>
      <c r="G234" t="n">
        <v>132.98</v>
      </c>
      <c r="H234" t="n">
        <v>1.67</v>
      </c>
      <c r="I234" t="n">
        <v>7</v>
      </c>
      <c r="J234" t="n">
        <v>341.03</v>
      </c>
      <c r="K234" t="n">
        <v>60.56</v>
      </c>
      <c r="L234" t="n">
        <v>32</v>
      </c>
      <c r="M234" t="n">
        <v>5</v>
      </c>
      <c r="N234" t="n">
        <v>108.48</v>
      </c>
      <c r="O234" t="n">
        <v>42294.68</v>
      </c>
      <c r="P234" t="n">
        <v>256.43</v>
      </c>
      <c r="Q234" t="n">
        <v>467.07</v>
      </c>
      <c r="R234" t="n">
        <v>55.9</v>
      </c>
      <c r="S234" t="n">
        <v>39.61</v>
      </c>
      <c r="T234" t="n">
        <v>3206.54</v>
      </c>
      <c r="U234" t="n">
        <v>0.71</v>
      </c>
      <c r="V234" t="n">
        <v>0.75</v>
      </c>
      <c r="W234" t="n">
        <v>2.62</v>
      </c>
      <c r="X234" t="n">
        <v>0.18</v>
      </c>
      <c r="Y234" t="n">
        <v>1</v>
      </c>
      <c r="Z234" t="n">
        <v>10</v>
      </c>
    </row>
    <row r="235">
      <c r="A235" t="n">
        <v>125</v>
      </c>
      <c r="B235" t="n">
        <v>140</v>
      </c>
      <c r="C235" t="inlineStr">
        <is>
          <t xml:space="preserve">CONCLUIDO	</t>
        </is>
      </c>
      <c r="D235" t="n">
        <v>5.3258</v>
      </c>
      <c r="E235" t="n">
        <v>18.78</v>
      </c>
      <c r="F235" t="n">
        <v>15.51</v>
      </c>
      <c r="G235" t="n">
        <v>132.94</v>
      </c>
      <c r="H235" t="n">
        <v>1.68</v>
      </c>
      <c r="I235" t="n">
        <v>7</v>
      </c>
      <c r="J235" t="n">
        <v>341.64</v>
      </c>
      <c r="K235" t="n">
        <v>60.56</v>
      </c>
      <c r="L235" t="n">
        <v>32.25</v>
      </c>
      <c r="M235" t="n">
        <v>5</v>
      </c>
      <c r="N235" t="n">
        <v>108.84</v>
      </c>
      <c r="O235" t="n">
        <v>42370.23</v>
      </c>
      <c r="P235" t="n">
        <v>256.16</v>
      </c>
      <c r="Q235" t="n">
        <v>467.07</v>
      </c>
      <c r="R235" t="n">
        <v>55.64</v>
      </c>
      <c r="S235" t="n">
        <v>39.61</v>
      </c>
      <c r="T235" t="n">
        <v>3074.48</v>
      </c>
      <c r="U235" t="n">
        <v>0.71</v>
      </c>
      <c r="V235" t="n">
        <v>0.75</v>
      </c>
      <c r="W235" t="n">
        <v>2.62</v>
      </c>
      <c r="X235" t="n">
        <v>0.18</v>
      </c>
      <c r="Y235" t="n">
        <v>1</v>
      </c>
      <c r="Z235" t="n">
        <v>10</v>
      </c>
    </row>
    <row r="236">
      <c r="A236" t="n">
        <v>126</v>
      </c>
      <c r="B236" t="n">
        <v>140</v>
      </c>
      <c r="C236" t="inlineStr">
        <is>
          <t xml:space="preserve">CONCLUIDO	</t>
        </is>
      </c>
      <c r="D236" t="n">
        <v>5.327</v>
      </c>
      <c r="E236" t="n">
        <v>18.77</v>
      </c>
      <c r="F236" t="n">
        <v>15.51</v>
      </c>
      <c r="G236" t="n">
        <v>132.9</v>
      </c>
      <c r="H236" t="n">
        <v>1.69</v>
      </c>
      <c r="I236" t="n">
        <v>7</v>
      </c>
      <c r="J236" t="n">
        <v>342.26</v>
      </c>
      <c r="K236" t="n">
        <v>60.56</v>
      </c>
      <c r="L236" t="n">
        <v>32.5</v>
      </c>
      <c r="M236" t="n">
        <v>5</v>
      </c>
      <c r="N236" t="n">
        <v>109.2</v>
      </c>
      <c r="O236" t="n">
        <v>42445.98</v>
      </c>
      <c r="P236" t="n">
        <v>256.27</v>
      </c>
      <c r="Q236" t="n">
        <v>467.07</v>
      </c>
      <c r="R236" t="n">
        <v>55.59</v>
      </c>
      <c r="S236" t="n">
        <v>39.61</v>
      </c>
      <c r="T236" t="n">
        <v>3051.01</v>
      </c>
      <c r="U236" t="n">
        <v>0.71</v>
      </c>
      <c r="V236" t="n">
        <v>0.75</v>
      </c>
      <c r="W236" t="n">
        <v>2.62</v>
      </c>
      <c r="X236" t="n">
        <v>0.17</v>
      </c>
      <c r="Y236" t="n">
        <v>1</v>
      </c>
      <c r="Z236" t="n">
        <v>10</v>
      </c>
    </row>
    <row r="237">
      <c r="A237" t="n">
        <v>127</v>
      </c>
      <c r="B237" t="n">
        <v>140</v>
      </c>
      <c r="C237" t="inlineStr">
        <is>
          <t xml:space="preserve">CONCLUIDO	</t>
        </is>
      </c>
      <c r="D237" t="n">
        <v>5.325</v>
      </c>
      <c r="E237" t="n">
        <v>18.78</v>
      </c>
      <c r="F237" t="n">
        <v>15.51</v>
      </c>
      <c r="G237" t="n">
        <v>132.97</v>
      </c>
      <c r="H237" t="n">
        <v>1.7</v>
      </c>
      <c r="I237" t="n">
        <v>7</v>
      </c>
      <c r="J237" t="n">
        <v>342.87</v>
      </c>
      <c r="K237" t="n">
        <v>60.56</v>
      </c>
      <c r="L237" t="n">
        <v>32.75</v>
      </c>
      <c r="M237" t="n">
        <v>5</v>
      </c>
      <c r="N237" t="n">
        <v>109.57</v>
      </c>
      <c r="O237" t="n">
        <v>42521.91</v>
      </c>
      <c r="P237" t="n">
        <v>256.05</v>
      </c>
      <c r="Q237" t="n">
        <v>467.07</v>
      </c>
      <c r="R237" t="n">
        <v>55.85</v>
      </c>
      <c r="S237" t="n">
        <v>39.61</v>
      </c>
      <c r="T237" t="n">
        <v>3181.27</v>
      </c>
      <c r="U237" t="n">
        <v>0.71</v>
      </c>
      <c r="V237" t="n">
        <v>0.75</v>
      </c>
      <c r="W237" t="n">
        <v>2.62</v>
      </c>
      <c r="X237" t="n">
        <v>0.18</v>
      </c>
      <c r="Y237" t="n">
        <v>1</v>
      </c>
      <c r="Z237" t="n">
        <v>10</v>
      </c>
    </row>
    <row r="238">
      <c r="A238" t="n">
        <v>128</v>
      </c>
      <c r="B238" t="n">
        <v>140</v>
      </c>
      <c r="C238" t="inlineStr">
        <is>
          <t xml:space="preserve">CONCLUIDO	</t>
        </is>
      </c>
      <c r="D238" t="n">
        <v>5.3278</v>
      </c>
      <c r="E238" t="n">
        <v>18.77</v>
      </c>
      <c r="F238" t="n">
        <v>15.5</v>
      </c>
      <c r="G238" t="n">
        <v>132.88</v>
      </c>
      <c r="H238" t="n">
        <v>1.71</v>
      </c>
      <c r="I238" t="n">
        <v>7</v>
      </c>
      <c r="J238" t="n">
        <v>343.49</v>
      </c>
      <c r="K238" t="n">
        <v>60.56</v>
      </c>
      <c r="L238" t="n">
        <v>33</v>
      </c>
      <c r="M238" t="n">
        <v>5</v>
      </c>
      <c r="N238" t="n">
        <v>109.94</v>
      </c>
      <c r="O238" t="n">
        <v>42598.03</v>
      </c>
      <c r="P238" t="n">
        <v>255.54</v>
      </c>
      <c r="Q238" t="n">
        <v>467.08</v>
      </c>
      <c r="R238" t="n">
        <v>55.5</v>
      </c>
      <c r="S238" t="n">
        <v>39.61</v>
      </c>
      <c r="T238" t="n">
        <v>3007.61</v>
      </c>
      <c r="U238" t="n">
        <v>0.71</v>
      </c>
      <c r="V238" t="n">
        <v>0.75</v>
      </c>
      <c r="W238" t="n">
        <v>2.62</v>
      </c>
      <c r="X238" t="n">
        <v>0.17</v>
      </c>
      <c r="Y238" t="n">
        <v>1</v>
      </c>
      <c r="Z238" t="n">
        <v>10</v>
      </c>
    </row>
    <row r="239">
      <c r="A239" t="n">
        <v>129</v>
      </c>
      <c r="B239" t="n">
        <v>140</v>
      </c>
      <c r="C239" t="inlineStr">
        <is>
          <t xml:space="preserve">CONCLUIDO	</t>
        </is>
      </c>
      <c r="D239" t="n">
        <v>5.3295</v>
      </c>
      <c r="E239" t="n">
        <v>18.76</v>
      </c>
      <c r="F239" t="n">
        <v>15.5</v>
      </c>
      <c r="G239" t="n">
        <v>132.83</v>
      </c>
      <c r="H239" t="n">
        <v>1.72</v>
      </c>
      <c r="I239" t="n">
        <v>7</v>
      </c>
      <c r="J239" t="n">
        <v>344.11</v>
      </c>
      <c r="K239" t="n">
        <v>60.56</v>
      </c>
      <c r="L239" t="n">
        <v>33.25</v>
      </c>
      <c r="M239" t="n">
        <v>5</v>
      </c>
      <c r="N239" t="n">
        <v>110.3</v>
      </c>
      <c r="O239" t="n">
        <v>42674.47</v>
      </c>
      <c r="P239" t="n">
        <v>255.33</v>
      </c>
      <c r="Q239" t="n">
        <v>467.07</v>
      </c>
      <c r="R239" t="n">
        <v>55.36</v>
      </c>
      <c r="S239" t="n">
        <v>39.61</v>
      </c>
      <c r="T239" t="n">
        <v>2936.86</v>
      </c>
      <c r="U239" t="n">
        <v>0.72</v>
      </c>
      <c r="V239" t="n">
        <v>0.75</v>
      </c>
      <c r="W239" t="n">
        <v>2.62</v>
      </c>
      <c r="X239" t="n">
        <v>0.16</v>
      </c>
      <c r="Y239" t="n">
        <v>1</v>
      </c>
      <c r="Z239" t="n">
        <v>10</v>
      </c>
    </row>
    <row r="240">
      <c r="A240" t="n">
        <v>130</v>
      </c>
      <c r="B240" t="n">
        <v>140</v>
      </c>
      <c r="C240" t="inlineStr">
        <is>
          <t xml:space="preserve">CONCLUIDO	</t>
        </is>
      </c>
      <c r="D240" t="n">
        <v>5.3292</v>
      </c>
      <c r="E240" t="n">
        <v>18.76</v>
      </c>
      <c r="F240" t="n">
        <v>15.5</v>
      </c>
      <c r="G240" t="n">
        <v>132.84</v>
      </c>
      <c r="H240" t="n">
        <v>1.73</v>
      </c>
      <c r="I240" t="n">
        <v>7</v>
      </c>
      <c r="J240" t="n">
        <v>344.73</v>
      </c>
      <c r="K240" t="n">
        <v>60.56</v>
      </c>
      <c r="L240" t="n">
        <v>33.5</v>
      </c>
      <c r="M240" t="n">
        <v>5</v>
      </c>
      <c r="N240" t="n">
        <v>110.67</v>
      </c>
      <c r="O240" t="n">
        <v>42750.97</v>
      </c>
      <c r="P240" t="n">
        <v>255.47</v>
      </c>
      <c r="Q240" t="n">
        <v>467.09</v>
      </c>
      <c r="R240" t="n">
        <v>55.29</v>
      </c>
      <c r="S240" t="n">
        <v>39.61</v>
      </c>
      <c r="T240" t="n">
        <v>2898.59</v>
      </c>
      <c r="U240" t="n">
        <v>0.72</v>
      </c>
      <c r="V240" t="n">
        <v>0.75</v>
      </c>
      <c r="W240" t="n">
        <v>2.62</v>
      </c>
      <c r="X240" t="n">
        <v>0.16</v>
      </c>
      <c r="Y240" t="n">
        <v>1</v>
      </c>
      <c r="Z240" t="n">
        <v>10</v>
      </c>
    </row>
    <row r="241">
      <c r="A241" t="n">
        <v>131</v>
      </c>
      <c r="B241" t="n">
        <v>140</v>
      </c>
      <c r="C241" t="inlineStr">
        <is>
          <t xml:space="preserve">CONCLUIDO	</t>
        </is>
      </c>
      <c r="D241" t="n">
        <v>5.3277</v>
      </c>
      <c r="E241" t="n">
        <v>18.77</v>
      </c>
      <c r="F241" t="n">
        <v>15.5</v>
      </c>
      <c r="G241" t="n">
        <v>132.88</v>
      </c>
      <c r="H241" t="n">
        <v>1.74</v>
      </c>
      <c r="I241" t="n">
        <v>7</v>
      </c>
      <c r="J241" t="n">
        <v>345.35</v>
      </c>
      <c r="K241" t="n">
        <v>60.56</v>
      </c>
      <c r="L241" t="n">
        <v>33.75</v>
      </c>
      <c r="M241" t="n">
        <v>5</v>
      </c>
      <c r="N241" t="n">
        <v>111.05</v>
      </c>
      <c r="O241" t="n">
        <v>42827.67</v>
      </c>
      <c r="P241" t="n">
        <v>255.46</v>
      </c>
      <c r="Q241" t="n">
        <v>467.07</v>
      </c>
      <c r="R241" t="n">
        <v>55.37</v>
      </c>
      <c r="S241" t="n">
        <v>39.61</v>
      </c>
      <c r="T241" t="n">
        <v>2938.87</v>
      </c>
      <c r="U241" t="n">
        <v>0.72</v>
      </c>
      <c r="V241" t="n">
        <v>0.75</v>
      </c>
      <c r="W241" t="n">
        <v>2.62</v>
      </c>
      <c r="X241" t="n">
        <v>0.17</v>
      </c>
      <c r="Y241" t="n">
        <v>1</v>
      </c>
      <c r="Z241" t="n">
        <v>10</v>
      </c>
    </row>
    <row r="242">
      <c r="A242" t="n">
        <v>132</v>
      </c>
      <c r="B242" t="n">
        <v>140</v>
      </c>
      <c r="C242" t="inlineStr">
        <is>
          <t xml:space="preserve">CONCLUIDO	</t>
        </is>
      </c>
      <c r="D242" t="n">
        <v>5.3283</v>
      </c>
      <c r="E242" t="n">
        <v>18.77</v>
      </c>
      <c r="F242" t="n">
        <v>15.5</v>
      </c>
      <c r="G242" t="n">
        <v>132.87</v>
      </c>
      <c r="H242" t="n">
        <v>1.75</v>
      </c>
      <c r="I242" t="n">
        <v>7</v>
      </c>
      <c r="J242" t="n">
        <v>345.97</v>
      </c>
      <c r="K242" t="n">
        <v>60.56</v>
      </c>
      <c r="L242" t="n">
        <v>34</v>
      </c>
      <c r="M242" t="n">
        <v>5</v>
      </c>
      <c r="N242" t="n">
        <v>111.42</v>
      </c>
      <c r="O242" t="n">
        <v>42904.56</v>
      </c>
      <c r="P242" t="n">
        <v>255.2</v>
      </c>
      <c r="Q242" t="n">
        <v>467.07</v>
      </c>
      <c r="R242" t="n">
        <v>55.49</v>
      </c>
      <c r="S242" t="n">
        <v>39.61</v>
      </c>
      <c r="T242" t="n">
        <v>3000.78</v>
      </c>
      <c r="U242" t="n">
        <v>0.71</v>
      </c>
      <c r="V242" t="n">
        <v>0.75</v>
      </c>
      <c r="W242" t="n">
        <v>2.62</v>
      </c>
      <c r="X242" t="n">
        <v>0.17</v>
      </c>
      <c r="Y242" t="n">
        <v>1</v>
      </c>
      <c r="Z242" t="n">
        <v>10</v>
      </c>
    </row>
    <row r="243">
      <c r="A243" t="n">
        <v>133</v>
      </c>
      <c r="B243" t="n">
        <v>140</v>
      </c>
      <c r="C243" t="inlineStr">
        <is>
          <t xml:space="preserve">CONCLUIDO	</t>
        </is>
      </c>
      <c r="D243" t="n">
        <v>5.3304</v>
      </c>
      <c r="E243" t="n">
        <v>18.76</v>
      </c>
      <c r="F243" t="n">
        <v>15.49</v>
      </c>
      <c r="G243" t="n">
        <v>132.8</v>
      </c>
      <c r="H243" t="n">
        <v>1.76</v>
      </c>
      <c r="I243" t="n">
        <v>7</v>
      </c>
      <c r="J243" t="n">
        <v>346.6</v>
      </c>
      <c r="K243" t="n">
        <v>60.56</v>
      </c>
      <c r="L243" t="n">
        <v>34.25</v>
      </c>
      <c r="M243" t="n">
        <v>5</v>
      </c>
      <c r="N243" t="n">
        <v>111.8</v>
      </c>
      <c r="O243" t="n">
        <v>42981.64</v>
      </c>
      <c r="P243" t="n">
        <v>254.87</v>
      </c>
      <c r="Q243" t="n">
        <v>467.07</v>
      </c>
      <c r="R243" t="n">
        <v>55.16</v>
      </c>
      <c r="S243" t="n">
        <v>39.61</v>
      </c>
      <c r="T243" t="n">
        <v>2834.55</v>
      </c>
      <c r="U243" t="n">
        <v>0.72</v>
      </c>
      <c r="V243" t="n">
        <v>0.75</v>
      </c>
      <c r="W243" t="n">
        <v>2.62</v>
      </c>
      <c r="X243" t="n">
        <v>0.16</v>
      </c>
      <c r="Y243" t="n">
        <v>1</v>
      </c>
      <c r="Z243" t="n">
        <v>10</v>
      </c>
    </row>
    <row r="244">
      <c r="A244" t="n">
        <v>134</v>
      </c>
      <c r="B244" t="n">
        <v>140</v>
      </c>
      <c r="C244" t="inlineStr">
        <is>
          <t xml:space="preserve">CONCLUIDO	</t>
        </is>
      </c>
      <c r="D244" t="n">
        <v>5.3306</v>
      </c>
      <c r="E244" t="n">
        <v>18.76</v>
      </c>
      <c r="F244" t="n">
        <v>15.49</v>
      </c>
      <c r="G244" t="n">
        <v>132.8</v>
      </c>
      <c r="H244" t="n">
        <v>1.77</v>
      </c>
      <c r="I244" t="n">
        <v>7</v>
      </c>
      <c r="J244" t="n">
        <v>347.23</v>
      </c>
      <c r="K244" t="n">
        <v>60.56</v>
      </c>
      <c r="L244" t="n">
        <v>34.5</v>
      </c>
      <c r="M244" t="n">
        <v>5</v>
      </c>
      <c r="N244" t="n">
        <v>112.17</v>
      </c>
      <c r="O244" t="n">
        <v>43058.93</v>
      </c>
      <c r="P244" t="n">
        <v>254.6</v>
      </c>
      <c r="Q244" t="n">
        <v>467.07</v>
      </c>
      <c r="R244" t="n">
        <v>55.2</v>
      </c>
      <c r="S244" t="n">
        <v>39.61</v>
      </c>
      <c r="T244" t="n">
        <v>2855.58</v>
      </c>
      <c r="U244" t="n">
        <v>0.72</v>
      </c>
      <c r="V244" t="n">
        <v>0.75</v>
      </c>
      <c r="W244" t="n">
        <v>2.62</v>
      </c>
      <c r="X244" t="n">
        <v>0.16</v>
      </c>
      <c r="Y244" t="n">
        <v>1</v>
      </c>
      <c r="Z244" t="n">
        <v>10</v>
      </c>
    </row>
    <row r="245">
      <c r="A245" t="n">
        <v>135</v>
      </c>
      <c r="B245" t="n">
        <v>140</v>
      </c>
      <c r="C245" t="inlineStr">
        <is>
          <t xml:space="preserve">CONCLUIDO	</t>
        </is>
      </c>
      <c r="D245" t="n">
        <v>5.3306</v>
      </c>
      <c r="E245" t="n">
        <v>18.76</v>
      </c>
      <c r="F245" t="n">
        <v>15.49</v>
      </c>
      <c r="G245" t="n">
        <v>132.8</v>
      </c>
      <c r="H245" t="n">
        <v>1.78</v>
      </c>
      <c r="I245" t="n">
        <v>7</v>
      </c>
      <c r="J245" t="n">
        <v>347.85</v>
      </c>
      <c r="K245" t="n">
        <v>60.56</v>
      </c>
      <c r="L245" t="n">
        <v>34.75</v>
      </c>
      <c r="M245" t="n">
        <v>5</v>
      </c>
      <c r="N245" t="n">
        <v>112.55</v>
      </c>
      <c r="O245" t="n">
        <v>43136.41</v>
      </c>
      <c r="P245" t="n">
        <v>254.45</v>
      </c>
      <c r="Q245" t="n">
        <v>467.07</v>
      </c>
      <c r="R245" t="n">
        <v>55.2</v>
      </c>
      <c r="S245" t="n">
        <v>39.61</v>
      </c>
      <c r="T245" t="n">
        <v>2854.04</v>
      </c>
      <c r="U245" t="n">
        <v>0.72</v>
      </c>
      <c r="V245" t="n">
        <v>0.75</v>
      </c>
      <c r="W245" t="n">
        <v>2.62</v>
      </c>
      <c r="X245" t="n">
        <v>0.16</v>
      </c>
      <c r="Y245" t="n">
        <v>1</v>
      </c>
      <c r="Z245" t="n">
        <v>10</v>
      </c>
    </row>
    <row r="246">
      <c r="A246" t="n">
        <v>136</v>
      </c>
      <c r="B246" t="n">
        <v>140</v>
      </c>
      <c r="C246" t="inlineStr">
        <is>
          <t xml:space="preserve">CONCLUIDO	</t>
        </is>
      </c>
      <c r="D246" t="n">
        <v>5.3292</v>
      </c>
      <c r="E246" t="n">
        <v>18.76</v>
      </c>
      <c r="F246" t="n">
        <v>15.5</v>
      </c>
      <c r="G246" t="n">
        <v>132.84</v>
      </c>
      <c r="H246" t="n">
        <v>1.79</v>
      </c>
      <c r="I246" t="n">
        <v>7</v>
      </c>
      <c r="J246" t="n">
        <v>348.48</v>
      </c>
      <c r="K246" t="n">
        <v>60.56</v>
      </c>
      <c r="L246" t="n">
        <v>35</v>
      </c>
      <c r="M246" t="n">
        <v>5</v>
      </c>
      <c r="N246" t="n">
        <v>112.93</v>
      </c>
      <c r="O246" t="n">
        <v>43214.09</v>
      </c>
      <c r="P246" t="n">
        <v>254.59</v>
      </c>
      <c r="Q246" t="n">
        <v>467.07</v>
      </c>
      <c r="R246" t="n">
        <v>55.39</v>
      </c>
      <c r="S246" t="n">
        <v>39.61</v>
      </c>
      <c r="T246" t="n">
        <v>2952.12</v>
      </c>
      <c r="U246" t="n">
        <v>0.72</v>
      </c>
      <c r="V246" t="n">
        <v>0.75</v>
      </c>
      <c r="W246" t="n">
        <v>2.62</v>
      </c>
      <c r="X246" t="n">
        <v>0.16</v>
      </c>
      <c r="Y246" t="n">
        <v>1</v>
      </c>
      <c r="Z246" t="n">
        <v>10</v>
      </c>
    </row>
    <row r="247">
      <c r="A247" t="n">
        <v>137</v>
      </c>
      <c r="B247" t="n">
        <v>140</v>
      </c>
      <c r="C247" t="inlineStr">
        <is>
          <t xml:space="preserve">CONCLUIDO	</t>
        </is>
      </c>
      <c r="D247" t="n">
        <v>5.3265</v>
      </c>
      <c r="E247" t="n">
        <v>18.77</v>
      </c>
      <c r="F247" t="n">
        <v>15.51</v>
      </c>
      <c r="G247" t="n">
        <v>132.92</v>
      </c>
      <c r="H247" t="n">
        <v>1.8</v>
      </c>
      <c r="I247" t="n">
        <v>7</v>
      </c>
      <c r="J247" t="n">
        <v>349.12</v>
      </c>
      <c r="K247" t="n">
        <v>60.56</v>
      </c>
      <c r="L247" t="n">
        <v>35.25</v>
      </c>
      <c r="M247" t="n">
        <v>5</v>
      </c>
      <c r="N247" t="n">
        <v>113.31</v>
      </c>
      <c r="O247" t="n">
        <v>43291.97</v>
      </c>
      <c r="P247" t="n">
        <v>254.46</v>
      </c>
      <c r="Q247" t="n">
        <v>467.07</v>
      </c>
      <c r="R247" t="n">
        <v>55.65</v>
      </c>
      <c r="S247" t="n">
        <v>39.61</v>
      </c>
      <c r="T247" t="n">
        <v>3080.8</v>
      </c>
      <c r="U247" t="n">
        <v>0.71</v>
      </c>
      <c r="V247" t="n">
        <v>0.75</v>
      </c>
      <c r="W247" t="n">
        <v>2.62</v>
      </c>
      <c r="X247" t="n">
        <v>0.17</v>
      </c>
      <c r="Y247" t="n">
        <v>1</v>
      </c>
      <c r="Z247" t="n">
        <v>10</v>
      </c>
    </row>
    <row r="248">
      <c r="A248" t="n">
        <v>138</v>
      </c>
      <c r="B248" t="n">
        <v>140</v>
      </c>
      <c r="C248" t="inlineStr">
        <is>
          <t xml:space="preserve">CONCLUIDO	</t>
        </is>
      </c>
      <c r="D248" t="n">
        <v>5.3276</v>
      </c>
      <c r="E248" t="n">
        <v>18.77</v>
      </c>
      <c r="F248" t="n">
        <v>15.5</v>
      </c>
      <c r="G248" t="n">
        <v>132.89</v>
      </c>
      <c r="H248" t="n">
        <v>1.81</v>
      </c>
      <c r="I248" t="n">
        <v>7</v>
      </c>
      <c r="J248" t="n">
        <v>349.75</v>
      </c>
      <c r="K248" t="n">
        <v>60.56</v>
      </c>
      <c r="L248" t="n">
        <v>35.5</v>
      </c>
      <c r="M248" t="n">
        <v>5</v>
      </c>
      <c r="N248" t="n">
        <v>113.69</v>
      </c>
      <c r="O248" t="n">
        <v>43370.05</v>
      </c>
      <c r="P248" t="n">
        <v>254.28</v>
      </c>
      <c r="Q248" t="n">
        <v>467.07</v>
      </c>
      <c r="R248" t="n">
        <v>55.45</v>
      </c>
      <c r="S248" t="n">
        <v>39.61</v>
      </c>
      <c r="T248" t="n">
        <v>2979.77</v>
      </c>
      <c r="U248" t="n">
        <v>0.71</v>
      </c>
      <c r="V248" t="n">
        <v>0.75</v>
      </c>
      <c r="W248" t="n">
        <v>2.62</v>
      </c>
      <c r="X248" t="n">
        <v>0.17</v>
      </c>
      <c r="Y248" t="n">
        <v>1</v>
      </c>
      <c r="Z248" t="n">
        <v>10</v>
      </c>
    </row>
    <row r="249">
      <c r="A249" t="n">
        <v>139</v>
      </c>
      <c r="B249" t="n">
        <v>140</v>
      </c>
      <c r="C249" t="inlineStr">
        <is>
          <t xml:space="preserve">CONCLUIDO	</t>
        </is>
      </c>
      <c r="D249" t="n">
        <v>5.3291</v>
      </c>
      <c r="E249" t="n">
        <v>18.76</v>
      </c>
      <c r="F249" t="n">
        <v>15.5</v>
      </c>
      <c r="G249" t="n">
        <v>132.84</v>
      </c>
      <c r="H249" t="n">
        <v>1.82</v>
      </c>
      <c r="I249" t="n">
        <v>7</v>
      </c>
      <c r="J249" t="n">
        <v>350.38</v>
      </c>
      <c r="K249" t="n">
        <v>60.56</v>
      </c>
      <c r="L249" t="n">
        <v>35.75</v>
      </c>
      <c r="M249" t="n">
        <v>5</v>
      </c>
      <c r="N249" t="n">
        <v>114.08</v>
      </c>
      <c r="O249" t="n">
        <v>43448.34</v>
      </c>
      <c r="P249" t="n">
        <v>254.04</v>
      </c>
      <c r="Q249" t="n">
        <v>467.07</v>
      </c>
      <c r="R249" t="n">
        <v>55.32</v>
      </c>
      <c r="S249" t="n">
        <v>39.61</v>
      </c>
      <c r="T249" t="n">
        <v>2917.16</v>
      </c>
      <c r="U249" t="n">
        <v>0.72</v>
      </c>
      <c r="V249" t="n">
        <v>0.75</v>
      </c>
      <c r="W249" t="n">
        <v>2.62</v>
      </c>
      <c r="X249" t="n">
        <v>0.17</v>
      </c>
      <c r="Y249" t="n">
        <v>1</v>
      </c>
      <c r="Z249" t="n">
        <v>10</v>
      </c>
    </row>
    <row r="250">
      <c r="A250" t="n">
        <v>140</v>
      </c>
      <c r="B250" t="n">
        <v>140</v>
      </c>
      <c r="C250" t="inlineStr">
        <is>
          <t xml:space="preserve">CONCLUIDO	</t>
        </is>
      </c>
      <c r="D250" t="n">
        <v>5.3275</v>
      </c>
      <c r="E250" t="n">
        <v>18.77</v>
      </c>
      <c r="F250" t="n">
        <v>15.5</v>
      </c>
      <c r="G250" t="n">
        <v>132.89</v>
      </c>
      <c r="H250" t="n">
        <v>1.83</v>
      </c>
      <c r="I250" t="n">
        <v>7</v>
      </c>
      <c r="J250" t="n">
        <v>351.02</v>
      </c>
      <c r="K250" t="n">
        <v>60.56</v>
      </c>
      <c r="L250" t="n">
        <v>36</v>
      </c>
      <c r="M250" t="n">
        <v>5</v>
      </c>
      <c r="N250" t="n">
        <v>114.47</v>
      </c>
      <c r="O250" t="n">
        <v>43526.84</v>
      </c>
      <c r="P250" t="n">
        <v>253.5</v>
      </c>
      <c r="Q250" t="n">
        <v>467.07</v>
      </c>
      <c r="R250" t="n">
        <v>55.58</v>
      </c>
      <c r="S250" t="n">
        <v>39.61</v>
      </c>
      <c r="T250" t="n">
        <v>3043.5</v>
      </c>
      <c r="U250" t="n">
        <v>0.71</v>
      </c>
      <c r="V250" t="n">
        <v>0.75</v>
      </c>
      <c r="W250" t="n">
        <v>2.62</v>
      </c>
      <c r="X250" t="n">
        <v>0.17</v>
      </c>
      <c r="Y250" t="n">
        <v>1</v>
      </c>
      <c r="Z250" t="n">
        <v>10</v>
      </c>
    </row>
    <row r="251">
      <c r="A251" t="n">
        <v>141</v>
      </c>
      <c r="B251" t="n">
        <v>140</v>
      </c>
      <c r="C251" t="inlineStr">
        <is>
          <t xml:space="preserve">CONCLUIDO	</t>
        </is>
      </c>
      <c r="D251" t="n">
        <v>5.3509</v>
      </c>
      <c r="E251" t="n">
        <v>18.69</v>
      </c>
      <c r="F251" t="n">
        <v>15.47</v>
      </c>
      <c r="G251" t="n">
        <v>154.74</v>
      </c>
      <c r="H251" t="n">
        <v>1.84</v>
      </c>
      <c r="I251" t="n">
        <v>6</v>
      </c>
      <c r="J251" t="n">
        <v>351.66</v>
      </c>
      <c r="K251" t="n">
        <v>60.56</v>
      </c>
      <c r="L251" t="n">
        <v>36.25</v>
      </c>
      <c r="M251" t="n">
        <v>4</v>
      </c>
      <c r="N251" t="n">
        <v>114.85</v>
      </c>
      <c r="O251" t="n">
        <v>43605.54</v>
      </c>
      <c r="P251" t="n">
        <v>252.64</v>
      </c>
      <c r="Q251" t="n">
        <v>467.07</v>
      </c>
      <c r="R251" t="n">
        <v>54.49</v>
      </c>
      <c r="S251" t="n">
        <v>39.61</v>
      </c>
      <c r="T251" t="n">
        <v>2506.37</v>
      </c>
      <c r="U251" t="n">
        <v>0.73</v>
      </c>
      <c r="V251" t="n">
        <v>0.75</v>
      </c>
      <c r="W251" t="n">
        <v>2.62</v>
      </c>
      <c r="X251" t="n">
        <v>0.14</v>
      </c>
      <c r="Y251" t="n">
        <v>1</v>
      </c>
      <c r="Z251" t="n">
        <v>10</v>
      </c>
    </row>
    <row r="252">
      <c r="A252" t="n">
        <v>142</v>
      </c>
      <c r="B252" t="n">
        <v>140</v>
      </c>
      <c r="C252" t="inlineStr">
        <is>
          <t xml:space="preserve">CONCLUIDO	</t>
        </is>
      </c>
      <c r="D252" t="n">
        <v>5.3532</v>
      </c>
      <c r="E252" t="n">
        <v>18.68</v>
      </c>
      <c r="F252" t="n">
        <v>15.47</v>
      </c>
      <c r="G252" t="n">
        <v>154.66</v>
      </c>
      <c r="H252" t="n">
        <v>1.85</v>
      </c>
      <c r="I252" t="n">
        <v>6</v>
      </c>
      <c r="J252" t="n">
        <v>352.3</v>
      </c>
      <c r="K252" t="n">
        <v>60.56</v>
      </c>
      <c r="L252" t="n">
        <v>36.5</v>
      </c>
      <c r="M252" t="n">
        <v>4</v>
      </c>
      <c r="N252" t="n">
        <v>115.24</v>
      </c>
      <c r="O252" t="n">
        <v>43684.46</v>
      </c>
      <c r="P252" t="n">
        <v>252.69</v>
      </c>
      <c r="Q252" t="n">
        <v>467.1</v>
      </c>
      <c r="R252" t="n">
        <v>54.25</v>
      </c>
      <c r="S252" t="n">
        <v>39.61</v>
      </c>
      <c r="T252" t="n">
        <v>2384.7</v>
      </c>
      <c r="U252" t="n">
        <v>0.73</v>
      </c>
      <c r="V252" t="n">
        <v>0.75</v>
      </c>
      <c r="W252" t="n">
        <v>2.62</v>
      </c>
      <c r="X252" t="n">
        <v>0.13</v>
      </c>
      <c r="Y252" t="n">
        <v>1</v>
      </c>
      <c r="Z252" t="n">
        <v>10</v>
      </c>
    </row>
    <row r="253">
      <c r="A253" t="n">
        <v>143</v>
      </c>
      <c r="B253" t="n">
        <v>140</v>
      </c>
      <c r="C253" t="inlineStr">
        <is>
          <t xml:space="preserve">CONCLUIDO	</t>
        </is>
      </c>
      <c r="D253" t="n">
        <v>5.3523</v>
      </c>
      <c r="E253" t="n">
        <v>18.68</v>
      </c>
      <c r="F253" t="n">
        <v>15.47</v>
      </c>
      <c r="G253" t="n">
        <v>154.69</v>
      </c>
      <c r="H253" t="n">
        <v>1.86</v>
      </c>
      <c r="I253" t="n">
        <v>6</v>
      </c>
      <c r="J253" t="n">
        <v>352.94</v>
      </c>
      <c r="K253" t="n">
        <v>60.56</v>
      </c>
      <c r="L253" t="n">
        <v>36.75</v>
      </c>
      <c r="M253" t="n">
        <v>4</v>
      </c>
      <c r="N253" t="n">
        <v>115.64</v>
      </c>
      <c r="O253" t="n">
        <v>43763.7</v>
      </c>
      <c r="P253" t="n">
        <v>252.76</v>
      </c>
      <c r="Q253" t="n">
        <v>467.07</v>
      </c>
      <c r="R253" t="n">
        <v>54.35</v>
      </c>
      <c r="S253" t="n">
        <v>39.61</v>
      </c>
      <c r="T253" t="n">
        <v>2435.99</v>
      </c>
      <c r="U253" t="n">
        <v>0.73</v>
      </c>
      <c r="V253" t="n">
        <v>0.75</v>
      </c>
      <c r="W253" t="n">
        <v>2.62</v>
      </c>
      <c r="X253" t="n">
        <v>0.14</v>
      </c>
      <c r="Y253" t="n">
        <v>1</v>
      </c>
      <c r="Z253" t="n">
        <v>10</v>
      </c>
    </row>
    <row r="254">
      <c r="A254" t="n">
        <v>144</v>
      </c>
      <c r="B254" t="n">
        <v>140</v>
      </c>
      <c r="C254" t="inlineStr">
        <is>
          <t xml:space="preserve">CONCLUIDO	</t>
        </is>
      </c>
      <c r="D254" t="n">
        <v>5.352</v>
      </c>
      <c r="E254" t="n">
        <v>18.68</v>
      </c>
      <c r="F254" t="n">
        <v>15.47</v>
      </c>
      <c r="G254" t="n">
        <v>154.7</v>
      </c>
      <c r="H254" t="n">
        <v>1.87</v>
      </c>
      <c r="I254" t="n">
        <v>6</v>
      </c>
      <c r="J254" t="n">
        <v>353.58</v>
      </c>
      <c r="K254" t="n">
        <v>60.56</v>
      </c>
      <c r="L254" t="n">
        <v>37</v>
      </c>
      <c r="M254" t="n">
        <v>4</v>
      </c>
      <c r="N254" t="n">
        <v>116.03</v>
      </c>
      <c r="O254" t="n">
        <v>43843.04</v>
      </c>
      <c r="P254" t="n">
        <v>253.36</v>
      </c>
      <c r="Q254" t="n">
        <v>467.13</v>
      </c>
      <c r="R254" t="n">
        <v>54.36</v>
      </c>
      <c r="S254" t="n">
        <v>39.61</v>
      </c>
      <c r="T254" t="n">
        <v>2439.83</v>
      </c>
      <c r="U254" t="n">
        <v>0.73</v>
      </c>
      <c r="V254" t="n">
        <v>0.75</v>
      </c>
      <c r="W254" t="n">
        <v>2.62</v>
      </c>
      <c r="X254" t="n">
        <v>0.14</v>
      </c>
      <c r="Y254" t="n">
        <v>1</v>
      </c>
      <c r="Z254" t="n">
        <v>10</v>
      </c>
    </row>
    <row r="255">
      <c r="A255" t="n">
        <v>145</v>
      </c>
      <c r="B255" t="n">
        <v>140</v>
      </c>
      <c r="C255" t="inlineStr">
        <is>
          <t xml:space="preserve">CONCLUIDO	</t>
        </is>
      </c>
      <c r="D255" t="n">
        <v>5.351</v>
      </c>
      <c r="E255" t="n">
        <v>18.69</v>
      </c>
      <c r="F255" t="n">
        <v>15.47</v>
      </c>
      <c r="G255" t="n">
        <v>154.74</v>
      </c>
      <c r="H255" t="n">
        <v>1.87</v>
      </c>
      <c r="I255" t="n">
        <v>6</v>
      </c>
      <c r="J255" t="n">
        <v>354.23</v>
      </c>
      <c r="K255" t="n">
        <v>60.56</v>
      </c>
      <c r="L255" t="n">
        <v>37.25</v>
      </c>
      <c r="M255" t="n">
        <v>4</v>
      </c>
      <c r="N255" t="n">
        <v>116.42</v>
      </c>
      <c r="O255" t="n">
        <v>43922.6</v>
      </c>
      <c r="P255" t="n">
        <v>253.44</v>
      </c>
      <c r="Q255" t="n">
        <v>467.07</v>
      </c>
      <c r="R255" t="n">
        <v>54.57</v>
      </c>
      <c r="S255" t="n">
        <v>39.61</v>
      </c>
      <c r="T255" t="n">
        <v>2545.09</v>
      </c>
      <c r="U255" t="n">
        <v>0.73</v>
      </c>
      <c r="V255" t="n">
        <v>0.75</v>
      </c>
      <c r="W255" t="n">
        <v>2.62</v>
      </c>
      <c r="X255" t="n">
        <v>0.14</v>
      </c>
      <c r="Y255" t="n">
        <v>1</v>
      </c>
      <c r="Z255" t="n">
        <v>10</v>
      </c>
    </row>
    <row r="256">
      <c r="A256" t="n">
        <v>146</v>
      </c>
      <c r="B256" t="n">
        <v>140</v>
      </c>
      <c r="C256" t="inlineStr">
        <is>
          <t xml:space="preserve">CONCLUIDO	</t>
        </is>
      </c>
      <c r="D256" t="n">
        <v>5.3477</v>
      </c>
      <c r="E256" t="n">
        <v>18.7</v>
      </c>
      <c r="F256" t="n">
        <v>15.49</v>
      </c>
      <c r="G256" t="n">
        <v>154.85</v>
      </c>
      <c r="H256" t="n">
        <v>1.88</v>
      </c>
      <c r="I256" t="n">
        <v>6</v>
      </c>
      <c r="J256" t="n">
        <v>354.88</v>
      </c>
      <c r="K256" t="n">
        <v>60.56</v>
      </c>
      <c r="L256" t="n">
        <v>37.5</v>
      </c>
      <c r="M256" t="n">
        <v>4</v>
      </c>
      <c r="N256" t="n">
        <v>116.82</v>
      </c>
      <c r="O256" t="n">
        <v>44002.37</v>
      </c>
      <c r="P256" t="n">
        <v>253.89</v>
      </c>
      <c r="Q256" t="n">
        <v>467.07</v>
      </c>
      <c r="R256" t="n">
        <v>54.96</v>
      </c>
      <c r="S256" t="n">
        <v>39.61</v>
      </c>
      <c r="T256" t="n">
        <v>2741.47</v>
      </c>
      <c r="U256" t="n">
        <v>0.72</v>
      </c>
      <c r="V256" t="n">
        <v>0.75</v>
      </c>
      <c r="W256" t="n">
        <v>2.62</v>
      </c>
      <c r="X256" t="n">
        <v>0.15</v>
      </c>
      <c r="Y256" t="n">
        <v>1</v>
      </c>
      <c r="Z256" t="n">
        <v>10</v>
      </c>
    </row>
    <row r="257">
      <c r="A257" t="n">
        <v>147</v>
      </c>
      <c r="B257" t="n">
        <v>140</v>
      </c>
      <c r="C257" t="inlineStr">
        <is>
          <t xml:space="preserve">CONCLUIDO	</t>
        </is>
      </c>
      <c r="D257" t="n">
        <v>5.3483</v>
      </c>
      <c r="E257" t="n">
        <v>18.7</v>
      </c>
      <c r="F257" t="n">
        <v>15.48</v>
      </c>
      <c r="G257" t="n">
        <v>154.83</v>
      </c>
      <c r="H257" t="n">
        <v>1.89</v>
      </c>
      <c r="I257" t="n">
        <v>6</v>
      </c>
      <c r="J257" t="n">
        <v>355.52</v>
      </c>
      <c r="K257" t="n">
        <v>60.56</v>
      </c>
      <c r="L257" t="n">
        <v>37.75</v>
      </c>
      <c r="M257" t="n">
        <v>4</v>
      </c>
      <c r="N257" t="n">
        <v>117.22</v>
      </c>
      <c r="O257" t="n">
        <v>44082.36</v>
      </c>
      <c r="P257" t="n">
        <v>253.89</v>
      </c>
      <c r="Q257" t="n">
        <v>467.08</v>
      </c>
      <c r="R257" t="n">
        <v>54.84</v>
      </c>
      <c r="S257" t="n">
        <v>39.61</v>
      </c>
      <c r="T257" t="n">
        <v>2679.44</v>
      </c>
      <c r="U257" t="n">
        <v>0.72</v>
      </c>
      <c r="V257" t="n">
        <v>0.75</v>
      </c>
      <c r="W257" t="n">
        <v>2.62</v>
      </c>
      <c r="X257" t="n">
        <v>0.15</v>
      </c>
      <c r="Y257" t="n">
        <v>1</v>
      </c>
      <c r="Z257" t="n">
        <v>10</v>
      </c>
    </row>
    <row r="258">
      <c r="A258" t="n">
        <v>148</v>
      </c>
      <c r="B258" t="n">
        <v>140</v>
      </c>
      <c r="C258" t="inlineStr">
        <is>
          <t xml:space="preserve">CONCLUIDO	</t>
        </is>
      </c>
      <c r="D258" t="n">
        <v>5.3498</v>
      </c>
      <c r="E258" t="n">
        <v>18.69</v>
      </c>
      <c r="F258" t="n">
        <v>15.48</v>
      </c>
      <c r="G258" t="n">
        <v>154.78</v>
      </c>
      <c r="H258" t="n">
        <v>1.9</v>
      </c>
      <c r="I258" t="n">
        <v>6</v>
      </c>
      <c r="J258" t="n">
        <v>356.17</v>
      </c>
      <c r="K258" t="n">
        <v>60.56</v>
      </c>
      <c r="L258" t="n">
        <v>38</v>
      </c>
      <c r="M258" t="n">
        <v>4</v>
      </c>
      <c r="N258" t="n">
        <v>117.62</v>
      </c>
      <c r="O258" t="n">
        <v>44162.57</v>
      </c>
      <c r="P258" t="n">
        <v>253.8</v>
      </c>
      <c r="Q258" t="n">
        <v>467.07</v>
      </c>
      <c r="R258" t="n">
        <v>54.65</v>
      </c>
      <c r="S258" t="n">
        <v>39.61</v>
      </c>
      <c r="T258" t="n">
        <v>2583.97</v>
      </c>
      <c r="U258" t="n">
        <v>0.72</v>
      </c>
      <c r="V258" t="n">
        <v>0.75</v>
      </c>
      <c r="W258" t="n">
        <v>2.62</v>
      </c>
      <c r="X258" t="n">
        <v>0.14</v>
      </c>
      <c r="Y258" t="n">
        <v>1</v>
      </c>
      <c r="Z258" t="n">
        <v>10</v>
      </c>
    </row>
    <row r="259">
      <c r="A259" t="n">
        <v>149</v>
      </c>
      <c r="B259" t="n">
        <v>140</v>
      </c>
      <c r="C259" t="inlineStr">
        <is>
          <t xml:space="preserve">CONCLUIDO	</t>
        </is>
      </c>
      <c r="D259" t="n">
        <v>5.3505</v>
      </c>
      <c r="E259" t="n">
        <v>18.69</v>
      </c>
      <c r="F259" t="n">
        <v>15.48</v>
      </c>
      <c r="G259" t="n">
        <v>154.75</v>
      </c>
      <c r="H259" t="n">
        <v>1.91</v>
      </c>
      <c r="I259" t="n">
        <v>6</v>
      </c>
      <c r="J259" t="n">
        <v>356.83</v>
      </c>
      <c r="K259" t="n">
        <v>60.56</v>
      </c>
      <c r="L259" t="n">
        <v>38.25</v>
      </c>
      <c r="M259" t="n">
        <v>4</v>
      </c>
      <c r="N259" t="n">
        <v>118.02</v>
      </c>
      <c r="O259" t="n">
        <v>44243</v>
      </c>
      <c r="P259" t="n">
        <v>253.89</v>
      </c>
      <c r="Q259" t="n">
        <v>467.07</v>
      </c>
      <c r="R259" t="n">
        <v>54.64</v>
      </c>
      <c r="S259" t="n">
        <v>39.61</v>
      </c>
      <c r="T259" t="n">
        <v>2583.41</v>
      </c>
      <c r="U259" t="n">
        <v>0.72</v>
      </c>
      <c r="V259" t="n">
        <v>0.75</v>
      </c>
      <c r="W259" t="n">
        <v>2.62</v>
      </c>
      <c r="X259" t="n">
        <v>0.14</v>
      </c>
      <c r="Y259" t="n">
        <v>1</v>
      </c>
      <c r="Z259" t="n">
        <v>10</v>
      </c>
    </row>
    <row r="260">
      <c r="A260" t="n">
        <v>150</v>
      </c>
      <c r="B260" t="n">
        <v>140</v>
      </c>
      <c r="C260" t="inlineStr">
        <is>
          <t xml:space="preserve">CONCLUIDO	</t>
        </is>
      </c>
      <c r="D260" t="n">
        <v>5.3544</v>
      </c>
      <c r="E260" t="n">
        <v>18.68</v>
      </c>
      <c r="F260" t="n">
        <v>15.46</v>
      </c>
      <c r="G260" t="n">
        <v>154.62</v>
      </c>
      <c r="H260" t="n">
        <v>1.92</v>
      </c>
      <c r="I260" t="n">
        <v>6</v>
      </c>
      <c r="J260" t="n">
        <v>357.48</v>
      </c>
      <c r="K260" t="n">
        <v>60.56</v>
      </c>
      <c r="L260" t="n">
        <v>38.5</v>
      </c>
      <c r="M260" t="n">
        <v>4</v>
      </c>
      <c r="N260" t="n">
        <v>118.43</v>
      </c>
      <c r="O260" t="n">
        <v>44323.66</v>
      </c>
      <c r="P260" t="n">
        <v>253.69</v>
      </c>
      <c r="Q260" t="n">
        <v>467.07</v>
      </c>
      <c r="R260" t="n">
        <v>54.26</v>
      </c>
      <c r="S260" t="n">
        <v>39.61</v>
      </c>
      <c r="T260" t="n">
        <v>2391.73</v>
      </c>
      <c r="U260" t="n">
        <v>0.73</v>
      </c>
      <c r="V260" t="n">
        <v>0.75</v>
      </c>
      <c r="W260" t="n">
        <v>2.61</v>
      </c>
      <c r="X260" t="n">
        <v>0.13</v>
      </c>
      <c r="Y260" t="n">
        <v>1</v>
      </c>
      <c r="Z260" t="n">
        <v>10</v>
      </c>
    </row>
    <row r="261">
      <c r="A261" t="n">
        <v>151</v>
      </c>
      <c r="B261" t="n">
        <v>140</v>
      </c>
      <c r="C261" t="inlineStr">
        <is>
          <t xml:space="preserve">CONCLUIDO	</t>
        </is>
      </c>
      <c r="D261" t="n">
        <v>5.355</v>
      </c>
      <c r="E261" t="n">
        <v>18.67</v>
      </c>
      <c r="F261" t="n">
        <v>15.46</v>
      </c>
      <c r="G261" t="n">
        <v>154.6</v>
      </c>
      <c r="H261" t="n">
        <v>1.93</v>
      </c>
      <c r="I261" t="n">
        <v>6</v>
      </c>
      <c r="J261" t="n">
        <v>358.14</v>
      </c>
      <c r="K261" t="n">
        <v>60.56</v>
      </c>
      <c r="L261" t="n">
        <v>38.75</v>
      </c>
      <c r="M261" t="n">
        <v>4</v>
      </c>
      <c r="N261" t="n">
        <v>118.83</v>
      </c>
      <c r="O261" t="n">
        <v>44404.54</v>
      </c>
      <c r="P261" t="n">
        <v>253.99</v>
      </c>
      <c r="Q261" t="n">
        <v>467.08</v>
      </c>
      <c r="R261" t="n">
        <v>54.05</v>
      </c>
      <c r="S261" t="n">
        <v>39.61</v>
      </c>
      <c r="T261" t="n">
        <v>2284.02</v>
      </c>
      <c r="U261" t="n">
        <v>0.73</v>
      </c>
      <c r="V261" t="n">
        <v>0.75</v>
      </c>
      <c r="W261" t="n">
        <v>2.62</v>
      </c>
      <c r="X261" t="n">
        <v>0.13</v>
      </c>
      <c r="Y261" t="n">
        <v>1</v>
      </c>
      <c r="Z261" t="n">
        <v>10</v>
      </c>
    </row>
    <row r="262">
      <c r="A262" t="n">
        <v>152</v>
      </c>
      <c r="B262" t="n">
        <v>140</v>
      </c>
      <c r="C262" t="inlineStr">
        <is>
          <t xml:space="preserve">CONCLUIDO	</t>
        </is>
      </c>
      <c r="D262" t="n">
        <v>5.353</v>
      </c>
      <c r="E262" t="n">
        <v>18.68</v>
      </c>
      <c r="F262" t="n">
        <v>15.47</v>
      </c>
      <c r="G262" t="n">
        <v>154.67</v>
      </c>
      <c r="H262" t="n">
        <v>1.94</v>
      </c>
      <c r="I262" t="n">
        <v>6</v>
      </c>
      <c r="J262" t="n">
        <v>358.79</v>
      </c>
      <c r="K262" t="n">
        <v>60.56</v>
      </c>
      <c r="L262" t="n">
        <v>39</v>
      </c>
      <c r="M262" t="n">
        <v>4</v>
      </c>
      <c r="N262" t="n">
        <v>119.24</v>
      </c>
      <c r="O262" t="n">
        <v>44485.65</v>
      </c>
      <c r="P262" t="n">
        <v>253.94</v>
      </c>
      <c r="Q262" t="n">
        <v>467.07</v>
      </c>
      <c r="R262" t="n">
        <v>54.2</v>
      </c>
      <c r="S262" t="n">
        <v>39.61</v>
      </c>
      <c r="T262" t="n">
        <v>2361.41</v>
      </c>
      <c r="U262" t="n">
        <v>0.73</v>
      </c>
      <c r="V262" t="n">
        <v>0.75</v>
      </c>
      <c r="W262" t="n">
        <v>2.62</v>
      </c>
      <c r="X262" t="n">
        <v>0.13</v>
      </c>
      <c r="Y262" t="n">
        <v>1</v>
      </c>
      <c r="Z262" t="n">
        <v>10</v>
      </c>
    </row>
    <row r="263">
      <c r="A263" t="n">
        <v>153</v>
      </c>
      <c r="B263" t="n">
        <v>140</v>
      </c>
      <c r="C263" t="inlineStr">
        <is>
          <t xml:space="preserve">CONCLUIDO	</t>
        </is>
      </c>
      <c r="D263" t="n">
        <v>5.3532</v>
      </c>
      <c r="E263" t="n">
        <v>18.68</v>
      </c>
      <c r="F263" t="n">
        <v>15.47</v>
      </c>
      <c r="G263" t="n">
        <v>154.66</v>
      </c>
      <c r="H263" t="n">
        <v>1.95</v>
      </c>
      <c r="I263" t="n">
        <v>6</v>
      </c>
      <c r="J263" t="n">
        <v>359.45</v>
      </c>
      <c r="K263" t="n">
        <v>60.56</v>
      </c>
      <c r="L263" t="n">
        <v>39.25</v>
      </c>
      <c r="M263" t="n">
        <v>4</v>
      </c>
      <c r="N263" t="n">
        <v>119.65</v>
      </c>
      <c r="O263" t="n">
        <v>44566.98</v>
      </c>
      <c r="P263" t="n">
        <v>254.01</v>
      </c>
      <c r="Q263" t="n">
        <v>467.07</v>
      </c>
      <c r="R263" t="n">
        <v>54.36</v>
      </c>
      <c r="S263" t="n">
        <v>39.61</v>
      </c>
      <c r="T263" t="n">
        <v>2440.01</v>
      </c>
      <c r="U263" t="n">
        <v>0.73</v>
      </c>
      <c r="V263" t="n">
        <v>0.75</v>
      </c>
      <c r="W263" t="n">
        <v>2.62</v>
      </c>
      <c r="X263" t="n">
        <v>0.13</v>
      </c>
      <c r="Y263" t="n">
        <v>1</v>
      </c>
      <c r="Z263" t="n">
        <v>10</v>
      </c>
    </row>
    <row r="264">
      <c r="A264" t="n">
        <v>154</v>
      </c>
      <c r="B264" t="n">
        <v>140</v>
      </c>
      <c r="C264" t="inlineStr">
        <is>
          <t xml:space="preserve">CONCLUIDO	</t>
        </is>
      </c>
      <c r="D264" t="n">
        <v>5.3489</v>
      </c>
      <c r="E264" t="n">
        <v>18.7</v>
      </c>
      <c r="F264" t="n">
        <v>15.48</v>
      </c>
      <c r="G264" t="n">
        <v>154.81</v>
      </c>
      <c r="H264" t="n">
        <v>1.96</v>
      </c>
      <c r="I264" t="n">
        <v>6</v>
      </c>
      <c r="J264" t="n">
        <v>360.12</v>
      </c>
      <c r="K264" t="n">
        <v>60.56</v>
      </c>
      <c r="L264" t="n">
        <v>39.5</v>
      </c>
      <c r="M264" t="n">
        <v>4</v>
      </c>
      <c r="N264" t="n">
        <v>120.06</v>
      </c>
      <c r="O264" t="n">
        <v>44648.55</v>
      </c>
      <c r="P264" t="n">
        <v>254.02</v>
      </c>
      <c r="Q264" t="n">
        <v>467.08</v>
      </c>
      <c r="R264" t="n">
        <v>54.75</v>
      </c>
      <c r="S264" t="n">
        <v>39.61</v>
      </c>
      <c r="T264" t="n">
        <v>2636.18</v>
      </c>
      <c r="U264" t="n">
        <v>0.72</v>
      </c>
      <c r="V264" t="n">
        <v>0.75</v>
      </c>
      <c r="W264" t="n">
        <v>2.62</v>
      </c>
      <c r="X264" t="n">
        <v>0.15</v>
      </c>
      <c r="Y264" t="n">
        <v>1</v>
      </c>
      <c r="Z264" t="n">
        <v>10</v>
      </c>
    </row>
    <row r="265">
      <c r="A265" t="n">
        <v>155</v>
      </c>
      <c r="B265" t="n">
        <v>140</v>
      </c>
      <c r="C265" t="inlineStr">
        <is>
          <t xml:space="preserve">CONCLUIDO	</t>
        </is>
      </c>
      <c r="D265" t="n">
        <v>5.3515</v>
      </c>
      <c r="E265" t="n">
        <v>18.69</v>
      </c>
      <c r="F265" t="n">
        <v>15.47</v>
      </c>
      <c r="G265" t="n">
        <v>154.72</v>
      </c>
      <c r="H265" t="n">
        <v>1.96</v>
      </c>
      <c r="I265" t="n">
        <v>6</v>
      </c>
      <c r="J265" t="n">
        <v>360.78</v>
      </c>
      <c r="K265" t="n">
        <v>60.56</v>
      </c>
      <c r="L265" t="n">
        <v>39.75</v>
      </c>
      <c r="M265" t="n">
        <v>4</v>
      </c>
      <c r="N265" t="n">
        <v>120.47</v>
      </c>
      <c r="O265" t="n">
        <v>44730.35</v>
      </c>
      <c r="P265" t="n">
        <v>253.85</v>
      </c>
      <c r="Q265" t="n">
        <v>467.08</v>
      </c>
      <c r="R265" t="n">
        <v>54.42</v>
      </c>
      <c r="S265" t="n">
        <v>39.61</v>
      </c>
      <c r="T265" t="n">
        <v>2469.43</v>
      </c>
      <c r="U265" t="n">
        <v>0.73</v>
      </c>
      <c r="V265" t="n">
        <v>0.75</v>
      </c>
      <c r="W265" t="n">
        <v>2.62</v>
      </c>
      <c r="X265" t="n">
        <v>0.14</v>
      </c>
      <c r="Y265" t="n">
        <v>1</v>
      </c>
      <c r="Z265" t="n">
        <v>10</v>
      </c>
    </row>
    <row r="266">
      <c r="A266" t="n">
        <v>156</v>
      </c>
      <c r="B266" t="n">
        <v>140</v>
      </c>
      <c r="C266" t="inlineStr">
        <is>
          <t xml:space="preserve">CONCLUIDO	</t>
        </is>
      </c>
      <c r="D266" t="n">
        <v>5.3519</v>
      </c>
      <c r="E266" t="n">
        <v>18.68</v>
      </c>
      <c r="F266" t="n">
        <v>15.47</v>
      </c>
      <c r="G266" t="n">
        <v>154.71</v>
      </c>
      <c r="H266" t="n">
        <v>1.97</v>
      </c>
      <c r="I266" t="n">
        <v>6</v>
      </c>
      <c r="J266" t="n">
        <v>361.44</v>
      </c>
      <c r="K266" t="n">
        <v>60.56</v>
      </c>
      <c r="L266" t="n">
        <v>40</v>
      </c>
      <c r="M266" t="n">
        <v>4</v>
      </c>
      <c r="N266" t="n">
        <v>120.89</v>
      </c>
      <c r="O266" t="n">
        <v>44812.39</v>
      </c>
      <c r="P266" t="n">
        <v>253.61</v>
      </c>
      <c r="Q266" t="n">
        <v>467.07</v>
      </c>
      <c r="R266" t="n">
        <v>54.44</v>
      </c>
      <c r="S266" t="n">
        <v>39.61</v>
      </c>
      <c r="T266" t="n">
        <v>2483.23</v>
      </c>
      <c r="U266" t="n">
        <v>0.73</v>
      </c>
      <c r="V266" t="n">
        <v>0.75</v>
      </c>
      <c r="W266" t="n">
        <v>2.62</v>
      </c>
      <c r="X266" t="n">
        <v>0.14</v>
      </c>
      <c r="Y266" t="n">
        <v>1</v>
      </c>
      <c r="Z266" t="n">
        <v>10</v>
      </c>
    </row>
    <row r="267">
      <c r="A267" t="n">
        <v>0</v>
      </c>
      <c r="B267" t="n">
        <v>40</v>
      </c>
      <c r="C267" t="inlineStr">
        <is>
          <t xml:space="preserve">CONCLUIDO	</t>
        </is>
      </c>
      <c r="D267" t="n">
        <v>4.3977</v>
      </c>
      <c r="E267" t="n">
        <v>22.74</v>
      </c>
      <c r="F267" t="n">
        <v>18.66</v>
      </c>
      <c r="G267" t="n">
        <v>9.91</v>
      </c>
      <c r="H267" t="n">
        <v>0.2</v>
      </c>
      <c r="I267" t="n">
        <v>113</v>
      </c>
      <c r="J267" t="n">
        <v>89.87</v>
      </c>
      <c r="K267" t="n">
        <v>37.55</v>
      </c>
      <c r="L267" t="n">
        <v>1</v>
      </c>
      <c r="M267" t="n">
        <v>111</v>
      </c>
      <c r="N267" t="n">
        <v>11.32</v>
      </c>
      <c r="O267" t="n">
        <v>11317.98</v>
      </c>
      <c r="P267" t="n">
        <v>155.1</v>
      </c>
      <c r="Q267" t="n">
        <v>467.2</v>
      </c>
      <c r="R267" t="n">
        <v>158.19</v>
      </c>
      <c r="S267" t="n">
        <v>39.61</v>
      </c>
      <c r="T267" t="n">
        <v>53820.56</v>
      </c>
      <c r="U267" t="n">
        <v>0.25</v>
      </c>
      <c r="V267" t="n">
        <v>0.63</v>
      </c>
      <c r="W267" t="n">
        <v>2.81</v>
      </c>
      <c r="X267" t="n">
        <v>3.33</v>
      </c>
      <c r="Y267" t="n">
        <v>1</v>
      </c>
      <c r="Z267" t="n">
        <v>10</v>
      </c>
    </row>
    <row r="268">
      <c r="A268" t="n">
        <v>1</v>
      </c>
      <c r="B268" t="n">
        <v>40</v>
      </c>
      <c r="C268" t="inlineStr">
        <is>
          <t xml:space="preserve">CONCLUIDO	</t>
        </is>
      </c>
      <c r="D268" t="n">
        <v>4.6788</v>
      </c>
      <c r="E268" t="n">
        <v>21.37</v>
      </c>
      <c r="F268" t="n">
        <v>17.81</v>
      </c>
      <c r="G268" t="n">
        <v>12.42</v>
      </c>
      <c r="H268" t="n">
        <v>0.24</v>
      </c>
      <c r="I268" t="n">
        <v>86</v>
      </c>
      <c r="J268" t="n">
        <v>90.18000000000001</v>
      </c>
      <c r="K268" t="n">
        <v>37.55</v>
      </c>
      <c r="L268" t="n">
        <v>1.25</v>
      </c>
      <c r="M268" t="n">
        <v>84</v>
      </c>
      <c r="N268" t="n">
        <v>11.37</v>
      </c>
      <c r="O268" t="n">
        <v>11355.7</v>
      </c>
      <c r="P268" t="n">
        <v>146.9</v>
      </c>
      <c r="Q268" t="n">
        <v>467.13</v>
      </c>
      <c r="R268" t="n">
        <v>130.66</v>
      </c>
      <c r="S268" t="n">
        <v>39.61</v>
      </c>
      <c r="T268" t="n">
        <v>40191.5</v>
      </c>
      <c r="U268" t="n">
        <v>0.3</v>
      </c>
      <c r="V268" t="n">
        <v>0.66</v>
      </c>
      <c r="W268" t="n">
        <v>2.75</v>
      </c>
      <c r="X268" t="n">
        <v>2.47</v>
      </c>
      <c r="Y268" t="n">
        <v>1</v>
      </c>
      <c r="Z268" t="n">
        <v>10</v>
      </c>
    </row>
    <row r="269">
      <c r="A269" t="n">
        <v>2</v>
      </c>
      <c r="B269" t="n">
        <v>40</v>
      </c>
      <c r="C269" t="inlineStr">
        <is>
          <t xml:space="preserve">CONCLUIDO	</t>
        </is>
      </c>
      <c r="D269" t="n">
        <v>4.864</v>
      </c>
      <c r="E269" t="n">
        <v>20.56</v>
      </c>
      <c r="F269" t="n">
        <v>17.32</v>
      </c>
      <c r="G269" t="n">
        <v>15.06</v>
      </c>
      <c r="H269" t="n">
        <v>0.29</v>
      </c>
      <c r="I269" t="n">
        <v>69</v>
      </c>
      <c r="J269" t="n">
        <v>90.48</v>
      </c>
      <c r="K269" t="n">
        <v>37.55</v>
      </c>
      <c r="L269" t="n">
        <v>1.5</v>
      </c>
      <c r="M269" t="n">
        <v>67</v>
      </c>
      <c r="N269" t="n">
        <v>11.43</v>
      </c>
      <c r="O269" t="n">
        <v>11393.43</v>
      </c>
      <c r="P269" t="n">
        <v>141.78</v>
      </c>
      <c r="Q269" t="n">
        <v>467.14</v>
      </c>
      <c r="R269" t="n">
        <v>114.71</v>
      </c>
      <c r="S269" t="n">
        <v>39.61</v>
      </c>
      <c r="T269" t="n">
        <v>32301.35</v>
      </c>
      <c r="U269" t="n">
        <v>0.35</v>
      </c>
      <c r="V269" t="n">
        <v>0.67</v>
      </c>
      <c r="W269" t="n">
        <v>2.72</v>
      </c>
      <c r="X269" t="n">
        <v>1.98</v>
      </c>
      <c r="Y269" t="n">
        <v>1</v>
      </c>
      <c r="Z269" t="n">
        <v>10</v>
      </c>
    </row>
    <row r="270">
      <c r="A270" t="n">
        <v>3</v>
      </c>
      <c r="B270" t="n">
        <v>40</v>
      </c>
      <c r="C270" t="inlineStr">
        <is>
          <t xml:space="preserve">CONCLUIDO	</t>
        </is>
      </c>
      <c r="D270" t="n">
        <v>4.993</v>
      </c>
      <c r="E270" t="n">
        <v>20.03</v>
      </c>
      <c r="F270" t="n">
        <v>16.99</v>
      </c>
      <c r="G270" t="n">
        <v>17.58</v>
      </c>
      <c r="H270" t="n">
        <v>0.34</v>
      </c>
      <c r="I270" t="n">
        <v>58</v>
      </c>
      <c r="J270" t="n">
        <v>90.79000000000001</v>
      </c>
      <c r="K270" t="n">
        <v>37.55</v>
      </c>
      <c r="L270" t="n">
        <v>1.75</v>
      </c>
      <c r="M270" t="n">
        <v>56</v>
      </c>
      <c r="N270" t="n">
        <v>11.49</v>
      </c>
      <c r="O270" t="n">
        <v>11431.19</v>
      </c>
      <c r="P270" t="n">
        <v>138.25</v>
      </c>
      <c r="Q270" t="n">
        <v>467.07</v>
      </c>
      <c r="R270" t="n">
        <v>103.98</v>
      </c>
      <c r="S270" t="n">
        <v>39.61</v>
      </c>
      <c r="T270" t="n">
        <v>26990.44</v>
      </c>
      <c r="U270" t="n">
        <v>0.38</v>
      </c>
      <c r="V270" t="n">
        <v>0.6899999999999999</v>
      </c>
      <c r="W270" t="n">
        <v>2.7</v>
      </c>
      <c r="X270" t="n">
        <v>1.66</v>
      </c>
      <c r="Y270" t="n">
        <v>1</v>
      </c>
      <c r="Z270" t="n">
        <v>10</v>
      </c>
    </row>
    <row r="271">
      <c r="A271" t="n">
        <v>4</v>
      </c>
      <c r="B271" t="n">
        <v>40</v>
      </c>
      <c r="C271" t="inlineStr">
        <is>
          <t xml:space="preserve">CONCLUIDO	</t>
        </is>
      </c>
      <c r="D271" t="n">
        <v>5.0935</v>
      </c>
      <c r="E271" t="n">
        <v>19.63</v>
      </c>
      <c r="F271" t="n">
        <v>16.75</v>
      </c>
      <c r="G271" t="n">
        <v>20.1</v>
      </c>
      <c r="H271" t="n">
        <v>0.39</v>
      </c>
      <c r="I271" t="n">
        <v>50</v>
      </c>
      <c r="J271" t="n">
        <v>91.09999999999999</v>
      </c>
      <c r="K271" t="n">
        <v>37.55</v>
      </c>
      <c r="L271" t="n">
        <v>2</v>
      </c>
      <c r="M271" t="n">
        <v>48</v>
      </c>
      <c r="N271" t="n">
        <v>11.54</v>
      </c>
      <c r="O271" t="n">
        <v>11468.97</v>
      </c>
      <c r="P271" t="n">
        <v>135.27</v>
      </c>
      <c r="Q271" t="n">
        <v>467.14</v>
      </c>
      <c r="R271" t="n">
        <v>96.06999999999999</v>
      </c>
      <c r="S271" t="n">
        <v>39.61</v>
      </c>
      <c r="T271" t="n">
        <v>23075.94</v>
      </c>
      <c r="U271" t="n">
        <v>0.41</v>
      </c>
      <c r="V271" t="n">
        <v>0.7</v>
      </c>
      <c r="W271" t="n">
        <v>2.69</v>
      </c>
      <c r="X271" t="n">
        <v>1.41</v>
      </c>
      <c r="Y271" t="n">
        <v>1</v>
      </c>
      <c r="Z271" t="n">
        <v>10</v>
      </c>
    </row>
    <row r="272">
      <c r="A272" t="n">
        <v>5</v>
      </c>
      <c r="B272" t="n">
        <v>40</v>
      </c>
      <c r="C272" t="inlineStr">
        <is>
          <t xml:space="preserve">CONCLUIDO	</t>
        </is>
      </c>
      <c r="D272" t="n">
        <v>5.1762</v>
      </c>
      <c r="E272" t="n">
        <v>19.32</v>
      </c>
      <c r="F272" t="n">
        <v>16.55</v>
      </c>
      <c r="G272" t="n">
        <v>22.57</v>
      </c>
      <c r="H272" t="n">
        <v>0.43</v>
      </c>
      <c r="I272" t="n">
        <v>44</v>
      </c>
      <c r="J272" t="n">
        <v>91.40000000000001</v>
      </c>
      <c r="K272" t="n">
        <v>37.55</v>
      </c>
      <c r="L272" t="n">
        <v>2.25</v>
      </c>
      <c r="M272" t="n">
        <v>42</v>
      </c>
      <c r="N272" t="n">
        <v>11.6</v>
      </c>
      <c r="O272" t="n">
        <v>11506.78</v>
      </c>
      <c r="P272" t="n">
        <v>132.43</v>
      </c>
      <c r="Q272" t="n">
        <v>467.17</v>
      </c>
      <c r="R272" t="n">
        <v>89.70999999999999</v>
      </c>
      <c r="S272" t="n">
        <v>39.61</v>
      </c>
      <c r="T272" t="n">
        <v>19925.39</v>
      </c>
      <c r="U272" t="n">
        <v>0.44</v>
      </c>
      <c r="V272" t="n">
        <v>0.7</v>
      </c>
      <c r="W272" t="n">
        <v>2.67</v>
      </c>
      <c r="X272" t="n">
        <v>1.21</v>
      </c>
      <c r="Y272" t="n">
        <v>1</v>
      </c>
      <c r="Z272" t="n">
        <v>10</v>
      </c>
    </row>
    <row r="273">
      <c r="A273" t="n">
        <v>6</v>
      </c>
      <c r="B273" t="n">
        <v>40</v>
      </c>
      <c r="C273" t="inlineStr">
        <is>
          <t xml:space="preserve">CONCLUIDO	</t>
        </is>
      </c>
      <c r="D273" t="n">
        <v>5.2267</v>
      </c>
      <c r="E273" t="n">
        <v>19.13</v>
      </c>
      <c r="F273" t="n">
        <v>16.46</v>
      </c>
      <c r="G273" t="n">
        <v>25.32</v>
      </c>
      <c r="H273" t="n">
        <v>0.48</v>
      </c>
      <c r="I273" t="n">
        <v>39</v>
      </c>
      <c r="J273" t="n">
        <v>91.70999999999999</v>
      </c>
      <c r="K273" t="n">
        <v>37.55</v>
      </c>
      <c r="L273" t="n">
        <v>2.5</v>
      </c>
      <c r="M273" t="n">
        <v>37</v>
      </c>
      <c r="N273" t="n">
        <v>11.66</v>
      </c>
      <c r="O273" t="n">
        <v>11544.61</v>
      </c>
      <c r="P273" t="n">
        <v>130.81</v>
      </c>
      <c r="Q273" t="n">
        <v>467.12</v>
      </c>
      <c r="R273" t="n">
        <v>86.34</v>
      </c>
      <c r="S273" t="n">
        <v>39.61</v>
      </c>
      <c r="T273" t="n">
        <v>18268.07</v>
      </c>
      <c r="U273" t="n">
        <v>0.46</v>
      </c>
      <c r="V273" t="n">
        <v>0.71</v>
      </c>
      <c r="W273" t="n">
        <v>2.68</v>
      </c>
      <c r="X273" t="n">
        <v>1.12</v>
      </c>
      <c r="Y273" t="n">
        <v>1</v>
      </c>
      <c r="Z273" t="n">
        <v>10</v>
      </c>
    </row>
    <row r="274">
      <c r="A274" t="n">
        <v>7</v>
      </c>
      <c r="B274" t="n">
        <v>40</v>
      </c>
      <c r="C274" t="inlineStr">
        <is>
          <t xml:space="preserve">CONCLUIDO	</t>
        </is>
      </c>
      <c r="D274" t="n">
        <v>5.2801</v>
      </c>
      <c r="E274" t="n">
        <v>18.94</v>
      </c>
      <c r="F274" t="n">
        <v>16.34</v>
      </c>
      <c r="G274" t="n">
        <v>28.01</v>
      </c>
      <c r="H274" t="n">
        <v>0.52</v>
      </c>
      <c r="I274" t="n">
        <v>35</v>
      </c>
      <c r="J274" t="n">
        <v>92.02</v>
      </c>
      <c r="K274" t="n">
        <v>37.55</v>
      </c>
      <c r="L274" t="n">
        <v>2.75</v>
      </c>
      <c r="M274" t="n">
        <v>33</v>
      </c>
      <c r="N274" t="n">
        <v>11.71</v>
      </c>
      <c r="O274" t="n">
        <v>11582.46</v>
      </c>
      <c r="P274" t="n">
        <v>128.75</v>
      </c>
      <c r="Q274" t="n">
        <v>467.09</v>
      </c>
      <c r="R274" t="n">
        <v>82.66</v>
      </c>
      <c r="S274" t="n">
        <v>39.61</v>
      </c>
      <c r="T274" t="n">
        <v>16445.51</v>
      </c>
      <c r="U274" t="n">
        <v>0.48</v>
      </c>
      <c r="V274" t="n">
        <v>0.71</v>
      </c>
      <c r="W274" t="n">
        <v>2.67</v>
      </c>
      <c r="X274" t="n">
        <v>1</v>
      </c>
      <c r="Y274" t="n">
        <v>1</v>
      </c>
      <c r="Z274" t="n">
        <v>10</v>
      </c>
    </row>
    <row r="275">
      <c r="A275" t="n">
        <v>8</v>
      </c>
      <c r="B275" t="n">
        <v>40</v>
      </c>
      <c r="C275" t="inlineStr">
        <is>
          <t xml:space="preserve">CONCLUIDO	</t>
        </is>
      </c>
      <c r="D275" t="n">
        <v>5.3284</v>
      </c>
      <c r="E275" t="n">
        <v>18.77</v>
      </c>
      <c r="F275" t="n">
        <v>16.22</v>
      </c>
      <c r="G275" t="n">
        <v>30.42</v>
      </c>
      <c r="H275" t="n">
        <v>0.57</v>
      </c>
      <c r="I275" t="n">
        <v>32</v>
      </c>
      <c r="J275" t="n">
        <v>92.31999999999999</v>
      </c>
      <c r="K275" t="n">
        <v>37.55</v>
      </c>
      <c r="L275" t="n">
        <v>3</v>
      </c>
      <c r="M275" t="n">
        <v>30</v>
      </c>
      <c r="N275" t="n">
        <v>11.77</v>
      </c>
      <c r="O275" t="n">
        <v>11620.34</v>
      </c>
      <c r="P275" t="n">
        <v>127.15</v>
      </c>
      <c r="Q275" t="n">
        <v>467.14</v>
      </c>
      <c r="R275" t="n">
        <v>79.09999999999999</v>
      </c>
      <c r="S275" t="n">
        <v>39.61</v>
      </c>
      <c r="T275" t="n">
        <v>14680.2</v>
      </c>
      <c r="U275" t="n">
        <v>0.5</v>
      </c>
      <c r="V275" t="n">
        <v>0.72</v>
      </c>
      <c r="W275" t="n">
        <v>2.65</v>
      </c>
      <c r="X275" t="n">
        <v>0.89</v>
      </c>
      <c r="Y275" t="n">
        <v>1</v>
      </c>
      <c r="Z275" t="n">
        <v>10</v>
      </c>
    </row>
    <row r="276">
      <c r="A276" t="n">
        <v>9</v>
      </c>
      <c r="B276" t="n">
        <v>40</v>
      </c>
      <c r="C276" t="inlineStr">
        <is>
          <t xml:space="preserve">CONCLUIDO	</t>
        </is>
      </c>
      <c r="D276" t="n">
        <v>5.3691</v>
      </c>
      <c r="E276" t="n">
        <v>18.62</v>
      </c>
      <c r="F276" t="n">
        <v>16.14</v>
      </c>
      <c r="G276" t="n">
        <v>33.39</v>
      </c>
      <c r="H276" t="n">
        <v>0.62</v>
      </c>
      <c r="I276" t="n">
        <v>29</v>
      </c>
      <c r="J276" t="n">
        <v>92.63</v>
      </c>
      <c r="K276" t="n">
        <v>37.55</v>
      </c>
      <c r="L276" t="n">
        <v>3.25</v>
      </c>
      <c r="M276" t="n">
        <v>27</v>
      </c>
      <c r="N276" t="n">
        <v>11.83</v>
      </c>
      <c r="O276" t="n">
        <v>11658.24</v>
      </c>
      <c r="P276" t="n">
        <v>124.94</v>
      </c>
      <c r="Q276" t="n">
        <v>467.08</v>
      </c>
      <c r="R276" t="n">
        <v>76.34</v>
      </c>
      <c r="S276" t="n">
        <v>39.61</v>
      </c>
      <c r="T276" t="n">
        <v>13316.74</v>
      </c>
      <c r="U276" t="n">
        <v>0.52</v>
      </c>
      <c r="V276" t="n">
        <v>0.72</v>
      </c>
      <c r="W276" t="n">
        <v>2.65</v>
      </c>
      <c r="X276" t="n">
        <v>0.8</v>
      </c>
      <c r="Y276" t="n">
        <v>1</v>
      </c>
      <c r="Z276" t="n">
        <v>10</v>
      </c>
    </row>
    <row r="277">
      <c r="A277" t="n">
        <v>10</v>
      </c>
      <c r="B277" t="n">
        <v>40</v>
      </c>
      <c r="C277" t="inlineStr">
        <is>
          <t xml:space="preserve">CONCLUIDO	</t>
        </is>
      </c>
      <c r="D277" t="n">
        <v>5.3975</v>
      </c>
      <c r="E277" t="n">
        <v>18.53</v>
      </c>
      <c r="F277" t="n">
        <v>16.08</v>
      </c>
      <c r="G277" t="n">
        <v>35.73</v>
      </c>
      <c r="H277" t="n">
        <v>0.66</v>
      </c>
      <c r="I277" t="n">
        <v>27</v>
      </c>
      <c r="J277" t="n">
        <v>92.94</v>
      </c>
      <c r="K277" t="n">
        <v>37.55</v>
      </c>
      <c r="L277" t="n">
        <v>3.5</v>
      </c>
      <c r="M277" t="n">
        <v>25</v>
      </c>
      <c r="N277" t="n">
        <v>11.88</v>
      </c>
      <c r="O277" t="n">
        <v>11696.16</v>
      </c>
      <c r="P277" t="n">
        <v>123.47</v>
      </c>
      <c r="Q277" t="n">
        <v>467.14</v>
      </c>
      <c r="R277" t="n">
        <v>74.31</v>
      </c>
      <c r="S277" t="n">
        <v>39.61</v>
      </c>
      <c r="T277" t="n">
        <v>12312.95</v>
      </c>
      <c r="U277" t="n">
        <v>0.53</v>
      </c>
      <c r="V277" t="n">
        <v>0.73</v>
      </c>
      <c r="W277" t="n">
        <v>2.65</v>
      </c>
      <c r="X277" t="n">
        <v>0.74</v>
      </c>
      <c r="Y277" t="n">
        <v>1</v>
      </c>
      <c r="Z277" t="n">
        <v>10</v>
      </c>
    </row>
    <row r="278">
      <c r="A278" t="n">
        <v>11</v>
      </c>
      <c r="B278" t="n">
        <v>40</v>
      </c>
      <c r="C278" t="inlineStr">
        <is>
          <t xml:space="preserve">CONCLUIDO	</t>
        </is>
      </c>
      <c r="D278" t="n">
        <v>5.4281</v>
      </c>
      <c r="E278" t="n">
        <v>18.42</v>
      </c>
      <c r="F278" t="n">
        <v>16.01</v>
      </c>
      <c r="G278" t="n">
        <v>38.42</v>
      </c>
      <c r="H278" t="n">
        <v>0.71</v>
      </c>
      <c r="I278" t="n">
        <v>25</v>
      </c>
      <c r="J278" t="n">
        <v>93.23999999999999</v>
      </c>
      <c r="K278" t="n">
        <v>37.55</v>
      </c>
      <c r="L278" t="n">
        <v>3.75</v>
      </c>
      <c r="M278" t="n">
        <v>23</v>
      </c>
      <c r="N278" t="n">
        <v>11.94</v>
      </c>
      <c r="O278" t="n">
        <v>11734.1</v>
      </c>
      <c r="P278" t="n">
        <v>121.93</v>
      </c>
      <c r="Q278" t="n">
        <v>467.09</v>
      </c>
      <c r="R278" t="n">
        <v>72.15000000000001</v>
      </c>
      <c r="S278" t="n">
        <v>39.61</v>
      </c>
      <c r="T278" t="n">
        <v>11242.07</v>
      </c>
      <c r="U278" t="n">
        <v>0.55</v>
      </c>
      <c r="V278" t="n">
        <v>0.73</v>
      </c>
      <c r="W278" t="n">
        <v>2.64</v>
      </c>
      <c r="X278" t="n">
        <v>0.68</v>
      </c>
      <c r="Y278" t="n">
        <v>1</v>
      </c>
      <c r="Z278" t="n">
        <v>10</v>
      </c>
    </row>
    <row r="279">
      <c r="A279" t="n">
        <v>12</v>
      </c>
      <c r="B279" t="n">
        <v>40</v>
      </c>
      <c r="C279" t="inlineStr">
        <is>
          <t xml:space="preserve">CONCLUIDO	</t>
        </is>
      </c>
      <c r="D279" t="n">
        <v>5.45</v>
      </c>
      <c r="E279" t="n">
        <v>18.35</v>
      </c>
      <c r="F279" t="n">
        <v>15.97</v>
      </c>
      <c r="G279" t="n">
        <v>41.67</v>
      </c>
      <c r="H279" t="n">
        <v>0.75</v>
      </c>
      <c r="I279" t="n">
        <v>23</v>
      </c>
      <c r="J279" t="n">
        <v>93.55</v>
      </c>
      <c r="K279" t="n">
        <v>37.55</v>
      </c>
      <c r="L279" t="n">
        <v>4</v>
      </c>
      <c r="M279" t="n">
        <v>21</v>
      </c>
      <c r="N279" t="n">
        <v>12</v>
      </c>
      <c r="O279" t="n">
        <v>11772.07</v>
      </c>
      <c r="P279" t="n">
        <v>120.56</v>
      </c>
      <c r="Q279" t="n">
        <v>467.07</v>
      </c>
      <c r="R279" t="n">
        <v>70.86</v>
      </c>
      <c r="S279" t="n">
        <v>39.61</v>
      </c>
      <c r="T279" t="n">
        <v>10604.52</v>
      </c>
      <c r="U279" t="n">
        <v>0.5600000000000001</v>
      </c>
      <c r="V279" t="n">
        <v>0.73</v>
      </c>
      <c r="W279" t="n">
        <v>2.65</v>
      </c>
      <c r="X279" t="n">
        <v>0.64</v>
      </c>
      <c r="Y279" t="n">
        <v>1</v>
      </c>
      <c r="Z279" t="n">
        <v>10</v>
      </c>
    </row>
    <row r="280">
      <c r="A280" t="n">
        <v>13</v>
      </c>
      <c r="B280" t="n">
        <v>40</v>
      </c>
      <c r="C280" t="inlineStr">
        <is>
          <t xml:space="preserve">CONCLUIDO	</t>
        </is>
      </c>
      <c r="D280" t="n">
        <v>5.4822</v>
      </c>
      <c r="E280" t="n">
        <v>18.24</v>
      </c>
      <c r="F280" t="n">
        <v>15.9</v>
      </c>
      <c r="G280" t="n">
        <v>45.44</v>
      </c>
      <c r="H280" t="n">
        <v>0.8</v>
      </c>
      <c r="I280" t="n">
        <v>21</v>
      </c>
      <c r="J280" t="n">
        <v>93.86</v>
      </c>
      <c r="K280" t="n">
        <v>37.55</v>
      </c>
      <c r="L280" t="n">
        <v>4.25</v>
      </c>
      <c r="M280" t="n">
        <v>19</v>
      </c>
      <c r="N280" t="n">
        <v>12.06</v>
      </c>
      <c r="O280" t="n">
        <v>11810.06</v>
      </c>
      <c r="P280" t="n">
        <v>118.67</v>
      </c>
      <c r="Q280" t="n">
        <v>467.07</v>
      </c>
      <c r="R280" t="n">
        <v>68.5</v>
      </c>
      <c r="S280" t="n">
        <v>39.61</v>
      </c>
      <c r="T280" t="n">
        <v>9433.83</v>
      </c>
      <c r="U280" t="n">
        <v>0.58</v>
      </c>
      <c r="V280" t="n">
        <v>0.73</v>
      </c>
      <c r="W280" t="n">
        <v>2.64</v>
      </c>
      <c r="X280" t="n">
        <v>0.57</v>
      </c>
      <c r="Y280" t="n">
        <v>1</v>
      </c>
      <c r="Z280" t="n">
        <v>10</v>
      </c>
    </row>
    <row r="281">
      <c r="A281" t="n">
        <v>14</v>
      </c>
      <c r="B281" t="n">
        <v>40</v>
      </c>
      <c r="C281" t="inlineStr">
        <is>
          <t xml:space="preserve">CONCLUIDO	</t>
        </is>
      </c>
      <c r="D281" t="n">
        <v>5.4951</v>
      </c>
      <c r="E281" t="n">
        <v>18.2</v>
      </c>
      <c r="F281" t="n">
        <v>15.88</v>
      </c>
      <c r="G281" t="n">
        <v>47.64</v>
      </c>
      <c r="H281" t="n">
        <v>0.84</v>
      </c>
      <c r="I281" t="n">
        <v>20</v>
      </c>
      <c r="J281" t="n">
        <v>94.17</v>
      </c>
      <c r="K281" t="n">
        <v>37.55</v>
      </c>
      <c r="L281" t="n">
        <v>4.5</v>
      </c>
      <c r="M281" t="n">
        <v>18</v>
      </c>
      <c r="N281" t="n">
        <v>12.12</v>
      </c>
      <c r="O281" t="n">
        <v>11848.08</v>
      </c>
      <c r="P281" t="n">
        <v>117.95</v>
      </c>
      <c r="Q281" t="n">
        <v>467.07</v>
      </c>
      <c r="R281" t="n">
        <v>67.83</v>
      </c>
      <c r="S281" t="n">
        <v>39.61</v>
      </c>
      <c r="T281" t="n">
        <v>9105.299999999999</v>
      </c>
      <c r="U281" t="n">
        <v>0.58</v>
      </c>
      <c r="V281" t="n">
        <v>0.73</v>
      </c>
      <c r="W281" t="n">
        <v>2.64</v>
      </c>
      <c r="X281" t="n">
        <v>0.55</v>
      </c>
      <c r="Y281" t="n">
        <v>1</v>
      </c>
      <c r="Z281" t="n">
        <v>10</v>
      </c>
    </row>
    <row r="282">
      <c r="A282" t="n">
        <v>15</v>
      </c>
      <c r="B282" t="n">
        <v>40</v>
      </c>
      <c r="C282" t="inlineStr">
        <is>
          <t xml:space="preserve">CONCLUIDO	</t>
        </is>
      </c>
      <c r="D282" t="n">
        <v>5.5075</v>
      </c>
      <c r="E282" t="n">
        <v>18.16</v>
      </c>
      <c r="F282" t="n">
        <v>15.86</v>
      </c>
      <c r="G282" t="n">
        <v>50.08</v>
      </c>
      <c r="H282" t="n">
        <v>0.88</v>
      </c>
      <c r="I282" t="n">
        <v>19</v>
      </c>
      <c r="J282" t="n">
        <v>94.48</v>
      </c>
      <c r="K282" t="n">
        <v>37.55</v>
      </c>
      <c r="L282" t="n">
        <v>4.75</v>
      </c>
      <c r="M282" t="n">
        <v>17</v>
      </c>
      <c r="N282" t="n">
        <v>12.17</v>
      </c>
      <c r="O282" t="n">
        <v>11886.12</v>
      </c>
      <c r="P282" t="n">
        <v>116.86</v>
      </c>
      <c r="Q282" t="n">
        <v>467.09</v>
      </c>
      <c r="R282" t="n">
        <v>67.25</v>
      </c>
      <c r="S282" t="n">
        <v>39.61</v>
      </c>
      <c r="T282" t="n">
        <v>8819.9</v>
      </c>
      <c r="U282" t="n">
        <v>0.59</v>
      </c>
      <c r="V282" t="n">
        <v>0.74</v>
      </c>
      <c r="W282" t="n">
        <v>2.64</v>
      </c>
      <c r="X282" t="n">
        <v>0.52</v>
      </c>
      <c r="Y282" t="n">
        <v>1</v>
      </c>
      <c r="Z282" t="n">
        <v>10</v>
      </c>
    </row>
    <row r="283">
      <c r="A283" t="n">
        <v>16</v>
      </c>
      <c r="B283" t="n">
        <v>40</v>
      </c>
      <c r="C283" t="inlineStr">
        <is>
          <t xml:space="preserve">CONCLUIDO	</t>
        </is>
      </c>
      <c r="D283" t="n">
        <v>5.5277</v>
      </c>
      <c r="E283" t="n">
        <v>18.09</v>
      </c>
      <c r="F283" t="n">
        <v>15.81</v>
      </c>
      <c r="G283" t="n">
        <v>52.7</v>
      </c>
      <c r="H283" t="n">
        <v>0.93</v>
      </c>
      <c r="I283" t="n">
        <v>18</v>
      </c>
      <c r="J283" t="n">
        <v>94.79000000000001</v>
      </c>
      <c r="K283" t="n">
        <v>37.55</v>
      </c>
      <c r="L283" t="n">
        <v>5</v>
      </c>
      <c r="M283" t="n">
        <v>16</v>
      </c>
      <c r="N283" t="n">
        <v>12.23</v>
      </c>
      <c r="O283" t="n">
        <v>11924.18</v>
      </c>
      <c r="P283" t="n">
        <v>114.44</v>
      </c>
      <c r="Q283" t="n">
        <v>467.08</v>
      </c>
      <c r="R283" t="n">
        <v>65.41</v>
      </c>
      <c r="S283" t="n">
        <v>39.61</v>
      </c>
      <c r="T283" t="n">
        <v>7907.95</v>
      </c>
      <c r="U283" t="n">
        <v>0.61</v>
      </c>
      <c r="V283" t="n">
        <v>0.74</v>
      </c>
      <c r="W283" t="n">
        <v>2.64</v>
      </c>
      <c r="X283" t="n">
        <v>0.48</v>
      </c>
      <c r="Y283" t="n">
        <v>1</v>
      </c>
      <c r="Z283" t="n">
        <v>10</v>
      </c>
    </row>
    <row r="284">
      <c r="A284" t="n">
        <v>17</v>
      </c>
      <c r="B284" t="n">
        <v>40</v>
      </c>
      <c r="C284" t="inlineStr">
        <is>
          <t xml:space="preserve">CONCLUIDO	</t>
        </is>
      </c>
      <c r="D284" t="n">
        <v>5.5376</v>
      </c>
      <c r="E284" t="n">
        <v>18.06</v>
      </c>
      <c r="F284" t="n">
        <v>15.8</v>
      </c>
      <c r="G284" t="n">
        <v>55.75</v>
      </c>
      <c r="H284" t="n">
        <v>0.97</v>
      </c>
      <c r="I284" t="n">
        <v>17</v>
      </c>
      <c r="J284" t="n">
        <v>95.09</v>
      </c>
      <c r="K284" t="n">
        <v>37.55</v>
      </c>
      <c r="L284" t="n">
        <v>5.25</v>
      </c>
      <c r="M284" t="n">
        <v>15</v>
      </c>
      <c r="N284" t="n">
        <v>12.29</v>
      </c>
      <c r="O284" t="n">
        <v>11962.27</v>
      </c>
      <c r="P284" t="n">
        <v>113.8</v>
      </c>
      <c r="Q284" t="n">
        <v>467.07</v>
      </c>
      <c r="R284" t="n">
        <v>64.84999999999999</v>
      </c>
      <c r="S284" t="n">
        <v>39.61</v>
      </c>
      <c r="T284" t="n">
        <v>7631.87</v>
      </c>
      <c r="U284" t="n">
        <v>0.61</v>
      </c>
      <c r="V284" t="n">
        <v>0.74</v>
      </c>
      <c r="W284" t="n">
        <v>2.64</v>
      </c>
      <c r="X284" t="n">
        <v>0.46</v>
      </c>
      <c r="Y284" t="n">
        <v>1</v>
      </c>
      <c r="Z284" t="n">
        <v>10</v>
      </c>
    </row>
    <row r="285">
      <c r="A285" t="n">
        <v>18</v>
      </c>
      <c r="B285" t="n">
        <v>40</v>
      </c>
      <c r="C285" t="inlineStr">
        <is>
          <t xml:space="preserve">CONCLUIDO	</t>
        </is>
      </c>
      <c r="D285" t="n">
        <v>5.5534</v>
      </c>
      <c r="E285" t="n">
        <v>18.01</v>
      </c>
      <c r="F285" t="n">
        <v>15.76</v>
      </c>
      <c r="G285" t="n">
        <v>59.12</v>
      </c>
      <c r="H285" t="n">
        <v>1.01</v>
      </c>
      <c r="I285" t="n">
        <v>16</v>
      </c>
      <c r="J285" t="n">
        <v>95.40000000000001</v>
      </c>
      <c r="K285" t="n">
        <v>37.55</v>
      </c>
      <c r="L285" t="n">
        <v>5.5</v>
      </c>
      <c r="M285" t="n">
        <v>14</v>
      </c>
      <c r="N285" t="n">
        <v>12.35</v>
      </c>
      <c r="O285" t="n">
        <v>12000.38</v>
      </c>
      <c r="P285" t="n">
        <v>112.32</v>
      </c>
      <c r="Q285" t="n">
        <v>467.07</v>
      </c>
      <c r="R285" t="n">
        <v>64.02</v>
      </c>
      <c r="S285" t="n">
        <v>39.61</v>
      </c>
      <c r="T285" t="n">
        <v>7219.43</v>
      </c>
      <c r="U285" t="n">
        <v>0.62</v>
      </c>
      <c r="V285" t="n">
        <v>0.74</v>
      </c>
      <c r="W285" t="n">
        <v>2.64</v>
      </c>
      <c r="X285" t="n">
        <v>0.43</v>
      </c>
      <c r="Y285" t="n">
        <v>1</v>
      </c>
      <c r="Z285" t="n">
        <v>10</v>
      </c>
    </row>
    <row r="286">
      <c r="A286" t="n">
        <v>19</v>
      </c>
      <c r="B286" t="n">
        <v>40</v>
      </c>
      <c r="C286" t="inlineStr">
        <is>
          <t xml:space="preserve">CONCLUIDO	</t>
        </is>
      </c>
      <c r="D286" t="n">
        <v>5.5697</v>
      </c>
      <c r="E286" t="n">
        <v>17.95</v>
      </c>
      <c r="F286" t="n">
        <v>15.73</v>
      </c>
      <c r="G286" t="n">
        <v>62.92</v>
      </c>
      <c r="H286" t="n">
        <v>1.06</v>
      </c>
      <c r="I286" t="n">
        <v>15</v>
      </c>
      <c r="J286" t="n">
        <v>95.70999999999999</v>
      </c>
      <c r="K286" t="n">
        <v>37.55</v>
      </c>
      <c r="L286" t="n">
        <v>5.75</v>
      </c>
      <c r="M286" t="n">
        <v>13</v>
      </c>
      <c r="N286" t="n">
        <v>12.41</v>
      </c>
      <c r="O286" t="n">
        <v>12038.51</v>
      </c>
      <c r="P286" t="n">
        <v>110.03</v>
      </c>
      <c r="Q286" t="n">
        <v>467.1</v>
      </c>
      <c r="R286" t="n">
        <v>62.91</v>
      </c>
      <c r="S286" t="n">
        <v>39.61</v>
      </c>
      <c r="T286" t="n">
        <v>6669.65</v>
      </c>
      <c r="U286" t="n">
        <v>0.63</v>
      </c>
      <c r="V286" t="n">
        <v>0.74</v>
      </c>
      <c r="W286" t="n">
        <v>2.63</v>
      </c>
      <c r="X286" t="n">
        <v>0.4</v>
      </c>
      <c r="Y286" t="n">
        <v>1</v>
      </c>
      <c r="Z286" t="n">
        <v>10</v>
      </c>
    </row>
    <row r="287">
      <c r="A287" t="n">
        <v>20</v>
      </c>
      <c r="B287" t="n">
        <v>40</v>
      </c>
      <c r="C287" t="inlineStr">
        <is>
          <t xml:space="preserve">CONCLUIDO	</t>
        </is>
      </c>
      <c r="D287" t="n">
        <v>5.5661</v>
      </c>
      <c r="E287" t="n">
        <v>17.97</v>
      </c>
      <c r="F287" t="n">
        <v>15.74</v>
      </c>
      <c r="G287" t="n">
        <v>62.97</v>
      </c>
      <c r="H287" t="n">
        <v>1.1</v>
      </c>
      <c r="I287" t="n">
        <v>15</v>
      </c>
      <c r="J287" t="n">
        <v>96.02</v>
      </c>
      <c r="K287" t="n">
        <v>37.55</v>
      </c>
      <c r="L287" t="n">
        <v>6</v>
      </c>
      <c r="M287" t="n">
        <v>11</v>
      </c>
      <c r="N287" t="n">
        <v>12.47</v>
      </c>
      <c r="O287" t="n">
        <v>12076.67</v>
      </c>
      <c r="P287" t="n">
        <v>109.67</v>
      </c>
      <c r="Q287" t="n">
        <v>467.07</v>
      </c>
      <c r="R287" t="n">
        <v>63.23</v>
      </c>
      <c r="S287" t="n">
        <v>39.61</v>
      </c>
      <c r="T287" t="n">
        <v>6830.81</v>
      </c>
      <c r="U287" t="n">
        <v>0.63</v>
      </c>
      <c r="V287" t="n">
        <v>0.74</v>
      </c>
      <c r="W287" t="n">
        <v>2.64</v>
      </c>
      <c r="X287" t="n">
        <v>0.41</v>
      </c>
      <c r="Y287" t="n">
        <v>1</v>
      </c>
      <c r="Z287" t="n">
        <v>10</v>
      </c>
    </row>
    <row r="288">
      <c r="A288" t="n">
        <v>21</v>
      </c>
      <c r="B288" t="n">
        <v>40</v>
      </c>
      <c r="C288" t="inlineStr">
        <is>
          <t xml:space="preserve">CONCLUIDO	</t>
        </is>
      </c>
      <c r="D288" t="n">
        <v>5.5799</v>
      </c>
      <c r="E288" t="n">
        <v>17.92</v>
      </c>
      <c r="F288" t="n">
        <v>15.72</v>
      </c>
      <c r="G288" t="n">
        <v>67.36</v>
      </c>
      <c r="H288" t="n">
        <v>1.14</v>
      </c>
      <c r="I288" t="n">
        <v>14</v>
      </c>
      <c r="J288" t="n">
        <v>96.33</v>
      </c>
      <c r="K288" t="n">
        <v>37.55</v>
      </c>
      <c r="L288" t="n">
        <v>6.25</v>
      </c>
      <c r="M288" t="n">
        <v>7</v>
      </c>
      <c r="N288" t="n">
        <v>12.53</v>
      </c>
      <c r="O288" t="n">
        <v>12114.85</v>
      </c>
      <c r="P288" t="n">
        <v>108.45</v>
      </c>
      <c r="Q288" t="n">
        <v>467.15</v>
      </c>
      <c r="R288" t="n">
        <v>62.18</v>
      </c>
      <c r="S288" t="n">
        <v>39.61</v>
      </c>
      <c r="T288" t="n">
        <v>6309.58</v>
      </c>
      <c r="U288" t="n">
        <v>0.64</v>
      </c>
      <c r="V288" t="n">
        <v>0.74</v>
      </c>
      <c r="W288" t="n">
        <v>2.64</v>
      </c>
      <c r="X288" t="n">
        <v>0.38</v>
      </c>
      <c r="Y288" t="n">
        <v>1</v>
      </c>
      <c r="Z288" t="n">
        <v>10</v>
      </c>
    </row>
    <row r="289">
      <c r="A289" t="n">
        <v>22</v>
      </c>
      <c r="B289" t="n">
        <v>40</v>
      </c>
      <c r="C289" t="inlineStr">
        <is>
          <t xml:space="preserve">CONCLUIDO	</t>
        </is>
      </c>
      <c r="D289" t="n">
        <v>5.5961</v>
      </c>
      <c r="E289" t="n">
        <v>17.87</v>
      </c>
      <c r="F289" t="n">
        <v>15.68</v>
      </c>
      <c r="G289" t="n">
        <v>72.39</v>
      </c>
      <c r="H289" t="n">
        <v>1.18</v>
      </c>
      <c r="I289" t="n">
        <v>13</v>
      </c>
      <c r="J289" t="n">
        <v>96.64</v>
      </c>
      <c r="K289" t="n">
        <v>37.55</v>
      </c>
      <c r="L289" t="n">
        <v>6.5</v>
      </c>
      <c r="M289" t="n">
        <v>4</v>
      </c>
      <c r="N289" t="n">
        <v>12.59</v>
      </c>
      <c r="O289" t="n">
        <v>12153.06</v>
      </c>
      <c r="P289" t="n">
        <v>106.17</v>
      </c>
      <c r="Q289" t="n">
        <v>467.09</v>
      </c>
      <c r="R289" t="n">
        <v>61.14</v>
      </c>
      <c r="S289" t="n">
        <v>39.61</v>
      </c>
      <c r="T289" t="n">
        <v>5794.39</v>
      </c>
      <c r="U289" t="n">
        <v>0.65</v>
      </c>
      <c r="V289" t="n">
        <v>0.74</v>
      </c>
      <c r="W289" t="n">
        <v>2.64</v>
      </c>
      <c r="X289" t="n">
        <v>0.35</v>
      </c>
      <c r="Y289" t="n">
        <v>1</v>
      </c>
      <c r="Z289" t="n">
        <v>10</v>
      </c>
    </row>
    <row r="290">
      <c r="A290" t="n">
        <v>23</v>
      </c>
      <c r="B290" t="n">
        <v>40</v>
      </c>
      <c r="C290" t="inlineStr">
        <is>
          <t xml:space="preserve">CONCLUIDO	</t>
        </is>
      </c>
      <c r="D290" t="n">
        <v>5.5954</v>
      </c>
      <c r="E290" t="n">
        <v>17.87</v>
      </c>
      <c r="F290" t="n">
        <v>15.69</v>
      </c>
      <c r="G290" t="n">
        <v>72.40000000000001</v>
      </c>
      <c r="H290" t="n">
        <v>1.22</v>
      </c>
      <c r="I290" t="n">
        <v>13</v>
      </c>
      <c r="J290" t="n">
        <v>96.95</v>
      </c>
      <c r="K290" t="n">
        <v>37.55</v>
      </c>
      <c r="L290" t="n">
        <v>6.75</v>
      </c>
      <c r="M290" t="n">
        <v>2</v>
      </c>
      <c r="N290" t="n">
        <v>12.65</v>
      </c>
      <c r="O290" t="n">
        <v>12191.28</v>
      </c>
      <c r="P290" t="n">
        <v>106.53</v>
      </c>
      <c r="Q290" t="n">
        <v>467.12</v>
      </c>
      <c r="R290" t="n">
        <v>60.96</v>
      </c>
      <c r="S290" t="n">
        <v>39.61</v>
      </c>
      <c r="T290" t="n">
        <v>5706.87</v>
      </c>
      <c r="U290" t="n">
        <v>0.65</v>
      </c>
      <c r="V290" t="n">
        <v>0.74</v>
      </c>
      <c r="W290" t="n">
        <v>2.64</v>
      </c>
      <c r="X290" t="n">
        <v>0.35</v>
      </c>
      <c r="Y290" t="n">
        <v>1</v>
      </c>
      <c r="Z290" t="n">
        <v>10</v>
      </c>
    </row>
    <row r="291">
      <c r="A291" t="n">
        <v>24</v>
      </c>
      <c r="B291" t="n">
        <v>40</v>
      </c>
      <c r="C291" t="inlineStr">
        <is>
          <t xml:space="preserve">CONCLUIDO	</t>
        </is>
      </c>
      <c r="D291" t="n">
        <v>5.5944</v>
      </c>
      <c r="E291" t="n">
        <v>17.88</v>
      </c>
      <c r="F291" t="n">
        <v>15.69</v>
      </c>
      <c r="G291" t="n">
        <v>72.41</v>
      </c>
      <c r="H291" t="n">
        <v>1.27</v>
      </c>
      <c r="I291" t="n">
        <v>13</v>
      </c>
      <c r="J291" t="n">
        <v>97.26000000000001</v>
      </c>
      <c r="K291" t="n">
        <v>37.55</v>
      </c>
      <c r="L291" t="n">
        <v>7</v>
      </c>
      <c r="M291" t="n">
        <v>1</v>
      </c>
      <c r="N291" t="n">
        <v>12.71</v>
      </c>
      <c r="O291" t="n">
        <v>12229.54</v>
      </c>
      <c r="P291" t="n">
        <v>106.75</v>
      </c>
      <c r="Q291" t="n">
        <v>467.2</v>
      </c>
      <c r="R291" t="n">
        <v>61.03</v>
      </c>
      <c r="S291" t="n">
        <v>39.61</v>
      </c>
      <c r="T291" t="n">
        <v>5741.62</v>
      </c>
      <c r="U291" t="n">
        <v>0.65</v>
      </c>
      <c r="V291" t="n">
        <v>0.74</v>
      </c>
      <c r="W291" t="n">
        <v>2.65</v>
      </c>
      <c r="X291" t="n">
        <v>0.36</v>
      </c>
      <c r="Y291" t="n">
        <v>1</v>
      </c>
      <c r="Z291" t="n">
        <v>10</v>
      </c>
    </row>
    <row r="292">
      <c r="A292" t="n">
        <v>25</v>
      </c>
      <c r="B292" t="n">
        <v>40</v>
      </c>
      <c r="C292" t="inlineStr">
        <is>
          <t xml:space="preserve">CONCLUIDO	</t>
        </is>
      </c>
      <c r="D292" t="n">
        <v>5.5934</v>
      </c>
      <c r="E292" t="n">
        <v>17.88</v>
      </c>
      <c r="F292" t="n">
        <v>15.69</v>
      </c>
      <c r="G292" t="n">
        <v>72.43000000000001</v>
      </c>
      <c r="H292" t="n">
        <v>1.31</v>
      </c>
      <c r="I292" t="n">
        <v>13</v>
      </c>
      <c r="J292" t="n">
        <v>97.56999999999999</v>
      </c>
      <c r="K292" t="n">
        <v>37.55</v>
      </c>
      <c r="L292" t="n">
        <v>7.25</v>
      </c>
      <c r="M292" t="n">
        <v>1</v>
      </c>
      <c r="N292" t="n">
        <v>12.77</v>
      </c>
      <c r="O292" t="n">
        <v>12267.81</v>
      </c>
      <c r="P292" t="n">
        <v>106.95</v>
      </c>
      <c r="Q292" t="n">
        <v>467.14</v>
      </c>
      <c r="R292" t="n">
        <v>61.11</v>
      </c>
      <c r="S292" t="n">
        <v>39.61</v>
      </c>
      <c r="T292" t="n">
        <v>5782.28</v>
      </c>
      <c r="U292" t="n">
        <v>0.65</v>
      </c>
      <c r="V292" t="n">
        <v>0.74</v>
      </c>
      <c r="W292" t="n">
        <v>2.65</v>
      </c>
      <c r="X292" t="n">
        <v>0.36</v>
      </c>
      <c r="Y292" t="n">
        <v>1</v>
      </c>
      <c r="Z292" t="n">
        <v>10</v>
      </c>
    </row>
    <row r="293">
      <c r="A293" t="n">
        <v>26</v>
      </c>
      <c r="B293" t="n">
        <v>40</v>
      </c>
      <c r="C293" t="inlineStr">
        <is>
          <t xml:space="preserve">CONCLUIDO	</t>
        </is>
      </c>
      <c r="D293" t="n">
        <v>5.5923</v>
      </c>
      <c r="E293" t="n">
        <v>17.88</v>
      </c>
      <c r="F293" t="n">
        <v>15.7</v>
      </c>
      <c r="G293" t="n">
        <v>72.44</v>
      </c>
      <c r="H293" t="n">
        <v>1.35</v>
      </c>
      <c r="I293" t="n">
        <v>13</v>
      </c>
      <c r="J293" t="n">
        <v>97.88</v>
      </c>
      <c r="K293" t="n">
        <v>37.55</v>
      </c>
      <c r="L293" t="n">
        <v>7.5</v>
      </c>
      <c r="M293" t="n">
        <v>0</v>
      </c>
      <c r="N293" t="n">
        <v>12.83</v>
      </c>
      <c r="O293" t="n">
        <v>12306.12</v>
      </c>
      <c r="P293" t="n">
        <v>107.42</v>
      </c>
      <c r="Q293" t="n">
        <v>467.15</v>
      </c>
      <c r="R293" t="n">
        <v>61.17</v>
      </c>
      <c r="S293" t="n">
        <v>39.61</v>
      </c>
      <c r="T293" t="n">
        <v>5812.57</v>
      </c>
      <c r="U293" t="n">
        <v>0.65</v>
      </c>
      <c r="V293" t="n">
        <v>0.74</v>
      </c>
      <c r="W293" t="n">
        <v>2.65</v>
      </c>
      <c r="X293" t="n">
        <v>0.36</v>
      </c>
      <c r="Y293" t="n">
        <v>1</v>
      </c>
      <c r="Z293" t="n">
        <v>10</v>
      </c>
    </row>
    <row r="294">
      <c r="A294" t="n">
        <v>0</v>
      </c>
      <c r="B294" t="n">
        <v>125</v>
      </c>
      <c r="C294" t="inlineStr">
        <is>
          <t xml:space="preserve">CONCLUIDO	</t>
        </is>
      </c>
      <c r="D294" t="n">
        <v>2.5299</v>
      </c>
      <c r="E294" t="n">
        <v>39.53</v>
      </c>
      <c r="F294" t="n">
        <v>23.69</v>
      </c>
      <c r="G294" t="n">
        <v>5.13</v>
      </c>
      <c r="H294" t="n">
        <v>0.07000000000000001</v>
      </c>
      <c r="I294" t="n">
        <v>277</v>
      </c>
      <c r="J294" t="n">
        <v>242.64</v>
      </c>
      <c r="K294" t="n">
        <v>58.47</v>
      </c>
      <c r="L294" t="n">
        <v>1</v>
      </c>
      <c r="M294" t="n">
        <v>275</v>
      </c>
      <c r="N294" t="n">
        <v>58.17</v>
      </c>
      <c r="O294" t="n">
        <v>30160.1</v>
      </c>
      <c r="P294" t="n">
        <v>380.91</v>
      </c>
      <c r="Q294" t="n">
        <v>467.43</v>
      </c>
      <c r="R294" t="n">
        <v>323.28</v>
      </c>
      <c r="S294" t="n">
        <v>39.61</v>
      </c>
      <c r="T294" t="n">
        <v>135548.25</v>
      </c>
      <c r="U294" t="n">
        <v>0.12</v>
      </c>
      <c r="V294" t="n">
        <v>0.49</v>
      </c>
      <c r="W294" t="n">
        <v>3.06</v>
      </c>
      <c r="X294" t="n">
        <v>8.35</v>
      </c>
      <c r="Y294" t="n">
        <v>1</v>
      </c>
      <c r="Z294" t="n">
        <v>10</v>
      </c>
    </row>
    <row r="295">
      <c r="A295" t="n">
        <v>1</v>
      </c>
      <c r="B295" t="n">
        <v>125</v>
      </c>
      <c r="C295" t="inlineStr">
        <is>
          <t xml:space="preserve">CONCLUIDO	</t>
        </is>
      </c>
      <c r="D295" t="n">
        <v>3.0007</v>
      </c>
      <c r="E295" t="n">
        <v>33.33</v>
      </c>
      <c r="F295" t="n">
        <v>21.22</v>
      </c>
      <c r="G295" t="n">
        <v>6.43</v>
      </c>
      <c r="H295" t="n">
        <v>0.09</v>
      </c>
      <c r="I295" t="n">
        <v>198</v>
      </c>
      <c r="J295" t="n">
        <v>243.08</v>
      </c>
      <c r="K295" t="n">
        <v>58.47</v>
      </c>
      <c r="L295" t="n">
        <v>1.25</v>
      </c>
      <c r="M295" t="n">
        <v>196</v>
      </c>
      <c r="N295" t="n">
        <v>58.36</v>
      </c>
      <c r="O295" t="n">
        <v>30214.33</v>
      </c>
      <c r="P295" t="n">
        <v>340.91</v>
      </c>
      <c r="Q295" t="n">
        <v>467.27</v>
      </c>
      <c r="R295" t="n">
        <v>242.03</v>
      </c>
      <c r="S295" t="n">
        <v>39.61</v>
      </c>
      <c r="T295" t="n">
        <v>95313.66</v>
      </c>
      <c r="U295" t="n">
        <v>0.16</v>
      </c>
      <c r="V295" t="n">
        <v>0.55</v>
      </c>
      <c r="W295" t="n">
        <v>2.94</v>
      </c>
      <c r="X295" t="n">
        <v>5.88</v>
      </c>
      <c r="Y295" t="n">
        <v>1</v>
      </c>
      <c r="Z295" t="n">
        <v>10</v>
      </c>
    </row>
    <row r="296">
      <c r="A296" t="n">
        <v>2</v>
      </c>
      <c r="B296" t="n">
        <v>125</v>
      </c>
      <c r="C296" t="inlineStr">
        <is>
          <t xml:space="preserve">CONCLUIDO	</t>
        </is>
      </c>
      <c r="D296" t="n">
        <v>3.3353</v>
      </c>
      <c r="E296" t="n">
        <v>29.98</v>
      </c>
      <c r="F296" t="n">
        <v>19.91</v>
      </c>
      <c r="G296" t="n">
        <v>7.71</v>
      </c>
      <c r="H296" t="n">
        <v>0.11</v>
      </c>
      <c r="I296" t="n">
        <v>155</v>
      </c>
      <c r="J296" t="n">
        <v>243.52</v>
      </c>
      <c r="K296" t="n">
        <v>58.47</v>
      </c>
      <c r="L296" t="n">
        <v>1.5</v>
      </c>
      <c r="M296" t="n">
        <v>153</v>
      </c>
      <c r="N296" t="n">
        <v>58.55</v>
      </c>
      <c r="O296" t="n">
        <v>30268.64</v>
      </c>
      <c r="P296" t="n">
        <v>319.55</v>
      </c>
      <c r="Q296" t="n">
        <v>467.26</v>
      </c>
      <c r="R296" t="n">
        <v>199.04</v>
      </c>
      <c r="S296" t="n">
        <v>39.61</v>
      </c>
      <c r="T296" t="n">
        <v>74037.27</v>
      </c>
      <c r="U296" t="n">
        <v>0.2</v>
      </c>
      <c r="V296" t="n">
        <v>0.59</v>
      </c>
      <c r="W296" t="n">
        <v>2.87</v>
      </c>
      <c r="X296" t="n">
        <v>4.57</v>
      </c>
      <c r="Y296" t="n">
        <v>1</v>
      </c>
      <c r="Z296" t="n">
        <v>10</v>
      </c>
    </row>
    <row r="297">
      <c r="A297" t="n">
        <v>3</v>
      </c>
      <c r="B297" t="n">
        <v>125</v>
      </c>
      <c r="C297" t="inlineStr">
        <is>
          <t xml:space="preserve">CONCLUIDO	</t>
        </is>
      </c>
      <c r="D297" t="n">
        <v>3.5965</v>
      </c>
      <c r="E297" t="n">
        <v>27.8</v>
      </c>
      <c r="F297" t="n">
        <v>19.05</v>
      </c>
      <c r="G297" t="n">
        <v>9</v>
      </c>
      <c r="H297" t="n">
        <v>0.13</v>
      </c>
      <c r="I297" t="n">
        <v>127</v>
      </c>
      <c r="J297" t="n">
        <v>243.96</v>
      </c>
      <c r="K297" t="n">
        <v>58.47</v>
      </c>
      <c r="L297" t="n">
        <v>1.75</v>
      </c>
      <c r="M297" t="n">
        <v>125</v>
      </c>
      <c r="N297" t="n">
        <v>58.74</v>
      </c>
      <c r="O297" t="n">
        <v>30323.01</v>
      </c>
      <c r="P297" t="n">
        <v>305.56</v>
      </c>
      <c r="Q297" t="n">
        <v>467.23</v>
      </c>
      <c r="R297" t="n">
        <v>171.21</v>
      </c>
      <c r="S297" t="n">
        <v>39.61</v>
      </c>
      <c r="T297" t="n">
        <v>60261.84</v>
      </c>
      <c r="U297" t="n">
        <v>0.23</v>
      </c>
      <c r="V297" t="n">
        <v>0.61</v>
      </c>
      <c r="W297" t="n">
        <v>2.81</v>
      </c>
      <c r="X297" t="n">
        <v>3.71</v>
      </c>
      <c r="Y297" t="n">
        <v>1</v>
      </c>
      <c r="Z297" t="n">
        <v>10</v>
      </c>
    </row>
    <row r="298">
      <c r="A298" t="n">
        <v>4</v>
      </c>
      <c r="B298" t="n">
        <v>125</v>
      </c>
      <c r="C298" t="inlineStr">
        <is>
          <t xml:space="preserve">CONCLUIDO	</t>
        </is>
      </c>
      <c r="D298" t="n">
        <v>3.7979</v>
      </c>
      <c r="E298" t="n">
        <v>26.33</v>
      </c>
      <c r="F298" t="n">
        <v>18.47</v>
      </c>
      <c r="G298" t="n">
        <v>10.26</v>
      </c>
      <c r="H298" t="n">
        <v>0.15</v>
      </c>
      <c r="I298" t="n">
        <v>108</v>
      </c>
      <c r="J298" t="n">
        <v>244.41</v>
      </c>
      <c r="K298" t="n">
        <v>58.47</v>
      </c>
      <c r="L298" t="n">
        <v>2</v>
      </c>
      <c r="M298" t="n">
        <v>106</v>
      </c>
      <c r="N298" t="n">
        <v>58.93</v>
      </c>
      <c r="O298" t="n">
        <v>30377.45</v>
      </c>
      <c r="P298" t="n">
        <v>296.07</v>
      </c>
      <c r="Q298" t="n">
        <v>467.27</v>
      </c>
      <c r="R298" t="n">
        <v>152.15</v>
      </c>
      <c r="S298" t="n">
        <v>39.61</v>
      </c>
      <c r="T298" t="n">
        <v>50826.73</v>
      </c>
      <c r="U298" t="n">
        <v>0.26</v>
      </c>
      <c r="V298" t="n">
        <v>0.63</v>
      </c>
      <c r="W298" t="n">
        <v>2.79</v>
      </c>
      <c r="X298" t="n">
        <v>3.14</v>
      </c>
      <c r="Y298" t="n">
        <v>1</v>
      </c>
      <c r="Z298" t="n">
        <v>10</v>
      </c>
    </row>
    <row r="299">
      <c r="A299" t="n">
        <v>5</v>
      </c>
      <c r="B299" t="n">
        <v>125</v>
      </c>
      <c r="C299" t="inlineStr">
        <is>
          <t xml:space="preserve">CONCLUIDO	</t>
        </is>
      </c>
      <c r="D299" t="n">
        <v>3.9521</v>
      </c>
      <c r="E299" t="n">
        <v>25.3</v>
      </c>
      <c r="F299" t="n">
        <v>18.11</v>
      </c>
      <c r="G299" t="n">
        <v>11.56</v>
      </c>
      <c r="H299" t="n">
        <v>0.16</v>
      </c>
      <c r="I299" t="n">
        <v>94</v>
      </c>
      <c r="J299" t="n">
        <v>244.85</v>
      </c>
      <c r="K299" t="n">
        <v>58.47</v>
      </c>
      <c r="L299" t="n">
        <v>2.25</v>
      </c>
      <c r="M299" t="n">
        <v>92</v>
      </c>
      <c r="N299" t="n">
        <v>59.12</v>
      </c>
      <c r="O299" t="n">
        <v>30431.96</v>
      </c>
      <c r="P299" t="n">
        <v>289.99</v>
      </c>
      <c r="Q299" t="n">
        <v>467.08</v>
      </c>
      <c r="R299" t="n">
        <v>139.72</v>
      </c>
      <c r="S299" t="n">
        <v>39.61</v>
      </c>
      <c r="T299" t="n">
        <v>44682.58</v>
      </c>
      <c r="U299" t="n">
        <v>0.28</v>
      </c>
      <c r="V299" t="n">
        <v>0.64</v>
      </c>
      <c r="W299" t="n">
        <v>2.78</v>
      </c>
      <c r="X299" t="n">
        <v>2.77</v>
      </c>
      <c r="Y299" t="n">
        <v>1</v>
      </c>
      <c r="Z299" t="n">
        <v>10</v>
      </c>
    </row>
    <row r="300">
      <c r="A300" t="n">
        <v>6</v>
      </c>
      <c r="B300" t="n">
        <v>125</v>
      </c>
      <c r="C300" t="inlineStr">
        <is>
          <t xml:space="preserve">CONCLUIDO	</t>
        </is>
      </c>
      <c r="D300" t="n">
        <v>4.0964</v>
      </c>
      <c r="E300" t="n">
        <v>24.41</v>
      </c>
      <c r="F300" t="n">
        <v>17.74</v>
      </c>
      <c r="G300" t="n">
        <v>12.82</v>
      </c>
      <c r="H300" t="n">
        <v>0.18</v>
      </c>
      <c r="I300" t="n">
        <v>83</v>
      </c>
      <c r="J300" t="n">
        <v>245.29</v>
      </c>
      <c r="K300" t="n">
        <v>58.47</v>
      </c>
      <c r="L300" t="n">
        <v>2.5</v>
      </c>
      <c r="M300" t="n">
        <v>81</v>
      </c>
      <c r="N300" t="n">
        <v>59.32</v>
      </c>
      <c r="O300" t="n">
        <v>30486.54</v>
      </c>
      <c r="P300" t="n">
        <v>283.73</v>
      </c>
      <c r="Q300" t="n">
        <v>467.14</v>
      </c>
      <c r="R300" t="n">
        <v>127.91</v>
      </c>
      <c r="S300" t="n">
        <v>39.61</v>
      </c>
      <c r="T300" t="n">
        <v>38828.98</v>
      </c>
      <c r="U300" t="n">
        <v>0.31</v>
      </c>
      <c r="V300" t="n">
        <v>0.66</v>
      </c>
      <c r="W300" t="n">
        <v>2.75</v>
      </c>
      <c r="X300" t="n">
        <v>2.4</v>
      </c>
      <c r="Y300" t="n">
        <v>1</v>
      </c>
      <c r="Z300" t="n">
        <v>10</v>
      </c>
    </row>
    <row r="301">
      <c r="A301" t="n">
        <v>7</v>
      </c>
      <c r="B301" t="n">
        <v>125</v>
      </c>
      <c r="C301" t="inlineStr">
        <is>
          <t xml:space="preserve">CONCLUIDO	</t>
        </is>
      </c>
      <c r="D301" t="n">
        <v>4.2189</v>
      </c>
      <c r="E301" t="n">
        <v>23.7</v>
      </c>
      <c r="F301" t="n">
        <v>17.45</v>
      </c>
      <c r="G301" t="n">
        <v>14.15</v>
      </c>
      <c r="H301" t="n">
        <v>0.2</v>
      </c>
      <c r="I301" t="n">
        <v>74</v>
      </c>
      <c r="J301" t="n">
        <v>245.73</v>
      </c>
      <c r="K301" t="n">
        <v>58.47</v>
      </c>
      <c r="L301" t="n">
        <v>2.75</v>
      </c>
      <c r="M301" t="n">
        <v>72</v>
      </c>
      <c r="N301" t="n">
        <v>59.51</v>
      </c>
      <c r="O301" t="n">
        <v>30541.19</v>
      </c>
      <c r="P301" t="n">
        <v>278.93</v>
      </c>
      <c r="Q301" t="n">
        <v>467.08</v>
      </c>
      <c r="R301" t="n">
        <v>119.2</v>
      </c>
      <c r="S301" t="n">
        <v>39.61</v>
      </c>
      <c r="T301" t="n">
        <v>34521.14</v>
      </c>
      <c r="U301" t="n">
        <v>0.33</v>
      </c>
      <c r="V301" t="n">
        <v>0.67</v>
      </c>
      <c r="W301" t="n">
        <v>2.72</v>
      </c>
      <c r="X301" t="n">
        <v>2.12</v>
      </c>
      <c r="Y301" t="n">
        <v>1</v>
      </c>
      <c r="Z301" t="n">
        <v>10</v>
      </c>
    </row>
    <row r="302">
      <c r="A302" t="n">
        <v>8</v>
      </c>
      <c r="B302" t="n">
        <v>125</v>
      </c>
      <c r="C302" t="inlineStr">
        <is>
          <t xml:space="preserve">CONCLUIDO	</t>
        </is>
      </c>
      <c r="D302" t="n">
        <v>4.314</v>
      </c>
      <c r="E302" t="n">
        <v>23.18</v>
      </c>
      <c r="F302" t="n">
        <v>17.26</v>
      </c>
      <c r="G302" t="n">
        <v>15.46</v>
      </c>
      <c r="H302" t="n">
        <v>0.22</v>
      </c>
      <c r="I302" t="n">
        <v>67</v>
      </c>
      <c r="J302" t="n">
        <v>246.18</v>
      </c>
      <c r="K302" t="n">
        <v>58.47</v>
      </c>
      <c r="L302" t="n">
        <v>3</v>
      </c>
      <c r="M302" t="n">
        <v>65</v>
      </c>
      <c r="N302" t="n">
        <v>59.7</v>
      </c>
      <c r="O302" t="n">
        <v>30595.91</v>
      </c>
      <c r="P302" t="n">
        <v>275.62</v>
      </c>
      <c r="Q302" t="n">
        <v>467.17</v>
      </c>
      <c r="R302" t="n">
        <v>112.73</v>
      </c>
      <c r="S302" t="n">
        <v>39.61</v>
      </c>
      <c r="T302" t="n">
        <v>31319.18</v>
      </c>
      <c r="U302" t="n">
        <v>0.35</v>
      </c>
      <c r="V302" t="n">
        <v>0.68</v>
      </c>
      <c r="W302" t="n">
        <v>2.72</v>
      </c>
      <c r="X302" t="n">
        <v>1.92</v>
      </c>
      <c r="Y302" t="n">
        <v>1</v>
      </c>
      <c r="Z302" t="n">
        <v>10</v>
      </c>
    </row>
    <row r="303">
      <c r="A303" t="n">
        <v>9</v>
      </c>
      <c r="B303" t="n">
        <v>125</v>
      </c>
      <c r="C303" t="inlineStr">
        <is>
          <t xml:space="preserve">CONCLUIDO	</t>
        </is>
      </c>
      <c r="D303" t="n">
        <v>4.3871</v>
      </c>
      <c r="E303" t="n">
        <v>22.79</v>
      </c>
      <c r="F303" t="n">
        <v>17.11</v>
      </c>
      <c r="G303" t="n">
        <v>16.56</v>
      </c>
      <c r="H303" t="n">
        <v>0.23</v>
      </c>
      <c r="I303" t="n">
        <v>62</v>
      </c>
      <c r="J303" t="n">
        <v>246.62</v>
      </c>
      <c r="K303" t="n">
        <v>58.47</v>
      </c>
      <c r="L303" t="n">
        <v>3.25</v>
      </c>
      <c r="M303" t="n">
        <v>60</v>
      </c>
      <c r="N303" t="n">
        <v>59.9</v>
      </c>
      <c r="O303" t="n">
        <v>30650.7</v>
      </c>
      <c r="P303" t="n">
        <v>273.06</v>
      </c>
      <c r="Q303" t="n">
        <v>467.21</v>
      </c>
      <c r="R303" t="n">
        <v>107.18</v>
      </c>
      <c r="S303" t="n">
        <v>39.61</v>
      </c>
      <c r="T303" t="n">
        <v>28570.65</v>
      </c>
      <c r="U303" t="n">
        <v>0.37</v>
      </c>
      <c r="V303" t="n">
        <v>0.68</v>
      </c>
      <c r="W303" t="n">
        <v>2.72</v>
      </c>
      <c r="X303" t="n">
        <v>1.77</v>
      </c>
      <c r="Y303" t="n">
        <v>1</v>
      </c>
      <c r="Z303" t="n">
        <v>10</v>
      </c>
    </row>
    <row r="304">
      <c r="A304" t="n">
        <v>10</v>
      </c>
      <c r="B304" t="n">
        <v>125</v>
      </c>
      <c r="C304" t="inlineStr">
        <is>
          <t xml:space="preserve">CONCLUIDO	</t>
        </is>
      </c>
      <c r="D304" t="n">
        <v>4.4606</v>
      </c>
      <c r="E304" t="n">
        <v>22.42</v>
      </c>
      <c r="F304" t="n">
        <v>16.97</v>
      </c>
      <c r="G304" t="n">
        <v>17.86</v>
      </c>
      <c r="H304" t="n">
        <v>0.25</v>
      </c>
      <c r="I304" t="n">
        <v>57</v>
      </c>
      <c r="J304" t="n">
        <v>247.07</v>
      </c>
      <c r="K304" t="n">
        <v>58.47</v>
      </c>
      <c r="L304" t="n">
        <v>3.5</v>
      </c>
      <c r="M304" t="n">
        <v>55</v>
      </c>
      <c r="N304" t="n">
        <v>60.09</v>
      </c>
      <c r="O304" t="n">
        <v>30705.56</v>
      </c>
      <c r="P304" t="n">
        <v>270.5</v>
      </c>
      <c r="Q304" t="n">
        <v>467.16</v>
      </c>
      <c r="R304" t="n">
        <v>102.92</v>
      </c>
      <c r="S304" t="n">
        <v>39.61</v>
      </c>
      <c r="T304" t="n">
        <v>26466.3</v>
      </c>
      <c r="U304" t="n">
        <v>0.38</v>
      </c>
      <c r="V304" t="n">
        <v>0.6899999999999999</v>
      </c>
      <c r="W304" t="n">
        <v>2.71</v>
      </c>
      <c r="X304" t="n">
        <v>1.63</v>
      </c>
      <c r="Y304" t="n">
        <v>1</v>
      </c>
      <c r="Z304" t="n">
        <v>10</v>
      </c>
    </row>
    <row r="305">
      <c r="A305" t="n">
        <v>11</v>
      </c>
      <c r="B305" t="n">
        <v>125</v>
      </c>
      <c r="C305" t="inlineStr">
        <is>
          <t xml:space="preserve">CONCLUIDO	</t>
        </is>
      </c>
      <c r="D305" t="n">
        <v>4.5269</v>
      </c>
      <c r="E305" t="n">
        <v>22.09</v>
      </c>
      <c r="F305" t="n">
        <v>16.83</v>
      </c>
      <c r="G305" t="n">
        <v>19.05</v>
      </c>
      <c r="H305" t="n">
        <v>0.27</v>
      </c>
      <c r="I305" t="n">
        <v>53</v>
      </c>
      <c r="J305" t="n">
        <v>247.51</v>
      </c>
      <c r="K305" t="n">
        <v>58.47</v>
      </c>
      <c r="L305" t="n">
        <v>3.75</v>
      </c>
      <c r="M305" t="n">
        <v>51</v>
      </c>
      <c r="N305" t="n">
        <v>60.29</v>
      </c>
      <c r="O305" t="n">
        <v>30760.49</v>
      </c>
      <c r="P305" t="n">
        <v>268.11</v>
      </c>
      <c r="Q305" t="n">
        <v>467.11</v>
      </c>
      <c r="R305" t="n">
        <v>99.11</v>
      </c>
      <c r="S305" t="n">
        <v>39.61</v>
      </c>
      <c r="T305" t="n">
        <v>24580.33</v>
      </c>
      <c r="U305" t="n">
        <v>0.4</v>
      </c>
      <c r="V305" t="n">
        <v>0.6899999999999999</v>
      </c>
      <c r="W305" t="n">
        <v>2.68</v>
      </c>
      <c r="X305" t="n">
        <v>1.5</v>
      </c>
      <c r="Y305" t="n">
        <v>1</v>
      </c>
      <c r="Z305" t="n">
        <v>10</v>
      </c>
    </row>
    <row r="306">
      <c r="A306" t="n">
        <v>12</v>
      </c>
      <c r="B306" t="n">
        <v>125</v>
      </c>
      <c r="C306" t="inlineStr">
        <is>
          <t xml:space="preserve">CONCLUIDO	</t>
        </is>
      </c>
      <c r="D306" t="n">
        <v>4.5897</v>
      </c>
      <c r="E306" t="n">
        <v>21.79</v>
      </c>
      <c r="F306" t="n">
        <v>16.72</v>
      </c>
      <c r="G306" t="n">
        <v>20.47</v>
      </c>
      <c r="H306" t="n">
        <v>0.29</v>
      </c>
      <c r="I306" t="n">
        <v>49</v>
      </c>
      <c r="J306" t="n">
        <v>247.96</v>
      </c>
      <c r="K306" t="n">
        <v>58.47</v>
      </c>
      <c r="L306" t="n">
        <v>4</v>
      </c>
      <c r="M306" t="n">
        <v>47</v>
      </c>
      <c r="N306" t="n">
        <v>60.48</v>
      </c>
      <c r="O306" t="n">
        <v>30815.5</v>
      </c>
      <c r="P306" t="n">
        <v>266.01</v>
      </c>
      <c r="Q306" t="n">
        <v>467.15</v>
      </c>
      <c r="R306" t="n">
        <v>95.13</v>
      </c>
      <c r="S306" t="n">
        <v>39.61</v>
      </c>
      <c r="T306" t="n">
        <v>22609.21</v>
      </c>
      <c r="U306" t="n">
        <v>0.42</v>
      </c>
      <c r="V306" t="n">
        <v>0.7</v>
      </c>
      <c r="W306" t="n">
        <v>2.69</v>
      </c>
      <c r="X306" t="n">
        <v>1.38</v>
      </c>
      <c r="Y306" t="n">
        <v>1</v>
      </c>
      <c r="Z306" t="n">
        <v>10</v>
      </c>
    </row>
    <row r="307">
      <c r="A307" t="n">
        <v>13</v>
      </c>
      <c r="B307" t="n">
        <v>125</v>
      </c>
      <c r="C307" t="inlineStr">
        <is>
          <t xml:space="preserve">CONCLUIDO	</t>
        </is>
      </c>
      <c r="D307" t="n">
        <v>4.6386</v>
      </c>
      <c r="E307" t="n">
        <v>21.56</v>
      </c>
      <c r="F307" t="n">
        <v>16.63</v>
      </c>
      <c r="G307" t="n">
        <v>21.69</v>
      </c>
      <c r="H307" t="n">
        <v>0.3</v>
      </c>
      <c r="I307" t="n">
        <v>46</v>
      </c>
      <c r="J307" t="n">
        <v>248.4</v>
      </c>
      <c r="K307" t="n">
        <v>58.47</v>
      </c>
      <c r="L307" t="n">
        <v>4.25</v>
      </c>
      <c r="M307" t="n">
        <v>44</v>
      </c>
      <c r="N307" t="n">
        <v>60.68</v>
      </c>
      <c r="O307" t="n">
        <v>30870.57</v>
      </c>
      <c r="P307" t="n">
        <v>264.4</v>
      </c>
      <c r="Q307" t="n">
        <v>467.09</v>
      </c>
      <c r="R307" t="n">
        <v>92.20999999999999</v>
      </c>
      <c r="S307" t="n">
        <v>39.61</v>
      </c>
      <c r="T307" t="n">
        <v>21167.46</v>
      </c>
      <c r="U307" t="n">
        <v>0.43</v>
      </c>
      <c r="V307" t="n">
        <v>0.7</v>
      </c>
      <c r="W307" t="n">
        <v>2.68</v>
      </c>
      <c r="X307" t="n">
        <v>1.29</v>
      </c>
      <c r="Y307" t="n">
        <v>1</v>
      </c>
      <c r="Z307" t="n">
        <v>10</v>
      </c>
    </row>
    <row r="308">
      <c r="A308" t="n">
        <v>14</v>
      </c>
      <c r="B308" t="n">
        <v>125</v>
      </c>
      <c r="C308" t="inlineStr">
        <is>
          <t xml:space="preserve">CONCLUIDO	</t>
        </is>
      </c>
      <c r="D308" t="n">
        <v>4.6893</v>
      </c>
      <c r="E308" t="n">
        <v>21.33</v>
      </c>
      <c r="F308" t="n">
        <v>16.54</v>
      </c>
      <c r="G308" t="n">
        <v>23.08</v>
      </c>
      <c r="H308" t="n">
        <v>0.32</v>
      </c>
      <c r="I308" t="n">
        <v>43</v>
      </c>
      <c r="J308" t="n">
        <v>248.85</v>
      </c>
      <c r="K308" t="n">
        <v>58.47</v>
      </c>
      <c r="L308" t="n">
        <v>4.5</v>
      </c>
      <c r="M308" t="n">
        <v>41</v>
      </c>
      <c r="N308" t="n">
        <v>60.88</v>
      </c>
      <c r="O308" t="n">
        <v>30925.72</v>
      </c>
      <c r="P308" t="n">
        <v>262.71</v>
      </c>
      <c r="Q308" t="n">
        <v>467.16</v>
      </c>
      <c r="R308" t="n">
        <v>88.90000000000001</v>
      </c>
      <c r="S308" t="n">
        <v>39.61</v>
      </c>
      <c r="T308" t="n">
        <v>19524.86</v>
      </c>
      <c r="U308" t="n">
        <v>0.45</v>
      </c>
      <c r="V308" t="n">
        <v>0.71</v>
      </c>
      <c r="W308" t="n">
        <v>2.68</v>
      </c>
      <c r="X308" t="n">
        <v>1.2</v>
      </c>
      <c r="Y308" t="n">
        <v>1</v>
      </c>
      <c r="Z308" t="n">
        <v>10</v>
      </c>
    </row>
    <row r="309">
      <c r="A309" t="n">
        <v>15</v>
      </c>
      <c r="B309" t="n">
        <v>125</v>
      </c>
      <c r="C309" t="inlineStr">
        <is>
          <t xml:space="preserve">CONCLUIDO	</t>
        </is>
      </c>
      <c r="D309" t="n">
        <v>4.7183</v>
      </c>
      <c r="E309" t="n">
        <v>21.19</v>
      </c>
      <c r="F309" t="n">
        <v>16.5</v>
      </c>
      <c r="G309" t="n">
        <v>24.15</v>
      </c>
      <c r="H309" t="n">
        <v>0.34</v>
      </c>
      <c r="I309" t="n">
        <v>41</v>
      </c>
      <c r="J309" t="n">
        <v>249.3</v>
      </c>
      <c r="K309" t="n">
        <v>58.47</v>
      </c>
      <c r="L309" t="n">
        <v>4.75</v>
      </c>
      <c r="M309" t="n">
        <v>39</v>
      </c>
      <c r="N309" t="n">
        <v>61.07</v>
      </c>
      <c r="O309" t="n">
        <v>30980.93</v>
      </c>
      <c r="P309" t="n">
        <v>261.85</v>
      </c>
      <c r="Q309" t="n">
        <v>467.07</v>
      </c>
      <c r="R309" t="n">
        <v>87.87</v>
      </c>
      <c r="S309" t="n">
        <v>39.61</v>
      </c>
      <c r="T309" t="n">
        <v>19021.76</v>
      </c>
      <c r="U309" t="n">
        <v>0.45</v>
      </c>
      <c r="V309" t="n">
        <v>0.71</v>
      </c>
      <c r="W309" t="n">
        <v>2.68</v>
      </c>
      <c r="X309" t="n">
        <v>1.17</v>
      </c>
      <c r="Y309" t="n">
        <v>1</v>
      </c>
      <c r="Z309" t="n">
        <v>10</v>
      </c>
    </row>
    <row r="310">
      <c r="A310" t="n">
        <v>16</v>
      </c>
      <c r="B310" t="n">
        <v>125</v>
      </c>
      <c r="C310" t="inlineStr">
        <is>
          <t xml:space="preserve">CONCLUIDO	</t>
        </is>
      </c>
      <c r="D310" t="n">
        <v>4.7561</v>
      </c>
      <c r="E310" t="n">
        <v>21.03</v>
      </c>
      <c r="F310" t="n">
        <v>16.43</v>
      </c>
      <c r="G310" t="n">
        <v>25.27</v>
      </c>
      <c r="H310" t="n">
        <v>0.36</v>
      </c>
      <c r="I310" t="n">
        <v>39</v>
      </c>
      <c r="J310" t="n">
        <v>249.75</v>
      </c>
      <c r="K310" t="n">
        <v>58.47</v>
      </c>
      <c r="L310" t="n">
        <v>5</v>
      </c>
      <c r="M310" t="n">
        <v>37</v>
      </c>
      <c r="N310" t="n">
        <v>61.27</v>
      </c>
      <c r="O310" t="n">
        <v>31036.22</v>
      </c>
      <c r="P310" t="n">
        <v>260.39</v>
      </c>
      <c r="Q310" t="n">
        <v>467.08</v>
      </c>
      <c r="R310" t="n">
        <v>85.76000000000001</v>
      </c>
      <c r="S310" t="n">
        <v>39.61</v>
      </c>
      <c r="T310" t="n">
        <v>17978</v>
      </c>
      <c r="U310" t="n">
        <v>0.46</v>
      </c>
      <c r="V310" t="n">
        <v>0.71</v>
      </c>
      <c r="W310" t="n">
        <v>2.67</v>
      </c>
      <c r="X310" t="n">
        <v>1.09</v>
      </c>
      <c r="Y310" t="n">
        <v>1</v>
      </c>
      <c r="Z310" t="n">
        <v>10</v>
      </c>
    </row>
    <row r="311">
      <c r="A311" t="n">
        <v>17</v>
      </c>
      <c r="B311" t="n">
        <v>125</v>
      </c>
      <c r="C311" t="inlineStr">
        <is>
          <t xml:space="preserve">CONCLUIDO	</t>
        </is>
      </c>
      <c r="D311" t="n">
        <v>4.7904</v>
      </c>
      <c r="E311" t="n">
        <v>20.88</v>
      </c>
      <c r="F311" t="n">
        <v>16.37</v>
      </c>
      <c r="G311" t="n">
        <v>26.55</v>
      </c>
      <c r="H311" t="n">
        <v>0.37</v>
      </c>
      <c r="I311" t="n">
        <v>37</v>
      </c>
      <c r="J311" t="n">
        <v>250.2</v>
      </c>
      <c r="K311" t="n">
        <v>58.47</v>
      </c>
      <c r="L311" t="n">
        <v>5.25</v>
      </c>
      <c r="M311" t="n">
        <v>35</v>
      </c>
      <c r="N311" t="n">
        <v>61.47</v>
      </c>
      <c r="O311" t="n">
        <v>31091.59</v>
      </c>
      <c r="P311" t="n">
        <v>259.69</v>
      </c>
      <c r="Q311" t="n">
        <v>467.18</v>
      </c>
      <c r="R311" t="n">
        <v>83.63</v>
      </c>
      <c r="S311" t="n">
        <v>39.61</v>
      </c>
      <c r="T311" t="n">
        <v>16923.04</v>
      </c>
      <c r="U311" t="n">
        <v>0.47</v>
      </c>
      <c r="V311" t="n">
        <v>0.71</v>
      </c>
      <c r="W311" t="n">
        <v>2.67</v>
      </c>
      <c r="X311" t="n">
        <v>1.04</v>
      </c>
      <c r="Y311" t="n">
        <v>1</v>
      </c>
      <c r="Z311" t="n">
        <v>10</v>
      </c>
    </row>
    <row r="312">
      <c r="A312" t="n">
        <v>18</v>
      </c>
      <c r="B312" t="n">
        <v>125</v>
      </c>
      <c r="C312" t="inlineStr">
        <is>
          <t xml:space="preserve">CONCLUIDO	</t>
        </is>
      </c>
      <c r="D312" t="n">
        <v>4.818</v>
      </c>
      <c r="E312" t="n">
        <v>20.76</v>
      </c>
      <c r="F312" t="n">
        <v>16.35</v>
      </c>
      <c r="G312" t="n">
        <v>28.02</v>
      </c>
      <c r="H312" t="n">
        <v>0.39</v>
      </c>
      <c r="I312" t="n">
        <v>35</v>
      </c>
      <c r="J312" t="n">
        <v>250.64</v>
      </c>
      <c r="K312" t="n">
        <v>58.47</v>
      </c>
      <c r="L312" t="n">
        <v>5.5</v>
      </c>
      <c r="M312" t="n">
        <v>33</v>
      </c>
      <c r="N312" t="n">
        <v>61.67</v>
      </c>
      <c r="O312" t="n">
        <v>31147.02</v>
      </c>
      <c r="P312" t="n">
        <v>258.89</v>
      </c>
      <c r="Q312" t="n">
        <v>467.07</v>
      </c>
      <c r="R312" t="n">
        <v>82.64</v>
      </c>
      <c r="S312" t="n">
        <v>39.61</v>
      </c>
      <c r="T312" t="n">
        <v>16434.07</v>
      </c>
      <c r="U312" t="n">
        <v>0.48</v>
      </c>
      <c r="V312" t="n">
        <v>0.71</v>
      </c>
      <c r="W312" t="n">
        <v>2.68</v>
      </c>
      <c r="X312" t="n">
        <v>1.01</v>
      </c>
      <c r="Y312" t="n">
        <v>1</v>
      </c>
      <c r="Z312" t="n">
        <v>10</v>
      </c>
    </row>
    <row r="313">
      <c r="A313" t="n">
        <v>19</v>
      </c>
      <c r="B313" t="n">
        <v>125</v>
      </c>
      <c r="C313" t="inlineStr">
        <is>
          <t xml:space="preserve">CONCLUIDO	</t>
        </is>
      </c>
      <c r="D313" t="n">
        <v>4.8437</v>
      </c>
      <c r="E313" t="n">
        <v>20.65</v>
      </c>
      <c r="F313" t="n">
        <v>16.28</v>
      </c>
      <c r="G313" t="n">
        <v>28.73</v>
      </c>
      <c r="H313" t="n">
        <v>0.41</v>
      </c>
      <c r="I313" t="n">
        <v>34</v>
      </c>
      <c r="J313" t="n">
        <v>251.09</v>
      </c>
      <c r="K313" t="n">
        <v>58.47</v>
      </c>
      <c r="L313" t="n">
        <v>5.75</v>
      </c>
      <c r="M313" t="n">
        <v>32</v>
      </c>
      <c r="N313" t="n">
        <v>61.87</v>
      </c>
      <c r="O313" t="n">
        <v>31202.53</v>
      </c>
      <c r="P313" t="n">
        <v>257.56</v>
      </c>
      <c r="Q313" t="n">
        <v>467.13</v>
      </c>
      <c r="R313" t="n">
        <v>81.08</v>
      </c>
      <c r="S313" t="n">
        <v>39.61</v>
      </c>
      <c r="T313" t="n">
        <v>15660.39</v>
      </c>
      <c r="U313" t="n">
        <v>0.49</v>
      </c>
      <c r="V313" t="n">
        <v>0.72</v>
      </c>
      <c r="W313" t="n">
        <v>2.66</v>
      </c>
      <c r="X313" t="n">
        <v>0.95</v>
      </c>
      <c r="Y313" t="n">
        <v>1</v>
      </c>
      <c r="Z313" t="n">
        <v>10</v>
      </c>
    </row>
    <row r="314">
      <c r="A314" t="n">
        <v>20</v>
      </c>
      <c r="B314" t="n">
        <v>125</v>
      </c>
      <c r="C314" t="inlineStr">
        <is>
          <t xml:space="preserve">CONCLUIDO	</t>
        </is>
      </c>
      <c r="D314" t="n">
        <v>4.8817</v>
      </c>
      <c r="E314" t="n">
        <v>20.48</v>
      </c>
      <c r="F314" t="n">
        <v>16.22</v>
      </c>
      <c r="G314" t="n">
        <v>30.41</v>
      </c>
      <c r="H314" t="n">
        <v>0.42</v>
      </c>
      <c r="I314" t="n">
        <v>32</v>
      </c>
      <c r="J314" t="n">
        <v>251.55</v>
      </c>
      <c r="K314" t="n">
        <v>58.47</v>
      </c>
      <c r="L314" t="n">
        <v>6</v>
      </c>
      <c r="M314" t="n">
        <v>30</v>
      </c>
      <c r="N314" t="n">
        <v>62.07</v>
      </c>
      <c r="O314" t="n">
        <v>31258.11</v>
      </c>
      <c r="P314" t="n">
        <v>256.36</v>
      </c>
      <c r="Q314" t="n">
        <v>467.09</v>
      </c>
      <c r="R314" t="n">
        <v>78.52</v>
      </c>
      <c r="S314" t="n">
        <v>39.61</v>
      </c>
      <c r="T314" t="n">
        <v>14388.43</v>
      </c>
      <c r="U314" t="n">
        <v>0.5</v>
      </c>
      <c r="V314" t="n">
        <v>0.72</v>
      </c>
      <c r="W314" t="n">
        <v>2.67</v>
      </c>
      <c r="X314" t="n">
        <v>0.88</v>
      </c>
      <c r="Y314" t="n">
        <v>1</v>
      </c>
      <c r="Z314" t="n">
        <v>10</v>
      </c>
    </row>
    <row r="315">
      <c r="A315" t="n">
        <v>21</v>
      </c>
      <c r="B315" t="n">
        <v>125</v>
      </c>
      <c r="C315" t="inlineStr">
        <is>
          <t xml:space="preserve">CONCLUIDO	</t>
        </is>
      </c>
      <c r="D315" t="n">
        <v>4.8994</v>
      </c>
      <c r="E315" t="n">
        <v>20.41</v>
      </c>
      <c r="F315" t="n">
        <v>16.19</v>
      </c>
      <c r="G315" t="n">
        <v>31.33</v>
      </c>
      <c r="H315" t="n">
        <v>0.44</v>
      </c>
      <c r="I315" t="n">
        <v>31</v>
      </c>
      <c r="J315" t="n">
        <v>252</v>
      </c>
      <c r="K315" t="n">
        <v>58.47</v>
      </c>
      <c r="L315" t="n">
        <v>6.25</v>
      </c>
      <c r="M315" t="n">
        <v>29</v>
      </c>
      <c r="N315" t="n">
        <v>62.27</v>
      </c>
      <c r="O315" t="n">
        <v>31313.77</v>
      </c>
      <c r="P315" t="n">
        <v>255.78</v>
      </c>
      <c r="Q315" t="n">
        <v>467.15</v>
      </c>
      <c r="R315" t="n">
        <v>77.56999999999999</v>
      </c>
      <c r="S315" t="n">
        <v>39.61</v>
      </c>
      <c r="T315" t="n">
        <v>13921.88</v>
      </c>
      <c r="U315" t="n">
        <v>0.51</v>
      </c>
      <c r="V315" t="n">
        <v>0.72</v>
      </c>
      <c r="W315" t="n">
        <v>2.67</v>
      </c>
      <c r="X315" t="n">
        <v>0.86</v>
      </c>
      <c r="Y315" t="n">
        <v>1</v>
      </c>
      <c r="Z315" t="n">
        <v>10</v>
      </c>
    </row>
    <row r="316">
      <c r="A316" t="n">
        <v>22</v>
      </c>
      <c r="B316" t="n">
        <v>125</v>
      </c>
      <c r="C316" t="inlineStr">
        <is>
          <t xml:space="preserve">CONCLUIDO	</t>
        </is>
      </c>
      <c r="D316" t="n">
        <v>4.9155</v>
      </c>
      <c r="E316" t="n">
        <v>20.34</v>
      </c>
      <c r="F316" t="n">
        <v>16.17</v>
      </c>
      <c r="G316" t="n">
        <v>32.34</v>
      </c>
      <c r="H316" t="n">
        <v>0.46</v>
      </c>
      <c r="I316" t="n">
        <v>30</v>
      </c>
      <c r="J316" t="n">
        <v>252.45</v>
      </c>
      <c r="K316" t="n">
        <v>58.47</v>
      </c>
      <c r="L316" t="n">
        <v>6.5</v>
      </c>
      <c r="M316" t="n">
        <v>28</v>
      </c>
      <c r="N316" t="n">
        <v>62.47</v>
      </c>
      <c r="O316" t="n">
        <v>31369.49</v>
      </c>
      <c r="P316" t="n">
        <v>255.07</v>
      </c>
      <c r="Q316" t="n">
        <v>467.12</v>
      </c>
      <c r="R316" t="n">
        <v>77.06</v>
      </c>
      <c r="S316" t="n">
        <v>39.61</v>
      </c>
      <c r="T316" t="n">
        <v>13671.66</v>
      </c>
      <c r="U316" t="n">
        <v>0.51</v>
      </c>
      <c r="V316" t="n">
        <v>0.72</v>
      </c>
      <c r="W316" t="n">
        <v>2.66</v>
      </c>
      <c r="X316" t="n">
        <v>0.84</v>
      </c>
      <c r="Y316" t="n">
        <v>1</v>
      </c>
      <c r="Z316" t="n">
        <v>10</v>
      </c>
    </row>
    <row r="317">
      <c r="A317" t="n">
        <v>23</v>
      </c>
      <c r="B317" t="n">
        <v>125</v>
      </c>
      <c r="C317" t="inlineStr">
        <is>
          <t xml:space="preserve">CONCLUIDO	</t>
        </is>
      </c>
      <c r="D317" t="n">
        <v>4.9561</v>
      </c>
      <c r="E317" t="n">
        <v>20.18</v>
      </c>
      <c r="F317" t="n">
        <v>16.1</v>
      </c>
      <c r="G317" t="n">
        <v>34.5</v>
      </c>
      <c r="H317" t="n">
        <v>0.47</v>
      </c>
      <c r="I317" t="n">
        <v>28</v>
      </c>
      <c r="J317" t="n">
        <v>252.9</v>
      </c>
      <c r="K317" t="n">
        <v>58.47</v>
      </c>
      <c r="L317" t="n">
        <v>6.75</v>
      </c>
      <c r="M317" t="n">
        <v>26</v>
      </c>
      <c r="N317" t="n">
        <v>62.68</v>
      </c>
      <c r="O317" t="n">
        <v>31425.3</v>
      </c>
      <c r="P317" t="n">
        <v>253.71</v>
      </c>
      <c r="Q317" t="n">
        <v>467.08</v>
      </c>
      <c r="R317" t="n">
        <v>74.92</v>
      </c>
      <c r="S317" t="n">
        <v>39.61</v>
      </c>
      <c r="T317" t="n">
        <v>12611.99</v>
      </c>
      <c r="U317" t="n">
        <v>0.53</v>
      </c>
      <c r="V317" t="n">
        <v>0.72</v>
      </c>
      <c r="W317" t="n">
        <v>2.65</v>
      </c>
      <c r="X317" t="n">
        <v>0.76</v>
      </c>
      <c r="Y317" t="n">
        <v>1</v>
      </c>
      <c r="Z317" t="n">
        <v>10</v>
      </c>
    </row>
    <row r="318">
      <c r="A318" t="n">
        <v>24</v>
      </c>
      <c r="B318" t="n">
        <v>125</v>
      </c>
      <c r="C318" t="inlineStr">
        <is>
          <t xml:space="preserve">CONCLUIDO	</t>
        </is>
      </c>
      <c r="D318" t="n">
        <v>4.968</v>
      </c>
      <c r="E318" t="n">
        <v>20.13</v>
      </c>
      <c r="F318" t="n">
        <v>16.1</v>
      </c>
      <c r="G318" t="n">
        <v>35.77</v>
      </c>
      <c r="H318" t="n">
        <v>0.49</v>
      </c>
      <c r="I318" t="n">
        <v>27</v>
      </c>
      <c r="J318" t="n">
        <v>253.35</v>
      </c>
      <c r="K318" t="n">
        <v>58.47</v>
      </c>
      <c r="L318" t="n">
        <v>7</v>
      </c>
      <c r="M318" t="n">
        <v>25</v>
      </c>
      <c r="N318" t="n">
        <v>62.88</v>
      </c>
      <c r="O318" t="n">
        <v>31481.17</v>
      </c>
      <c r="P318" t="n">
        <v>253.46</v>
      </c>
      <c r="Q318" t="n">
        <v>467.12</v>
      </c>
      <c r="R318" t="n">
        <v>74.43000000000001</v>
      </c>
      <c r="S318" t="n">
        <v>39.61</v>
      </c>
      <c r="T318" t="n">
        <v>12371.34</v>
      </c>
      <c r="U318" t="n">
        <v>0.53</v>
      </c>
      <c r="V318" t="n">
        <v>0.72</v>
      </c>
      <c r="W318" t="n">
        <v>2.66</v>
      </c>
      <c r="X318" t="n">
        <v>0.76</v>
      </c>
      <c r="Y318" t="n">
        <v>1</v>
      </c>
      <c r="Z318" t="n">
        <v>10</v>
      </c>
    </row>
    <row r="319">
      <c r="A319" t="n">
        <v>25</v>
      </c>
      <c r="B319" t="n">
        <v>125</v>
      </c>
      <c r="C319" t="inlineStr">
        <is>
          <t xml:space="preserve">CONCLUIDO	</t>
        </is>
      </c>
      <c r="D319" t="n">
        <v>4.9901</v>
      </c>
      <c r="E319" t="n">
        <v>20.04</v>
      </c>
      <c r="F319" t="n">
        <v>16.05</v>
      </c>
      <c r="G319" t="n">
        <v>37.05</v>
      </c>
      <c r="H319" t="n">
        <v>0.51</v>
      </c>
      <c r="I319" t="n">
        <v>26</v>
      </c>
      <c r="J319" t="n">
        <v>253.81</v>
      </c>
      <c r="K319" t="n">
        <v>58.47</v>
      </c>
      <c r="L319" t="n">
        <v>7.25</v>
      </c>
      <c r="M319" t="n">
        <v>24</v>
      </c>
      <c r="N319" t="n">
        <v>63.08</v>
      </c>
      <c r="O319" t="n">
        <v>31537.13</v>
      </c>
      <c r="P319" t="n">
        <v>252.63</v>
      </c>
      <c r="Q319" t="n">
        <v>467.09</v>
      </c>
      <c r="R319" t="n">
        <v>73.43000000000001</v>
      </c>
      <c r="S319" t="n">
        <v>39.61</v>
      </c>
      <c r="T319" t="n">
        <v>11874.56</v>
      </c>
      <c r="U319" t="n">
        <v>0.54</v>
      </c>
      <c r="V319" t="n">
        <v>0.73</v>
      </c>
      <c r="W319" t="n">
        <v>2.65</v>
      </c>
      <c r="X319" t="n">
        <v>0.72</v>
      </c>
      <c r="Y319" t="n">
        <v>1</v>
      </c>
      <c r="Z319" t="n">
        <v>10</v>
      </c>
    </row>
    <row r="320">
      <c r="A320" t="n">
        <v>26</v>
      </c>
      <c r="B320" t="n">
        <v>125</v>
      </c>
      <c r="C320" t="inlineStr">
        <is>
          <t xml:space="preserve">CONCLUIDO	</t>
        </is>
      </c>
      <c r="D320" t="n">
        <v>4.9889</v>
      </c>
      <c r="E320" t="n">
        <v>20.04</v>
      </c>
      <c r="F320" t="n">
        <v>16.06</v>
      </c>
      <c r="G320" t="n">
        <v>37.06</v>
      </c>
      <c r="H320" t="n">
        <v>0.52</v>
      </c>
      <c r="I320" t="n">
        <v>26</v>
      </c>
      <c r="J320" t="n">
        <v>254.26</v>
      </c>
      <c r="K320" t="n">
        <v>58.47</v>
      </c>
      <c r="L320" t="n">
        <v>7.5</v>
      </c>
      <c r="M320" t="n">
        <v>24</v>
      </c>
      <c r="N320" t="n">
        <v>63.29</v>
      </c>
      <c r="O320" t="n">
        <v>31593.16</v>
      </c>
      <c r="P320" t="n">
        <v>252.52</v>
      </c>
      <c r="Q320" t="n">
        <v>467.07</v>
      </c>
      <c r="R320" t="n">
        <v>73.70999999999999</v>
      </c>
      <c r="S320" t="n">
        <v>39.61</v>
      </c>
      <c r="T320" t="n">
        <v>12015.42</v>
      </c>
      <c r="U320" t="n">
        <v>0.54</v>
      </c>
      <c r="V320" t="n">
        <v>0.73</v>
      </c>
      <c r="W320" t="n">
        <v>2.65</v>
      </c>
      <c r="X320" t="n">
        <v>0.73</v>
      </c>
      <c r="Y320" t="n">
        <v>1</v>
      </c>
      <c r="Z320" t="n">
        <v>10</v>
      </c>
    </row>
    <row r="321">
      <c r="A321" t="n">
        <v>27</v>
      </c>
      <c r="B321" t="n">
        <v>125</v>
      </c>
      <c r="C321" t="inlineStr">
        <is>
          <t xml:space="preserve">CONCLUIDO	</t>
        </is>
      </c>
      <c r="D321" t="n">
        <v>5.0104</v>
      </c>
      <c r="E321" t="n">
        <v>19.96</v>
      </c>
      <c r="F321" t="n">
        <v>16.02</v>
      </c>
      <c r="G321" t="n">
        <v>38.45</v>
      </c>
      <c r="H321" t="n">
        <v>0.54</v>
      </c>
      <c r="I321" t="n">
        <v>25</v>
      </c>
      <c r="J321" t="n">
        <v>254.72</v>
      </c>
      <c r="K321" t="n">
        <v>58.47</v>
      </c>
      <c r="L321" t="n">
        <v>7.75</v>
      </c>
      <c r="M321" t="n">
        <v>23</v>
      </c>
      <c r="N321" t="n">
        <v>63.49</v>
      </c>
      <c r="O321" t="n">
        <v>31649.26</v>
      </c>
      <c r="P321" t="n">
        <v>251.62</v>
      </c>
      <c r="Q321" t="n">
        <v>467.1</v>
      </c>
      <c r="R321" t="n">
        <v>72.13</v>
      </c>
      <c r="S321" t="n">
        <v>39.61</v>
      </c>
      <c r="T321" t="n">
        <v>11232.49</v>
      </c>
      <c r="U321" t="n">
        <v>0.55</v>
      </c>
      <c r="V321" t="n">
        <v>0.73</v>
      </c>
      <c r="W321" t="n">
        <v>2.66</v>
      </c>
      <c r="X321" t="n">
        <v>0.6899999999999999</v>
      </c>
      <c r="Y321" t="n">
        <v>1</v>
      </c>
      <c r="Z321" t="n">
        <v>10</v>
      </c>
    </row>
    <row r="322">
      <c r="A322" t="n">
        <v>28</v>
      </c>
      <c r="B322" t="n">
        <v>125</v>
      </c>
      <c r="C322" t="inlineStr">
        <is>
          <t xml:space="preserve">CONCLUIDO	</t>
        </is>
      </c>
      <c r="D322" t="n">
        <v>5.0267</v>
      </c>
      <c r="E322" t="n">
        <v>19.89</v>
      </c>
      <c r="F322" t="n">
        <v>16</v>
      </c>
      <c r="G322" t="n">
        <v>40.01</v>
      </c>
      <c r="H322" t="n">
        <v>0.5600000000000001</v>
      </c>
      <c r="I322" t="n">
        <v>24</v>
      </c>
      <c r="J322" t="n">
        <v>255.17</v>
      </c>
      <c r="K322" t="n">
        <v>58.47</v>
      </c>
      <c r="L322" t="n">
        <v>8</v>
      </c>
      <c r="M322" t="n">
        <v>22</v>
      </c>
      <c r="N322" t="n">
        <v>63.7</v>
      </c>
      <c r="O322" t="n">
        <v>31705.44</v>
      </c>
      <c r="P322" t="n">
        <v>251.13</v>
      </c>
      <c r="Q322" t="n">
        <v>467.07</v>
      </c>
      <c r="R322" t="n">
        <v>71.59</v>
      </c>
      <c r="S322" t="n">
        <v>39.61</v>
      </c>
      <c r="T322" t="n">
        <v>10968.32</v>
      </c>
      <c r="U322" t="n">
        <v>0.55</v>
      </c>
      <c r="V322" t="n">
        <v>0.73</v>
      </c>
      <c r="W322" t="n">
        <v>2.65</v>
      </c>
      <c r="X322" t="n">
        <v>0.67</v>
      </c>
      <c r="Y322" t="n">
        <v>1</v>
      </c>
      <c r="Z322" t="n">
        <v>10</v>
      </c>
    </row>
    <row r="323">
      <c r="A323" t="n">
        <v>29</v>
      </c>
      <c r="B323" t="n">
        <v>125</v>
      </c>
      <c r="C323" t="inlineStr">
        <is>
          <t xml:space="preserve">CONCLUIDO	</t>
        </is>
      </c>
      <c r="D323" t="n">
        <v>5.0449</v>
      </c>
      <c r="E323" t="n">
        <v>19.82</v>
      </c>
      <c r="F323" t="n">
        <v>15.98</v>
      </c>
      <c r="G323" t="n">
        <v>41.68</v>
      </c>
      <c r="H323" t="n">
        <v>0.57</v>
      </c>
      <c r="I323" t="n">
        <v>23</v>
      </c>
      <c r="J323" t="n">
        <v>255.63</v>
      </c>
      <c r="K323" t="n">
        <v>58.47</v>
      </c>
      <c r="L323" t="n">
        <v>8.25</v>
      </c>
      <c r="M323" t="n">
        <v>21</v>
      </c>
      <c r="N323" t="n">
        <v>63.91</v>
      </c>
      <c r="O323" t="n">
        <v>31761.69</v>
      </c>
      <c r="P323" t="n">
        <v>250.59</v>
      </c>
      <c r="Q323" t="n">
        <v>467.11</v>
      </c>
      <c r="R323" t="n">
        <v>71</v>
      </c>
      <c r="S323" t="n">
        <v>39.61</v>
      </c>
      <c r="T323" t="n">
        <v>10674.28</v>
      </c>
      <c r="U323" t="n">
        <v>0.5600000000000001</v>
      </c>
      <c r="V323" t="n">
        <v>0.73</v>
      </c>
      <c r="W323" t="n">
        <v>2.65</v>
      </c>
      <c r="X323" t="n">
        <v>0.65</v>
      </c>
      <c r="Y323" t="n">
        <v>1</v>
      </c>
      <c r="Z323" t="n">
        <v>10</v>
      </c>
    </row>
    <row r="324">
      <c r="A324" t="n">
        <v>30</v>
      </c>
      <c r="B324" t="n">
        <v>125</v>
      </c>
      <c r="C324" t="inlineStr">
        <is>
          <t xml:space="preserve">CONCLUIDO	</t>
        </is>
      </c>
      <c r="D324" t="n">
        <v>5.0732</v>
      </c>
      <c r="E324" t="n">
        <v>19.71</v>
      </c>
      <c r="F324" t="n">
        <v>15.92</v>
      </c>
      <c r="G324" t="n">
        <v>43.41</v>
      </c>
      <c r="H324" t="n">
        <v>0.59</v>
      </c>
      <c r="I324" t="n">
        <v>22</v>
      </c>
      <c r="J324" t="n">
        <v>256.09</v>
      </c>
      <c r="K324" t="n">
        <v>58.47</v>
      </c>
      <c r="L324" t="n">
        <v>8.5</v>
      </c>
      <c r="M324" t="n">
        <v>20</v>
      </c>
      <c r="N324" t="n">
        <v>64.11</v>
      </c>
      <c r="O324" t="n">
        <v>31818.02</v>
      </c>
      <c r="P324" t="n">
        <v>249.17</v>
      </c>
      <c r="Q324" t="n">
        <v>467.08</v>
      </c>
      <c r="R324" t="n">
        <v>68.92</v>
      </c>
      <c r="S324" t="n">
        <v>39.61</v>
      </c>
      <c r="T324" t="n">
        <v>9641.700000000001</v>
      </c>
      <c r="U324" t="n">
        <v>0.57</v>
      </c>
      <c r="V324" t="n">
        <v>0.73</v>
      </c>
      <c r="W324" t="n">
        <v>2.64</v>
      </c>
      <c r="X324" t="n">
        <v>0.58</v>
      </c>
      <c r="Y324" t="n">
        <v>1</v>
      </c>
      <c r="Z324" t="n">
        <v>10</v>
      </c>
    </row>
    <row r="325">
      <c r="A325" t="n">
        <v>31</v>
      </c>
      <c r="B325" t="n">
        <v>125</v>
      </c>
      <c r="C325" t="inlineStr">
        <is>
          <t xml:space="preserve">CONCLUIDO	</t>
        </is>
      </c>
      <c r="D325" t="n">
        <v>5.0663</v>
      </c>
      <c r="E325" t="n">
        <v>19.74</v>
      </c>
      <c r="F325" t="n">
        <v>15.94</v>
      </c>
      <c r="G325" t="n">
        <v>43.48</v>
      </c>
      <c r="H325" t="n">
        <v>0.61</v>
      </c>
      <c r="I325" t="n">
        <v>22</v>
      </c>
      <c r="J325" t="n">
        <v>256.54</v>
      </c>
      <c r="K325" t="n">
        <v>58.47</v>
      </c>
      <c r="L325" t="n">
        <v>8.75</v>
      </c>
      <c r="M325" t="n">
        <v>20</v>
      </c>
      <c r="N325" t="n">
        <v>64.31999999999999</v>
      </c>
      <c r="O325" t="n">
        <v>31874.43</v>
      </c>
      <c r="P325" t="n">
        <v>249.4</v>
      </c>
      <c r="Q325" t="n">
        <v>467.08</v>
      </c>
      <c r="R325" t="n">
        <v>69.64</v>
      </c>
      <c r="S325" t="n">
        <v>39.61</v>
      </c>
      <c r="T325" t="n">
        <v>10000.08</v>
      </c>
      <c r="U325" t="n">
        <v>0.57</v>
      </c>
      <c r="V325" t="n">
        <v>0.73</v>
      </c>
      <c r="W325" t="n">
        <v>2.65</v>
      </c>
      <c r="X325" t="n">
        <v>0.61</v>
      </c>
      <c r="Y325" t="n">
        <v>1</v>
      </c>
      <c r="Z325" t="n">
        <v>10</v>
      </c>
    </row>
    <row r="326">
      <c r="A326" t="n">
        <v>32</v>
      </c>
      <c r="B326" t="n">
        <v>125</v>
      </c>
      <c r="C326" t="inlineStr">
        <is>
          <t xml:space="preserve">CONCLUIDO	</t>
        </is>
      </c>
      <c r="D326" t="n">
        <v>5.089</v>
      </c>
      <c r="E326" t="n">
        <v>19.65</v>
      </c>
      <c r="F326" t="n">
        <v>15.9</v>
      </c>
      <c r="G326" t="n">
        <v>45.43</v>
      </c>
      <c r="H326" t="n">
        <v>0.62</v>
      </c>
      <c r="I326" t="n">
        <v>21</v>
      </c>
      <c r="J326" t="n">
        <v>257</v>
      </c>
      <c r="K326" t="n">
        <v>58.47</v>
      </c>
      <c r="L326" t="n">
        <v>9</v>
      </c>
      <c r="M326" t="n">
        <v>19</v>
      </c>
      <c r="N326" t="n">
        <v>64.53</v>
      </c>
      <c r="O326" t="n">
        <v>31931.04</v>
      </c>
      <c r="P326" t="n">
        <v>248.58</v>
      </c>
      <c r="Q326" t="n">
        <v>467.15</v>
      </c>
      <c r="R326" t="n">
        <v>68.37</v>
      </c>
      <c r="S326" t="n">
        <v>39.61</v>
      </c>
      <c r="T326" t="n">
        <v>9373.219999999999</v>
      </c>
      <c r="U326" t="n">
        <v>0.58</v>
      </c>
      <c r="V326" t="n">
        <v>0.73</v>
      </c>
      <c r="W326" t="n">
        <v>2.64</v>
      </c>
      <c r="X326" t="n">
        <v>0.57</v>
      </c>
      <c r="Y326" t="n">
        <v>1</v>
      </c>
      <c r="Z326" t="n">
        <v>10</v>
      </c>
    </row>
    <row r="327">
      <c r="A327" t="n">
        <v>33</v>
      </c>
      <c r="B327" t="n">
        <v>125</v>
      </c>
      <c r="C327" t="inlineStr">
        <is>
          <t xml:space="preserve">CONCLUIDO	</t>
        </is>
      </c>
      <c r="D327" t="n">
        <v>5.0867</v>
      </c>
      <c r="E327" t="n">
        <v>19.66</v>
      </c>
      <c r="F327" t="n">
        <v>15.91</v>
      </c>
      <c r="G327" t="n">
        <v>45.46</v>
      </c>
      <c r="H327" t="n">
        <v>0.64</v>
      </c>
      <c r="I327" t="n">
        <v>21</v>
      </c>
      <c r="J327" t="n">
        <v>257.46</v>
      </c>
      <c r="K327" t="n">
        <v>58.47</v>
      </c>
      <c r="L327" t="n">
        <v>9.25</v>
      </c>
      <c r="M327" t="n">
        <v>19</v>
      </c>
      <c r="N327" t="n">
        <v>64.73999999999999</v>
      </c>
      <c r="O327" t="n">
        <v>31987.61</v>
      </c>
      <c r="P327" t="n">
        <v>248.03</v>
      </c>
      <c r="Q327" t="n">
        <v>467.08</v>
      </c>
      <c r="R327" t="n">
        <v>68.76000000000001</v>
      </c>
      <c r="S327" t="n">
        <v>39.61</v>
      </c>
      <c r="T327" t="n">
        <v>9567.67</v>
      </c>
      <c r="U327" t="n">
        <v>0.58</v>
      </c>
      <c r="V327" t="n">
        <v>0.73</v>
      </c>
      <c r="W327" t="n">
        <v>2.64</v>
      </c>
      <c r="X327" t="n">
        <v>0.58</v>
      </c>
      <c r="Y327" t="n">
        <v>1</v>
      </c>
      <c r="Z327" t="n">
        <v>10</v>
      </c>
    </row>
    <row r="328">
      <c r="A328" t="n">
        <v>34</v>
      </c>
      <c r="B328" t="n">
        <v>125</v>
      </c>
      <c r="C328" t="inlineStr">
        <is>
          <t xml:space="preserve">CONCLUIDO	</t>
        </is>
      </c>
      <c r="D328" t="n">
        <v>5.1039</v>
      </c>
      <c r="E328" t="n">
        <v>19.59</v>
      </c>
      <c r="F328" t="n">
        <v>15.89</v>
      </c>
      <c r="G328" t="n">
        <v>47.67</v>
      </c>
      <c r="H328" t="n">
        <v>0.66</v>
      </c>
      <c r="I328" t="n">
        <v>20</v>
      </c>
      <c r="J328" t="n">
        <v>257.92</v>
      </c>
      <c r="K328" t="n">
        <v>58.47</v>
      </c>
      <c r="L328" t="n">
        <v>9.5</v>
      </c>
      <c r="M328" t="n">
        <v>18</v>
      </c>
      <c r="N328" t="n">
        <v>64.95</v>
      </c>
      <c r="O328" t="n">
        <v>32044.25</v>
      </c>
      <c r="P328" t="n">
        <v>248.13</v>
      </c>
      <c r="Q328" t="n">
        <v>467.09</v>
      </c>
      <c r="R328" t="n">
        <v>68.15000000000001</v>
      </c>
      <c r="S328" t="n">
        <v>39.61</v>
      </c>
      <c r="T328" t="n">
        <v>9266.92</v>
      </c>
      <c r="U328" t="n">
        <v>0.58</v>
      </c>
      <c r="V328" t="n">
        <v>0.73</v>
      </c>
      <c r="W328" t="n">
        <v>2.64</v>
      </c>
      <c r="X328" t="n">
        <v>0.5600000000000001</v>
      </c>
      <c r="Y328" t="n">
        <v>1</v>
      </c>
      <c r="Z328" t="n">
        <v>10</v>
      </c>
    </row>
    <row r="329">
      <c r="A329" t="n">
        <v>35</v>
      </c>
      <c r="B329" t="n">
        <v>125</v>
      </c>
      <c r="C329" t="inlineStr">
        <is>
          <t xml:space="preserve">CONCLUIDO	</t>
        </is>
      </c>
      <c r="D329" t="n">
        <v>5.1049</v>
      </c>
      <c r="E329" t="n">
        <v>19.59</v>
      </c>
      <c r="F329" t="n">
        <v>15.89</v>
      </c>
      <c r="G329" t="n">
        <v>47.66</v>
      </c>
      <c r="H329" t="n">
        <v>0.67</v>
      </c>
      <c r="I329" t="n">
        <v>20</v>
      </c>
      <c r="J329" t="n">
        <v>258.38</v>
      </c>
      <c r="K329" t="n">
        <v>58.47</v>
      </c>
      <c r="L329" t="n">
        <v>9.75</v>
      </c>
      <c r="M329" t="n">
        <v>18</v>
      </c>
      <c r="N329" t="n">
        <v>65.16</v>
      </c>
      <c r="O329" t="n">
        <v>32100.97</v>
      </c>
      <c r="P329" t="n">
        <v>247.75</v>
      </c>
      <c r="Q329" t="n">
        <v>467.07</v>
      </c>
      <c r="R329" t="n">
        <v>67.89</v>
      </c>
      <c r="S329" t="n">
        <v>39.61</v>
      </c>
      <c r="T329" t="n">
        <v>9134.26</v>
      </c>
      <c r="U329" t="n">
        <v>0.58</v>
      </c>
      <c r="V329" t="n">
        <v>0.73</v>
      </c>
      <c r="W329" t="n">
        <v>2.64</v>
      </c>
      <c r="X329" t="n">
        <v>0.55</v>
      </c>
      <c r="Y329" t="n">
        <v>1</v>
      </c>
      <c r="Z329" t="n">
        <v>10</v>
      </c>
    </row>
    <row r="330">
      <c r="A330" t="n">
        <v>36</v>
      </c>
      <c r="B330" t="n">
        <v>125</v>
      </c>
      <c r="C330" t="inlineStr">
        <is>
          <t xml:space="preserve">CONCLUIDO	</t>
        </is>
      </c>
      <c r="D330" t="n">
        <v>5.121</v>
      </c>
      <c r="E330" t="n">
        <v>19.53</v>
      </c>
      <c r="F330" t="n">
        <v>15.87</v>
      </c>
      <c r="G330" t="n">
        <v>50.13</v>
      </c>
      <c r="H330" t="n">
        <v>0.6899999999999999</v>
      </c>
      <c r="I330" t="n">
        <v>19</v>
      </c>
      <c r="J330" t="n">
        <v>258.84</v>
      </c>
      <c r="K330" t="n">
        <v>58.47</v>
      </c>
      <c r="L330" t="n">
        <v>10</v>
      </c>
      <c r="M330" t="n">
        <v>17</v>
      </c>
      <c r="N330" t="n">
        <v>65.37</v>
      </c>
      <c r="O330" t="n">
        <v>32157.77</v>
      </c>
      <c r="P330" t="n">
        <v>247.48</v>
      </c>
      <c r="Q330" t="n">
        <v>467.07</v>
      </c>
      <c r="R330" t="n">
        <v>67.40000000000001</v>
      </c>
      <c r="S330" t="n">
        <v>39.61</v>
      </c>
      <c r="T330" t="n">
        <v>8897.98</v>
      </c>
      <c r="U330" t="n">
        <v>0.59</v>
      </c>
      <c r="V330" t="n">
        <v>0.73</v>
      </c>
      <c r="W330" t="n">
        <v>2.64</v>
      </c>
      <c r="X330" t="n">
        <v>0.54</v>
      </c>
      <c r="Y330" t="n">
        <v>1</v>
      </c>
      <c r="Z330" t="n">
        <v>10</v>
      </c>
    </row>
    <row r="331">
      <c r="A331" t="n">
        <v>37</v>
      </c>
      <c r="B331" t="n">
        <v>125</v>
      </c>
      <c r="C331" t="inlineStr">
        <is>
          <t xml:space="preserve">CONCLUIDO	</t>
        </is>
      </c>
      <c r="D331" t="n">
        <v>5.1228</v>
      </c>
      <c r="E331" t="n">
        <v>19.52</v>
      </c>
      <c r="F331" t="n">
        <v>15.87</v>
      </c>
      <c r="G331" t="n">
        <v>50.1</v>
      </c>
      <c r="H331" t="n">
        <v>0.7</v>
      </c>
      <c r="I331" t="n">
        <v>19</v>
      </c>
      <c r="J331" t="n">
        <v>259.3</v>
      </c>
      <c r="K331" t="n">
        <v>58.47</v>
      </c>
      <c r="L331" t="n">
        <v>10.25</v>
      </c>
      <c r="M331" t="n">
        <v>17</v>
      </c>
      <c r="N331" t="n">
        <v>65.58</v>
      </c>
      <c r="O331" t="n">
        <v>32214.64</v>
      </c>
      <c r="P331" t="n">
        <v>247.05</v>
      </c>
      <c r="Q331" t="n">
        <v>467.08</v>
      </c>
      <c r="R331" t="n">
        <v>67.31999999999999</v>
      </c>
      <c r="S331" t="n">
        <v>39.61</v>
      </c>
      <c r="T331" t="n">
        <v>8856.66</v>
      </c>
      <c r="U331" t="n">
        <v>0.59</v>
      </c>
      <c r="V331" t="n">
        <v>0.74</v>
      </c>
      <c r="W331" t="n">
        <v>2.64</v>
      </c>
      <c r="X331" t="n">
        <v>0.53</v>
      </c>
      <c r="Y331" t="n">
        <v>1</v>
      </c>
      <c r="Z331" t="n">
        <v>10</v>
      </c>
    </row>
    <row r="332">
      <c r="A332" t="n">
        <v>38</v>
      </c>
      <c r="B332" t="n">
        <v>125</v>
      </c>
      <c r="C332" t="inlineStr">
        <is>
          <t xml:space="preserve">CONCLUIDO	</t>
        </is>
      </c>
      <c r="D332" t="n">
        <v>5.1468</v>
      </c>
      <c r="E332" t="n">
        <v>19.43</v>
      </c>
      <c r="F332" t="n">
        <v>15.82</v>
      </c>
      <c r="G332" t="n">
        <v>52.74</v>
      </c>
      <c r="H332" t="n">
        <v>0.72</v>
      </c>
      <c r="I332" t="n">
        <v>18</v>
      </c>
      <c r="J332" t="n">
        <v>259.76</v>
      </c>
      <c r="K332" t="n">
        <v>58.47</v>
      </c>
      <c r="L332" t="n">
        <v>10.5</v>
      </c>
      <c r="M332" t="n">
        <v>16</v>
      </c>
      <c r="N332" t="n">
        <v>65.79000000000001</v>
      </c>
      <c r="O332" t="n">
        <v>32271.6</v>
      </c>
      <c r="P332" t="n">
        <v>246.45</v>
      </c>
      <c r="Q332" t="n">
        <v>467.07</v>
      </c>
      <c r="R332" t="n">
        <v>65.95999999999999</v>
      </c>
      <c r="S332" t="n">
        <v>39.61</v>
      </c>
      <c r="T332" t="n">
        <v>8181.55</v>
      </c>
      <c r="U332" t="n">
        <v>0.6</v>
      </c>
      <c r="V332" t="n">
        <v>0.74</v>
      </c>
      <c r="W332" t="n">
        <v>2.64</v>
      </c>
      <c r="X332" t="n">
        <v>0.49</v>
      </c>
      <c r="Y332" t="n">
        <v>1</v>
      </c>
      <c r="Z332" t="n">
        <v>10</v>
      </c>
    </row>
    <row r="333">
      <c r="A333" t="n">
        <v>39</v>
      </c>
      <c r="B333" t="n">
        <v>125</v>
      </c>
      <c r="C333" t="inlineStr">
        <is>
          <t xml:space="preserve">CONCLUIDO	</t>
        </is>
      </c>
      <c r="D333" t="n">
        <v>5.1515</v>
      </c>
      <c r="E333" t="n">
        <v>19.41</v>
      </c>
      <c r="F333" t="n">
        <v>15.8</v>
      </c>
      <c r="G333" t="n">
        <v>52.68</v>
      </c>
      <c r="H333" t="n">
        <v>0.74</v>
      </c>
      <c r="I333" t="n">
        <v>18</v>
      </c>
      <c r="J333" t="n">
        <v>260.23</v>
      </c>
      <c r="K333" t="n">
        <v>58.47</v>
      </c>
      <c r="L333" t="n">
        <v>10.75</v>
      </c>
      <c r="M333" t="n">
        <v>16</v>
      </c>
      <c r="N333" t="n">
        <v>66</v>
      </c>
      <c r="O333" t="n">
        <v>32328.64</v>
      </c>
      <c r="P333" t="n">
        <v>245.4</v>
      </c>
      <c r="Q333" t="n">
        <v>467.07</v>
      </c>
      <c r="R333" t="n">
        <v>65.37</v>
      </c>
      <c r="S333" t="n">
        <v>39.61</v>
      </c>
      <c r="T333" t="n">
        <v>7884.42</v>
      </c>
      <c r="U333" t="n">
        <v>0.61</v>
      </c>
      <c r="V333" t="n">
        <v>0.74</v>
      </c>
      <c r="W333" t="n">
        <v>2.63</v>
      </c>
      <c r="X333" t="n">
        <v>0.47</v>
      </c>
      <c r="Y333" t="n">
        <v>1</v>
      </c>
      <c r="Z333" t="n">
        <v>10</v>
      </c>
    </row>
    <row r="334">
      <c r="A334" t="n">
        <v>40</v>
      </c>
      <c r="B334" t="n">
        <v>125</v>
      </c>
      <c r="C334" t="inlineStr">
        <is>
          <t xml:space="preserve">CONCLUIDO	</t>
        </is>
      </c>
      <c r="D334" t="n">
        <v>5.1669</v>
      </c>
      <c r="E334" t="n">
        <v>19.35</v>
      </c>
      <c r="F334" t="n">
        <v>15.79</v>
      </c>
      <c r="G334" t="n">
        <v>55.74</v>
      </c>
      <c r="H334" t="n">
        <v>0.75</v>
      </c>
      <c r="I334" t="n">
        <v>17</v>
      </c>
      <c r="J334" t="n">
        <v>260.69</v>
      </c>
      <c r="K334" t="n">
        <v>58.47</v>
      </c>
      <c r="L334" t="n">
        <v>11</v>
      </c>
      <c r="M334" t="n">
        <v>15</v>
      </c>
      <c r="N334" t="n">
        <v>66.20999999999999</v>
      </c>
      <c r="O334" t="n">
        <v>32385.75</v>
      </c>
      <c r="P334" t="n">
        <v>244.89</v>
      </c>
      <c r="Q334" t="n">
        <v>467.08</v>
      </c>
      <c r="R334" t="n">
        <v>64.89</v>
      </c>
      <c r="S334" t="n">
        <v>39.61</v>
      </c>
      <c r="T334" t="n">
        <v>7649.46</v>
      </c>
      <c r="U334" t="n">
        <v>0.61</v>
      </c>
      <c r="V334" t="n">
        <v>0.74</v>
      </c>
      <c r="W334" t="n">
        <v>2.64</v>
      </c>
      <c r="X334" t="n">
        <v>0.46</v>
      </c>
      <c r="Y334" t="n">
        <v>1</v>
      </c>
      <c r="Z334" t="n">
        <v>10</v>
      </c>
    </row>
    <row r="335">
      <c r="A335" t="n">
        <v>41</v>
      </c>
      <c r="B335" t="n">
        <v>125</v>
      </c>
      <c r="C335" t="inlineStr">
        <is>
          <t xml:space="preserve">CONCLUIDO	</t>
        </is>
      </c>
      <c r="D335" t="n">
        <v>5.1681</v>
      </c>
      <c r="E335" t="n">
        <v>19.35</v>
      </c>
      <c r="F335" t="n">
        <v>15.79</v>
      </c>
      <c r="G335" t="n">
        <v>55.73</v>
      </c>
      <c r="H335" t="n">
        <v>0.77</v>
      </c>
      <c r="I335" t="n">
        <v>17</v>
      </c>
      <c r="J335" t="n">
        <v>261.15</v>
      </c>
      <c r="K335" t="n">
        <v>58.47</v>
      </c>
      <c r="L335" t="n">
        <v>11.25</v>
      </c>
      <c r="M335" t="n">
        <v>15</v>
      </c>
      <c r="N335" t="n">
        <v>66.43000000000001</v>
      </c>
      <c r="O335" t="n">
        <v>32442.95</v>
      </c>
      <c r="P335" t="n">
        <v>244.74</v>
      </c>
      <c r="Q335" t="n">
        <v>467.18</v>
      </c>
      <c r="R335" t="n">
        <v>64.84</v>
      </c>
      <c r="S335" t="n">
        <v>39.61</v>
      </c>
      <c r="T335" t="n">
        <v>7628.15</v>
      </c>
      <c r="U335" t="n">
        <v>0.61</v>
      </c>
      <c r="V335" t="n">
        <v>0.74</v>
      </c>
      <c r="W335" t="n">
        <v>2.63</v>
      </c>
      <c r="X335" t="n">
        <v>0.46</v>
      </c>
      <c r="Y335" t="n">
        <v>1</v>
      </c>
      <c r="Z335" t="n">
        <v>10</v>
      </c>
    </row>
    <row r="336">
      <c r="A336" t="n">
        <v>42</v>
      </c>
      <c r="B336" t="n">
        <v>125</v>
      </c>
      <c r="C336" t="inlineStr">
        <is>
          <t xml:space="preserve">CONCLUIDO	</t>
        </is>
      </c>
      <c r="D336" t="n">
        <v>5.1696</v>
      </c>
      <c r="E336" t="n">
        <v>19.34</v>
      </c>
      <c r="F336" t="n">
        <v>15.78</v>
      </c>
      <c r="G336" t="n">
        <v>55.71</v>
      </c>
      <c r="H336" t="n">
        <v>0.78</v>
      </c>
      <c r="I336" t="n">
        <v>17</v>
      </c>
      <c r="J336" t="n">
        <v>261.62</v>
      </c>
      <c r="K336" t="n">
        <v>58.47</v>
      </c>
      <c r="L336" t="n">
        <v>11.5</v>
      </c>
      <c r="M336" t="n">
        <v>15</v>
      </c>
      <c r="N336" t="n">
        <v>66.64</v>
      </c>
      <c r="O336" t="n">
        <v>32500.22</v>
      </c>
      <c r="P336" t="n">
        <v>244.99</v>
      </c>
      <c r="Q336" t="n">
        <v>467.11</v>
      </c>
      <c r="R336" t="n">
        <v>64.56</v>
      </c>
      <c r="S336" t="n">
        <v>39.61</v>
      </c>
      <c r="T336" t="n">
        <v>7486.36</v>
      </c>
      <c r="U336" t="n">
        <v>0.61</v>
      </c>
      <c r="V336" t="n">
        <v>0.74</v>
      </c>
      <c r="W336" t="n">
        <v>2.64</v>
      </c>
      <c r="X336" t="n">
        <v>0.45</v>
      </c>
      <c r="Y336" t="n">
        <v>1</v>
      </c>
      <c r="Z336" t="n">
        <v>10</v>
      </c>
    </row>
    <row r="337">
      <c r="A337" t="n">
        <v>43</v>
      </c>
      <c r="B337" t="n">
        <v>125</v>
      </c>
      <c r="C337" t="inlineStr">
        <is>
          <t xml:space="preserve">CONCLUIDO	</t>
        </is>
      </c>
      <c r="D337" t="n">
        <v>5.1834</v>
      </c>
      <c r="E337" t="n">
        <v>19.29</v>
      </c>
      <c r="F337" t="n">
        <v>15.78</v>
      </c>
      <c r="G337" t="n">
        <v>59.17</v>
      </c>
      <c r="H337" t="n">
        <v>0.8</v>
      </c>
      <c r="I337" t="n">
        <v>16</v>
      </c>
      <c r="J337" t="n">
        <v>262.08</v>
      </c>
      <c r="K337" t="n">
        <v>58.47</v>
      </c>
      <c r="L337" t="n">
        <v>11.75</v>
      </c>
      <c r="M337" t="n">
        <v>14</v>
      </c>
      <c r="N337" t="n">
        <v>66.86</v>
      </c>
      <c r="O337" t="n">
        <v>32557.58</v>
      </c>
      <c r="P337" t="n">
        <v>244.4</v>
      </c>
      <c r="Q337" t="n">
        <v>467.08</v>
      </c>
      <c r="R337" t="n">
        <v>64.45</v>
      </c>
      <c r="S337" t="n">
        <v>39.61</v>
      </c>
      <c r="T337" t="n">
        <v>7437.65</v>
      </c>
      <c r="U337" t="n">
        <v>0.61</v>
      </c>
      <c r="V337" t="n">
        <v>0.74</v>
      </c>
      <c r="W337" t="n">
        <v>2.64</v>
      </c>
      <c r="X337" t="n">
        <v>0.45</v>
      </c>
      <c r="Y337" t="n">
        <v>1</v>
      </c>
      <c r="Z337" t="n">
        <v>10</v>
      </c>
    </row>
    <row r="338">
      <c r="A338" t="n">
        <v>44</v>
      </c>
      <c r="B338" t="n">
        <v>125</v>
      </c>
      <c r="C338" t="inlineStr">
        <is>
          <t xml:space="preserve">CONCLUIDO	</t>
        </is>
      </c>
      <c r="D338" t="n">
        <v>5.1903</v>
      </c>
      <c r="E338" t="n">
        <v>19.27</v>
      </c>
      <c r="F338" t="n">
        <v>15.75</v>
      </c>
      <c r="G338" t="n">
        <v>59.08</v>
      </c>
      <c r="H338" t="n">
        <v>0.8100000000000001</v>
      </c>
      <c r="I338" t="n">
        <v>16</v>
      </c>
      <c r="J338" t="n">
        <v>262.55</v>
      </c>
      <c r="K338" t="n">
        <v>58.47</v>
      </c>
      <c r="L338" t="n">
        <v>12</v>
      </c>
      <c r="M338" t="n">
        <v>14</v>
      </c>
      <c r="N338" t="n">
        <v>67.06999999999999</v>
      </c>
      <c r="O338" t="n">
        <v>32615.02</v>
      </c>
      <c r="P338" t="n">
        <v>244.04</v>
      </c>
      <c r="Q338" t="n">
        <v>467.1</v>
      </c>
      <c r="R338" t="n">
        <v>63.69</v>
      </c>
      <c r="S338" t="n">
        <v>39.61</v>
      </c>
      <c r="T338" t="n">
        <v>7056.78</v>
      </c>
      <c r="U338" t="n">
        <v>0.62</v>
      </c>
      <c r="V338" t="n">
        <v>0.74</v>
      </c>
      <c r="W338" t="n">
        <v>2.63</v>
      </c>
      <c r="X338" t="n">
        <v>0.42</v>
      </c>
      <c r="Y338" t="n">
        <v>1</v>
      </c>
      <c r="Z338" t="n">
        <v>10</v>
      </c>
    </row>
    <row r="339">
      <c r="A339" t="n">
        <v>45</v>
      </c>
      <c r="B339" t="n">
        <v>125</v>
      </c>
      <c r="C339" t="inlineStr">
        <is>
          <t xml:space="preserve">CONCLUIDO	</t>
        </is>
      </c>
      <c r="D339" t="n">
        <v>5.1878</v>
      </c>
      <c r="E339" t="n">
        <v>19.28</v>
      </c>
      <c r="F339" t="n">
        <v>15.76</v>
      </c>
      <c r="G339" t="n">
        <v>59.11</v>
      </c>
      <c r="H339" t="n">
        <v>0.83</v>
      </c>
      <c r="I339" t="n">
        <v>16</v>
      </c>
      <c r="J339" t="n">
        <v>263.01</v>
      </c>
      <c r="K339" t="n">
        <v>58.47</v>
      </c>
      <c r="L339" t="n">
        <v>12.25</v>
      </c>
      <c r="M339" t="n">
        <v>14</v>
      </c>
      <c r="N339" t="n">
        <v>67.29000000000001</v>
      </c>
      <c r="O339" t="n">
        <v>32672.53</v>
      </c>
      <c r="P339" t="n">
        <v>243.87</v>
      </c>
      <c r="Q339" t="n">
        <v>467.09</v>
      </c>
      <c r="R339" t="n">
        <v>64.17</v>
      </c>
      <c r="S339" t="n">
        <v>39.61</v>
      </c>
      <c r="T339" t="n">
        <v>7295.28</v>
      </c>
      <c r="U339" t="n">
        <v>0.62</v>
      </c>
      <c r="V339" t="n">
        <v>0.74</v>
      </c>
      <c r="W339" t="n">
        <v>2.63</v>
      </c>
      <c r="X339" t="n">
        <v>0.43</v>
      </c>
      <c r="Y339" t="n">
        <v>1</v>
      </c>
      <c r="Z339" t="n">
        <v>10</v>
      </c>
    </row>
    <row r="340">
      <c r="A340" t="n">
        <v>46</v>
      </c>
      <c r="B340" t="n">
        <v>125</v>
      </c>
      <c r="C340" t="inlineStr">
        <is>
          <t xml:space="preserve">CONCLUIDO	</t>
        </is>
      </c>
      <c r="D340" t="n">
        <v>5.215</v>
      </c>
      <c r="E340" t="n">
        <v>19.18</v>
      </c>
      <c r="F340" t="n">
        <v>15.71</v>
      </c>
      <c r="G340" t="n">
        <v>62.84</v>
      </c>
      <c r="H340" t="n">
        <v>0.84</v>
      </c>
      <c r="I340" t="n">
        <v>15</v>
      </c>
      <c r="J340" t="n">
        <v>263.48</v>
      </c>
      <c r="K340" t="n">
        <v>58.47</v>
      </c>
      <c r="L340" t="n">
        <v>12.5</v>
      </c>
      <c r="M340" t="n">
        <v>13</v>
      </c>
      <c r="N340" t="n">
        <v>67.51000000000001</v>
      </c>
      <c r="O340" t="n">
        <v>32730.13</v>
      </c>
      <c r="P340" t="n">
        <v>242.4</v>
      </c>
      <c r="Q340" t="n">
        <v>467.13</v>
      </c>
      <c r="R340" t="n">
        <v>62.17</v>
      </c>
      <c r="S340" t="n">
        <v>39.61</v>
      </c>
      <c r="T340" t="n">
        <v>6300.05</v>
      </c>
      <c r="U340" t="n">
        <v>0.64</v>
      </c>
      <c r="V340" t="n">
        <v>0.74</v>
      </c>
      <c r="W340" t="n">
        <v>2.63</v>
      </c>
      <c r="X340" t="n">
        <v>0.38</v>
      </c>
      <c r="Y340" t="n">
        <v>1</v>
      </c>
      <c r="Z340" t="n">
        <v>10</v>
      </c>
    </row>
    <row r="341">
      <c r="A341" t="n">
        <v>47</v>
      </c>
      <c r="B341" t="n">
        <v>125</v>
      </c>
      <c r="C341" t="inlineStr">
        <is>
          <t xml:space="preserve">CONCLUIDO	</t>
        </is>
      </c>
      <c r="D341" t="n">
        <v>5.2071</v>
      </c>
      <c r="E341" t="n">
        <v>19.2</v>
      </c>
      <c r="F341" t="n">
        <v>15.74</v>
      </c>
      <c r="G341" t="n">
        <v>62.96</v>
      </c>
      <c r="H341" t="n">
        <v>0.86</v>
      </c>
      <c r="I341" t="n">
        <v>15</v>
      </c>
      <c r="J341" t="n">
        <v>263.95</v>
      </c>
      <c r="K341" t="n">
        <v>58.47</v>
      </c>
      <c r="L341" t="n">
        <v>12.75</v>
      </c>
      <c r="M341" t="n">
        <v>13</v>
      </c>
      <c r="N341" t="n">
        <v>67.72</v>
      </c>
      <c r="O341" t="n">
        <v>32787.82</v>
      </c>
      <c r="P341" t="n">
        <v>242.74</v>
      </c>
      <c r="Q341" t="n">
        <v>467.07</v>
      </c>
      <c r="R341" t="n">
        <v>63.24</v>
      </c>
      <c r="S341" t="n">
        <v>39.61</v>
      </c>
      <c r="T341" t="n">
        <v>6836.69</v>
      </c>
      <c r="U341" t="n">
        <v>0.63</v>
      </c>
      <c r="V341" t="n">
        <v>0.74</v>
      </c>
      <c r="W341" t="n">
        <v>2.63</v>
      </c>
      <c r="X341" t="n">
        <v>0.41</v>
      </c>
      <c r="Y341" t="n">
        <v>1</v>
      </c>
      <c r="Z341" t="n">
        <v>10</v>
      </c>
    </row>
    <row r="342">
      <c r="A342" t="n">
        <v>48</v>
      </c>
      <c r="B342" t="n">
        <v>125</v>
      </c>
      <c r="C342" t="inlineStr">
        <is>
          <t xml:space="preserve">CONCLUIDO	</t>
        </is>
      </c>
      <c r="D342" t="n">
        <v>5.2097</v>
      </c>
      <c r="E342" t="n">
        <v>19.2</v>
      </c>
      <c r="F342" t="n">
        <v>15.73</v>
      </c>
      <c r="G342" t="n">
        <v>62.92</v>
      </c>
      <c r="H342" t="n">
        <v>0.87</v>
      </c>
      <c r="I342" t="n">
        <v>15</v>
      </c>
      <c r="J342" t="n">
        <v>264.42</v>
      </c>
      <c r="K342" t="n">
        <v>58.47</v>
      </c>
      <c r="L342" t="n">
        <v>13</v>
      </c>
      <c r="M342" t="n">
        <v>13</v>
      </c>
      <c r="N342" t="n">
        <v>67.94</v>
      </c>
      <c r="O342" t="n">
        <v>32845.58</v>
      </c>
      <c r="P342" t="n">
        <v>242.51</v>
      </c>
      <c r="Q342" t="n">
        <v>467.1</v>
      </c>
      <c r="R342" t="n">
        <v>62.95</v>
      </c>
      <c r="S342" t="n">
        <v>39.61</v>
      </c>
      <c r="T342" t="n">
        <v>6689.77</v>
      </c>
      <c r="U342" t="n">
        <v>0.63</v>
      </c>
      <c r="V342" t="n">
        <v>0.74</v>
      </c>
      <c r="W342" t="n">
        <v>2.63</v>
      </c>
      <c r="X342" t="n">
        <v>0.4</v>
      </c>
      <c r="Y342" t="n">
        <v>1</v>
      </c>
      <c r="Z342" t="n">
        <v>10</v>
      </c>
    </row>
    <row r="343">
      <c r="A343" t="n">
        <v>49</v>
      </c>
      <c r="B343" t="n">
        <v>125</v>
      </c>
      <c r="C343" t="inlineStr">
        <is>
          <t xml:space="preserve">CONCLUIDO	</t>
        </is>
      </c>
      <c r="D343" t="n">
        <v>5.2078</v>
      </c>
      <c r="E343" t="n">
        <v>19.2</v>
      </c>
      <c r="F343" t="n">
        <v>15.74</v>
      </c>
      <c r="G343" t="n">
        <v>62.95</v>
      </c>
      <c r="H343" t="n">
        <v>0.89</v>
      </c>
      <c r="I343" t="n">
        <v>15</v>
      </c>
      <c r="J343" t="n">
        <v>264.89</v>
      </c>
      <c r="K343" t="n">
        <v>58.47</v>
      </c>
      <c r="L343" t="n">
        <v>13.25</v>
      </c>
      <c r="M343" t="n">
        <v>13</v>
      </c>
      <c r="N343" t="n">
        <v>68.16</v>
      </c>
      <c r="O343" t="n">
        <v>32903.43</v>
      </c>
      <c r="P343" t="n">
        <v>242.56</v>
      </c>
      <c r="Q343" t="n">
        <v>467.13</v>
      </c>
      <c r="R343" t="n">
        <v>62.95</v>
      </c>
      <c r="S343" t="n">
        <v>39.61</v>
      </c>
      <c r="T343" t="n">
        <v>6689.95</v>
      </c>
      <c r="U343" t="n">
        <v>0.63</v>
      </c>
      <c r="V343" t="n">
        <v>0.74</v>
      </c>
      <c r="W343" t="n">
        <v>2.64</v>
      </c>
      <c r="X343" t="n">
        <v>0.4</v>
      </c>
      <c r="Y343" t="n">
        <v>1</v>
      </c>
      <c r="Z343" t="n">
        <v>10</v>
      </c>
    </row>
    <row r="344">
      <c r="A344" t="n">
        <v>50</v>
      </c>
      <c r="B344" t="n">
        <v>125</v>
      </c>
      <c r="C344" t="inlineStr">
        <is>
          <t xml:space="preserve">CONCLUIDO	</t>
        </is>
      </c>
      <c r="D344" t="n">
        <v>5.2295</v>
      </c>
      <c r="E344" t="n">
        <v>19.12</v>
      </c>
      <c r="F344" t="n">
        <v>15.7</v>
      </c>
      <c r="G344" t="n">
        <v>67.3</v>
      </c>
      <c r="H344" t="n">
        <v>0.91</v>
      </c>
      <c r="I344" t="n">
        <v>14</v>
      </c>
      <c r="J344" t="n">
        <v>265.36</v>
      </c>
      <c r="K344" t="n">
        <v>58.47</v>
      </c>
      <c r="L344" t="n">
        <v>13.5</v>
      </c>
      <c r="M344" t="n">
        <v>12</v>
      </c>
      <c r="N344" t="n">
        <v>68.38</v>
      </c>
      <c r="O344" t="n">
        <v>32961.36</v>
      </c>
      <c r="P344" t="n">
        <v>241.97</v>
      </c>
      <c r="Q344" t="n">
        <v>467.07</v>
      </c>
      <c r="R344" t="n">
        <v>62.01</v>
      </c>
      <c r="S344" t="n">
        <v>39.61</v>
      </c>
      <c r="T344" t="n">
        <v>6227.59</v>
      </c>
      <c r="U344" t="n">
        <v>0.64</v>
      </c>
      <c r="V344" t="n">
        <v>0.74</v>
      </c>
      <c r="W344" t="n">
        <v>2.63</v>
      </c>
      <c r="X344" t="n">
        <v>0.37</v>
      </c>
      <c r="Y344" t="n">
        <v>1</v>
      </c>
      <c r="Z344" t="n">
        <v>10</v>
      </c>
    </row>
    <row r="345">
      <c r="A345" t="n">
        <v>51</v>
      </c>
      <c r="B345" t="n">
        <v>125</v>
      </c>
      <c r="C345" t="inlineStr">
        <is>
          <t xml:space="preserve">CONCLUIDO	</t>
        </is>
      </c>
      <c r="D345" t="n">
        <v>5.2283</v>
      </c>
      <c r="E345" t="n">
        <v>19.13</v>
      </c>
      <c r="F345" t="n">
        <v>15.71</v>
      </c>
      <c r="G345" t="n">
        <v>67.31999999999999</v>
      </c>
      <c r="H345" t="n">
        <v>0.92</v>
      </c>
      <c r="I345" t="n">
        <v>14</v>
      </c>
      <c r="J345" t="n">
        <v>265.83</v>
      </c>
      <c r="K345" t="n">
        <v>58.47</v>
      </c>
      <c r="L345" t="n">
        <v>13.75</v>
      </c>
      <c r="M345" t="n">
        <v>12</v>
      </c>
      <c r="N345" t="n">
        <v>68.59999999999999</v>
      </c>
      <c r="O345" t="n">
        <v>33019.37</v>
      </c>
      <c r="P345" t="n">
        <v>241.79</v>
      </c>
      <c r="Q345" t="n">
        <v>467.07</v>
      </c>
      <c r="R345" t="n">
        <v>62.27</v>
      </c>
      <c r="S345" t="n">
        <v>39.61</v>
      </c>
      <c r="T345" t="n">
        <v>6353.78</v>
      </c>
      <c r="U345" t="n">
        <v>0.64</v>
      </c>
      <c r="V345" t="n">
        <v>0.74</v>
      </c>
      <c r="W345" t="n">
        <v>2.63</v>
      </c>
      <c r="X345" t="n">
        <v>0.38</v>
      </c>
      <c r="Y345" t="n">
        <v>1</v>
      </c>
      <c r="Z345" t="n">
        <v>10</v>
      </c>
    </row>
    <row r="346">
      <c r="A346" t="n">
        <v>52</v>
      </c>
      <c r="B346" t="n">
        <v>125</v>
      </c>
      <c r="C346" t="inlineStr">
        <is>
          <t xml:space="preserve">CONCLUIDO	</t>
        </is>
      </c>
      <c r="D346" t="n">
        <v>5.2308</v>
      </c>
      <c r="E346" t="n">
        <v>19.12</v>
      </c>
      <c r="F346" t="n">
        <v>15.7</v>
      </c>
      <c r="G346" t="n">
        <v>67.28</v>
      </c>
      <c r="H346" t="n">
        <v>0.9399999999999999</v>
      </c>
      <c r="I346" t="n">
        <v>14</v>
      </c>
      <c r="J346" t="n">
        <v>266.3</v>
      </c>
      <c r="K346" t="n">
        <v>58.47</v>
      </c>
      <c r="L346" t="n">
        <v>14</v>
      </c>
      <c r="M346" t="n">
        <v>12</v>
      </c>
      <c r="N346" t="n">
        <v>68.81999999999999</v>
      </c>
      <c r="O346" t="n">
        <v>33077.47</v>
      </c>
      <c r="P346" t="n">
        <v>241.1</v>
      </c>
      <c r="Q346" t="n">
        <v>467.19</v>
      </c>
      <c r="R346" t="n">
        <v>61.91</v>
      </c>
      <c r="S346" t="n">
        <v>39.61</v>
      </c>
      <c r="T346" t="n">
        <v>6176.05</v>
      </c>
      <c r="U346" t="n">
        <v>0.64</v>
      </c>
      <c r="V346" t="n">
        <v>0.74</v>
      </c>
      <c r="W346" t="n">
        <v>2.63</v>
      </c>
      <c r="X346" t="n">
        <v>0.36</v>
      </c>
      <c r="Y346" t="n">
        <v>1</v>
      </c>
      <c r="Z346" t="n">
        <v>10</v>
      </c>
    </row>
    <row r="347">
      <c r="A347" t="n">
        <v>53</v>
      </c>
      <c r="B347" t="n">
        <v>125</v>
      </c>
      <c r="C347" t="inlineStr">
        <is>
          <t xml:space="preserve">CONCLUIDO	</t>
        </is>
      </c>
      <c r="D347" t="n">
        <v>5.225</v>
      </c>
      <c r="E347" t="n">
        <v>19.14</v>
      </c>
      <c r="F347" t="n">
        <v>15.72</v>
      </c>
      <c r="G347" t="n">
        <v>67.38</v>
      </c>
      <c r="H347" t="n">
        <v>0.95</v>
      </c>
      <c r="I347" t="n">
        <v>14</v>
      </c>
      <c r="J347" t="n">
        <v>266.77</v>
      </c>
      <c r="K347" t="n">
        <v>58.47</v>
      </c>
      <c r="L347" t="n">
        <v>14.25</v>
      </c>
      <c r="M347" t="n">
        <v>12</v>
      </c>
      <c r="N347" t="n">
        <v>69.04000000000001</v>
      </c>
      <c r="O347" t="n">
        <v>33135.65</v>
      </c>
      <c r="P347" t="n">
        <v>240.82</v>
      </c>
      <c r="Q347" t="n">
        <v>467.09</v>
      </c>
      <c r="R347" t="n">
        <v>62.53</v>
      </c>
      <c r="S347" t="n">
        <v>39.61</v>
      </c>
      <c r="T347" t="n">
        <v>6486.55</v>
      </c>
      <c r="U347" t="n">
        <v>0.63</v>
      </c>
      <c r="V347" t="n">
        <v>0.74</v>
      </c>
      <c r="W347" t="n">
        <v>2.63</v>
      </c>
      <c r="X347" t="n">
        <v>0.39</v>
      </c>
      <c r="Y347" t="n">
        <v>1</v>
      </c>
      <c r="Z347" t="n">
        <v>10</v>
      </c>
    </row>
    <row r="348">
      <c r="A348" t="n">
        <v>54</v>
      </c>
      <c r="B348" t="n">
        <v>125</v>
      </c>
      <c r="C348" t="inlineStr">
        <is>
          <t xml:space="preserve">CONCLUIDO	</t>
        </is>
      </c>
      <c r="D348" t="n">
        <v>5.2477</v>
      </c>
      <c r="E348" t="n">
        <v>19.06</v>
      </c>
      <c r="F348" t="n">
        <v>15.69</v>
      </c>
      <c r="G348" t="n">
        <v>72.39</v>
      </c>
      <c r="H348" t="n">
        <v>0.97</v>
      </c>
      <c r="I348" t="n">
        <v>13</v>
      </c>
      <c r="J348" t="n">
        <v>267.24</v>
      </c>
      <c r="K348" t="n">
        <v>58.47</v>
      </c>
      <c r="L348" t="n">
        <v>14.5</v>
      </c>
      <c r="M348" t="n">
        <v>11</v>
      </c>
      <c r="N348" t="n">
        <v>69.27</v>
      </c>
      <c r="O348" t="n">
        <v>33193.92</v>
      </c>
      <c r="P348" t="n">
        <v>240.62</v>
      </c>
      <c r="Q348" t="n">
        <v>467.17</v>
      </c>
      <c r="R348" t="n">
        <v>61.17</v>
      </c>
      <c r="S348" t="n">
        <v>39.61</v>
      </c>
      <c r="T348" t="n">
        <v>5813.19</v>
      </c>
      <c r="U348" t="n">
        <v>0.65</v>
      </c>
      <c r="V348" t="n">
        <v>0.74</v>
      </c>
      <c r="W348" t="n">
        <v>2.64</v>
      </c>
      <c r="X348" t="n">
        <v>0.35</v>
      </c>
      <c r="Y348" t="n">
        <v>1</v>
      </c>
      <c r="Z348" t="n">
        <v>10</v>
      </c>
    </row>
    <row r="349">
      <c r="A349" t="n">
        <v>55</v>
      </c>
      <c r="B349" t="n">
        <v>125</v>
      </c>
      <c r="C349" t="inlineStr">
        <is>
          <t xml:space="preserve">CONCLUIDO	</t>
        </is>
      </c>
      <c r="D349" t="n">
        <v>5.2492</v>
      </c>
      <c r="E349" t="n">
        <v>19.05</v>
      </c>
      <c r="F349" t="n">
        <v>15.68</v>
      </c>
      <c r="G349" t="n">
        <v>72.37</v>
      </c>
      <c r="H349" t="n">
        <v>0.98</v>
      </c>
      <c r="I349" t="n">
        <v>13</v>
      </c>
      <c r="J349" t="n">
        <v>267.71</v>
      </c>
      <c r="K349" t="n">
        <v>58.47</v>
      </c>
      <c r="L349" t="n">
        <v>14.75</v>
      </c>
      <c r="M349" t="n">
        <v>11</v>
      </c>
      <c r="N349" t="n">
        <v>69.48999999999999</v>
      </c>
      <c r="O349" t="n">
        <v>33252.27</v>
      </c>
      <c r="P349" t="n">
        <v>241.01</v>
      </c>
      <c r="Q349" t="n">
        <v>467.07</v>
      </c>
      <c r="R349" t="n">
        <v>61.42</v>
      </c>
      <c r="S349" t="n">
        <v>39.61</v>
      </c>
      <c r="T349" t="n">
        <v>5933.77</v>
      </c>
      <c r="U349" t="n">
        <v>0.64</v>
      </c>
      <c r="V349" t="n">
        <v>0.74</v>
      </c>
      <c r="W349" t="n">
        <v>2.63</v>
      </c>
      <c r="X349" t="n">
        <v>0.35</v>
      </c>
      <c r="Y349" t="n">
        <v>1</v>
      </c>
      <c r="Z349" t="n">
        <v>10</v>
      </c>
    </row>
    <row r="350">
      <c r="A350" t="n">
        <v>56</v>
      </c>
      <c r="B350" t="n">
        <v>125</v>
      </c>
      <c r="C350" t="inlineStr">
        <is>
          <t xml:space="preserve">CONCLUIDO	</t>
        </is>
      </c>
      <c r="D350" t="n">
        <v>5.248</v>
      </c>
      <c r="E350" t="n">
        <v>19.05</v>
      </c>
      <c r="F350" t="n">
        <v>15.68</v>
      </c>
      <c r="G350" t="n">
        <v>72.39</v>
      </c>
      <c r="H350" t="n">
        <v>1</v>
      </c>
      <c r="I350" t="n">
        <v>13</v>
      </c>
      <c r="J350" t="n">
        <v>268.19</v>
      </c>
      <c r="K350" t="n">
        <v>58.47</v>
      </c>
      <c r="L350" t="n">
        <v>15</v>
      </c>
      <c r="M350" t="n">
        <v>11</v>
      </c>
      <c r="N350" t="n">
        <v>69.70999999999999</v>
      </c>
      <c r="O350" t="n">
        <v>33310.7</v>
      </c>
      <c r="P350" t="n">
        <v>240.87</v>
      </c>
      <c r="Q350" t="n">
        <v>467.08</v>
      </c>
      <c r="R350" t="n">
        <v>61.38</v>
      </c>
      <c r="S350" t="n">
        <v>39.61</v>
      </c>
      <c r="T350" t="n">
        <v>5916.23</v>
      </c>
      <c r="U350" t="n">
        <v>0.65</v>
      </c>
      <c r="V350" t="n">
        <v>0.74</v>
      </c>
      <c r="W350" t="n">
        <v>2.63</v>
      </c>
      <c r="X350" t="n">
        <v>0.35</v>
      </c>
      <c r="Y350" t="n">
        <v>1</v>
      </c>
      <c r="Z350" t="n">
        <v>10</v>
      </c>
    </row>
    <row r="351">
      <c r="A351" t="n">
        <v>57</v>
      </c>
      <c r="B351" t="n">
        <v>125</v>
      </c>
      <c r="C351" t="inlineStr">
        <is>
          <t xml:space="preserve">CONCLUIDO	</t>
        </is>
      </c>
      <c r="D351" t="n">
        <v>5.2468</v>
      </c>
      <c r="E351" t="n">
        <v>19.06</v>
      </c>
      <c r="F351" t="n">
        <v>15.69</v>
      </c>
      <c r="G351" t="n">
        <v>72.41</v>
      </c>
      <c r="H351" t="n">
        <v>1.01</v>
      </c>
      <c r="I351" t="n">
        <v>13</v>
      </c>
      <c r="J351" t="n">
        <v>268.66</v>
      </c>
      <c r="K351" t="n">
        <v>58.47</v>
      </c>
      <c r="L351" t="n">
        <v>15.25</v>
      </c>
      <c r="M351" t="n">
        <v>11</v>
      </c>
      <c r="N351" t="n">
        <v>69.94</v>
      </c>
      <c r="O351" t="n">
        <v>33369.22</v>
      </c>
      <c r="P351" t="n">
        <v>240.38</v>
      </c>
      <c r="Q351" t="n">
        <v>467.07</v>
      </c>
      <c r="R351" t="n">
        <v>61.42</v>
      </c>
      <c r="S351" t="n">
        <v>39.61</v>
      </c>
      <c r="T351" t="n">
        <v>5935.63</v>
      </c>
      <c r="U351" t="n">
        <v>0.64</v>
      </c>
      <c r="V351" t="n">
        <v>0.74</v>
      </c>
      <c r="W351" t="n">
        <v>2.63</v>
      </c>
      <c r="X351" t="n">
        <v>0.35</v>
      </c>
      <c r="Y351" t="n">
        <v>1</v>
      </c>
      <c r="Z351" t="n">
        <v>10</v>
      </c>
    </row>
    <row r="352">
      <c r="A352" t="n">
        <v>58</v>
      </c>
      <c r="B352" t="n">
        <v>125</v>
      </c>
      <c r="C352" t="inlineStr">
        <is>
          <t xml:space="preserve">CONCLUIDO	</t>
        </is>
      </c>
      <c r="D352" t="n">
        <v>5.249</v>
      </c>
      <c r="E352" t="n">
        <v>19.05</v>
      </c>
      <c r="F352" t="n">
        <v>15.68</v>
      </c>
      <c r="G352" t="n">
        <v>72.37</v>
      </c>
      <c r="H352" t="n">
        <v>1.03</v>
      </c>
      <c r="I352" t="n">
        <v>13</v>
      </c>
      <c r="J352" t="n">
        <v>269.14</v>
      </c>
      <c r="K352" t="n">
        <v>58.47</v>
      </c>
      <c r="L352" t="n">
        <v>15.5</v>
      </c>
      <c r="M352" t="n">
        <v>11</v>
      </c>
      <c r="N352" t="n">
        <v>70.16</v>
      </c>
      <c r="O352" t="n">
        <v>33427.83</v>
      </c>
      <c r="P352" t="n">
        <v>239.55</v>
      </c>
      <c r="Q352" t="n">
        <v>467.07</v>
      </c>
      <c r="R352" t="n">
        <v>61.23</v>
      </c>
      <c r="S352" t="n">
        <v>39.61</v>
      </c>
      <c r="T352" t="n">
        <v>5843.38</v>
      </c>
      <c r="U352" t="n">
        <v>0.65</v>
      </c>
      <c r="V352" t="n">
        <v>0.74</v>
      </c>
      <c r="W352" t="n">
        <v>2.63</v>
      </c>
      <c r="X352" t="n">
        <v>0.35</v>
      </c>
      <c r="Y352" t="n">
        <v>1</v>
      </c>
      <c r="Z352" t="n">
        <v>10</v>
      </c>
    </row>
    <row r="353">
      <c r="A353" t="n">
        <v>59</v>
      </c>
      <c r="B353" t="n">
        <v>125</v>
      </c>
      <c r="C353" t="inlineStr">
        <is>
          <t xml:space="preserve">CONCLUIDO	</t>
        </is>
      </c>
      <c r="D353" t="n">
        <v>5.2716</v>
      </c>
      <c r="E353" t="n">
        <v>18.97</v>
      </c>
      <c r="F353" t="n">
        <v>15.65</v>
      </c>
      <c r="G353" t="n">
        <v>78.23</v>
      </c>
      <c r="H353" t="n">
        <v>1.04</v>
      </c>
      <c r="I353" t="n">
        <v>12</v>
      </c>
      <c r="J353" t="n">
        <v>269.61</v>
      </c>
      <c r="K353" t="n">
        <v>58.47</v>
      </c>
      <c r="L353" t="n">
        <v>15.75</v>
      </c>
      <c r="M353" t="n">
        <v>10</v>
      </c>
      <c r="N353" t="n">
        <v>70.39</v>
      </c>
      <c r="O353" t="n">
        <v>33486.53</v>
      </c>
      <c r="P353" t="n">
        <v>238.83</v>
      </c>
      <c r="Q353" t="n">
        <v>467.07</v>
      </c>
      <c r="R353" t="n">
        <v>60.16</v>
      </c>
      <c r="S353" t="n">
        <v>39.61</v>
      </c>
      <c r="T353" t="n">
        <v>5310.87</v>
      </c>
      <c r="U353" t="n">
        <v>0.66</v>
      </c>
      <c r="V353" t="n">
        <v>0.75</v>
      </c>
      <c r="W353" t="n">
        <v>2.63</v>
      </c>
      <c r="X353" t="n">
        <v>0.31</v>
      </c>
      <c r="Y353" t="n">
        <v>1</v>
      </c>
      <c r="Z353" t="n">
        <v>10</v>
      </c>
    </row>
    <row r="354">
      <c r="A354" t="n">
        <v>60</v>
      </c>
      <c r="B354" t="n">
        <v>125</v>
      </c>
      <c r="C354" t="inlineStr">
        <is>
          <t xml:space="preserve">CONCLUIDO	</t>
        </is>
      </c>
      <c r="D354" t="n">
        <v>5.2723</v>
      </c>
      <c r="E354" t="n">
        <v>18.97</v>
      </c>
      <c r="F354" t="n">
        <v>15.64</v>
      </c>
      <c r="G354" t="n">
        <v>78.22</v>
      </c>
      <c r="H354" t="n">
        <v>1.05</v>
      </c>
      <c r="I354" t="n">
        <v>12</v>
      </c>
      <c r="J354" t="n">
        <v>270.09</v>
      </c>
      <c r="K354" t="n">
        <v>58.47</v>
      </c>
      <c r="L354" t="n">
        <v>16</v>
      </c>
      <c r="M354" t="n">
        <v>10</v>
      </c>
      <c r="N354" t="n">
        <v>70.62</v>
      </c>
      <c r="O354" t="n">
        <v>33545.31</v>
      </c>
      <c r="P354" t="n">
        <v>239.04</v>
      </c>
      <c r="Q354" t="n">
        <v>467.07</v>
      </c>
      <c r="R354" t="n">
        <v>60.21</v>
      </c>
      <c r="S354" t="n">
        <v>39.61</v>
      </c>
      <c r="T354" t="n">
        <v>5335.51</v>
      </c>
      <c r="U354" t="n">
        <v>0.66</v>
      </c>
      <c r="V354" t="n">
        <v>0.75</v>
      </c>
      <c r="W354" t="n">
        <v>2.62</v>
      </c>
      <c r="X354" t="n">
        <v>0.31</v>
      </c>
      <c r="Y354" t="n">
        <v>1</v>
      </c>
      <c r="Z354" t="n">
        <v>10</v>
      </c>
    </row>
    <row r="355">
      <c r="A355" t="n">
        <v>61</v>
      </c>
      <c r="B355" t="n">
        <v>125</v>
      </c>
      <c r="C355" t="inlineStr">
        <is>
          <t xml:space="preserve">CONCLUIDO	</t>
        </is>
      </c>
      <c r="D355" t="n">
        <v>5.2726</v>
      </c>
      <c r="E355" t="n">
        <v>18.97</v>
      </c>
      <c r="F355" t="n">
        <v>15.64</v>
      </c>
      <c r="G355" t="n">
        <v>78.20999999999999</v>
      </c>
      <c r="H355" t="n">
        <v>1.07</v>
      </c>
      <c r="I355" t="n">
        <v>12</v>
      </c>
      <c r="J355" t="n">
        <v>270.57</v>
      </c>
      <c r="K355" t="n">
        <v>58.47</v>
      </c>
      <c r="L355" t="n">
        <v>16.25</v>
      </c>
      <c r="M355" t="n">
        <v>10</v>
      </c>
      <c r="N355" t="n">
        <v>70.84</v>
      </c>
      <c r="O355" t="n">
        <v>33604.17</v>
      </c>
      <c r="P355" t="n">
        <v>238.96</v>
      </c>
      <c r="Q355" t="n">
        <v>467.07</v>
      </c>
      <c r="R355" t="n">
        <v>59.96</v>
      </c>
      <c r="S355" t="n">
        <v>39.61</v>
      </c>
      <c r="T355" t="n">
        <v>5212.14</v>
      </c>
      <c r="U355" t="n">
        <v>0.66</v>
      </c>
      <c r="V355" t="n">
        <v>0.75</v>
      </c>
      <c r="W355" t="n">
        <v>2.63</v>
      </c>
      <c r="X355" t="n">
        <v>0.31</v>
      </c>
      <c r="Y355" t="n">
        <v>1</v>
      </c>
      <c r="Z355" t="n">
        <v>10</v>
      </c>
    </row>
    <row r="356">
      <c r="A356" t="n">
        <v>62</v>
      </c>
      <c r="B356" t="n">
        <v>125</v>
      </c>
      <c r="C356" t="inlineStr">
        <is>
          <t xml:space="preserve">CONCLUIDO	</t>
        </is>
      </c>
      <c r="D356" t="n">
        <v>5.2715</v>
      </c>
      <c r="E356" t="n">
        <v>18.97</v>
      </c>
      <c r="F356" t="n">
        <v>15.65</v>
      </c>
      <c r="G356" t="n">
        <v>78.23</v>
      </c>
      <c r="H356" t="n">
        <v>1.08</v>
      </c>
      <c r="I356" t="n">
        <v>12</v>
      </c>
      <c r="J356" t="n">
        <v>271.05</v>
      </c>
      <c r="K356" t="n">
        <v>58.47</v>
      </c>
      <c r="L356" t="n">
        <v>16.5</v>
      </c>
      <c r="M356" t="n">
        <v>10</v>
      </c>
      <c r="N356" t="n">
        <v>71.06999999999999</v>
      </c>
      <c r="O356" t="n">
        <v>33663.13</v>
      </c>
      <c r="P356" t="n">
        <v>238.51</v>
      </c>
      <c r="Q356" t="n">
        <v>467.07</v>
      </c>
      <c r="R356" t="n">
        <v>60.27</v>
      </c>
      <c r="S356" t="n">
        <v>39.61</v>
      </c>
      <c r="T356" t="n">
        <v>5365.36</v>
      </c>
      <c r="U356" t="n">
        <v>0.66</v>
      </c>
      <c r="V356" t="n">
        <v>0.75</v>
      </c>
      <c r="W356" t="n">
        <v>2.63</v>
      </c>
      <c r="X356" t="n">
        <v>0.31</v>
      </c>
      <c r="Y356" t="n">
        <v>1</v>
      </c>
      <c r="Z356" t="n">
        <v>10</v>
      </c>
    </row>
    <row r="357">
      <c r="A357" t="n">
        <v>63</v>
      </c>
      <c r="B357" t="n">
        <v>125</v>
      </c>
      <c r="C357" t="inlineStr">
        <is>
          <t xml:space="preserve">CONCLUIDO	</t>
        </is>
      </c>
      <c r="D357" t="n">
        <v>5.2738</v>
      </c>
      <c r="E357" t="n">
        <v>18.96</v>
      </c>
      <c r="F357" t="n">
        <v>15.64</v>
      </c>
      <c r="G357" t="n">
        <v>78.19</v>
      </c>
      <c r="H357" t="n">
        <v>1.1</v>
      </c>
      <c r="I357" t="n">
        <v>12</v>
      </c>
      <c r="J357" t="n">
        <v>271.52</v>
      </c>
      <c r="K357" t="n">
        <v>58.47</v>
      </c>
      <c r="L357" t="n">
        <v>16.75</v>
      </c>
      <c r="M357" t="n">
        <v>10</v>
      </c>
      <c r="N357" t="n">
        <v>71.3</v>
      </c>
      <c r="O357" t="n">
        <v>33722.17</v>
      </c>
      <c r="P357" t="n">
        <v>238.07</v>
      </c>
      <c r="Q357" t="n">
        <v>467.09</v>
      </c>
      <c r="R357" t="n">
        <v>59.75</v>
      </c>
      <c r="S357" t="n">
        <v>39.61</v>
      </c>
      <c r="T357" t="n">
        <v>5108.3</v>
      </c>
      <c r="U357" t="n">
        <v>0.66</v>
      </c>
      <c r="V357" t="n">
        <v>0.75</v>
      </c>
      <c r="W357" t="n">
        <v>2.63</v>
      </c>
      <c r="X357" t="n">
        <v>0.3</v>
      </c>
      <c r="Y357" t="n">
        <v>1</v>
      </c>
      <c r="Z357" t="n">
        <v>10</v>
      </c>
    </row>
    <row r="358">
      <c r="A358" t="n">
        <v>64</v>
      </c>
      <c r="B358" t="n">
        <v>125</v>
      </c>
      <c r="C358" t="inlineStr">
        <is>
          <t xml:space="preserve">CONCLUIDO	</t>
        </is>
      </c>
      <c r="D358" t="n">
        <v>5.2907</v>
      </c>
      <c r="E358" t="n">
        <v>18.9</v>
      </c>
      <c r="F358" t="n">
        <v>15.62</v>
      </c>
      <c r="G358" t="n">
        <v>85.23</v>
      </c>
      <c r="H358" t="n">
        <v>1.11</v>
      </c>
      <c r="I358" t="n">
        <v>11</v>
      </c>
      <c r="J358" t="n">
        <v>272</v>
      </c>
      <c r="K358" t="n">
        <v>58.47</v>
      </c>
      <c r="L358" t="n">
        <v>17</v>
      </c>
      <c r="M358" t="n">
        <v>9</v>
      </c>
      <c r="N358" t="n">
        <v>71.53</v>
      </c>
      <c r="O358" t="n">
        <v>33781.3</v>
      </c>
      <c r="P358" t="n">
        <v>237.35</v>
      </c>
      <c r="Q358" t="n">
        <v>467.07</v>
      </c>
      <c r="R358" t="n">
        <v>59.29</v>
      </c>
      <c r="S358" t="n">
        <v>39.61</v>
      </c>
      <c r="T358" t="n">
        <v>4879.64</v>
      </c>
      <c r="U358" t="n">
        <v>0.67</v>
      </c>
      <c r="V358" t="n">
        <v>0.75</v>
      </c>
      <c r="W358" t="n">
        <v>2.63</v>
      </c>
      <c r="X358" t="n">
        <v>0.29</v>
      </c>
      <c r="Y358" t="n">
        <v>1</v>
      </c>
      <c r="Z358" t="n">
        <v>10</v>
      </c>
    </row>
    <row r="359">
      <c r="A359" t="n">
        <v>65</v>
      </c>
      <c r="B359" t="n">
        <v>125</v>
      </c>
      <c r="C359" t="inlineStr">
        <is>
          <t xml:space="preserve">CONCLUIDO	</t>
        </is>
      </c>
      <c r="D359" t="n">
        <v>5.2956</v>
      </c>
      <c r="E359" t="n">
        <v>18.88</v>
      </c>
      <c r="F359" t="n">
        <v>15.61</v>
      </c>
      <c r="G359" t="n">
        <v>85.13</v>
      </c>
      <c r="H359" t="n">
        <v>1.13</v>
      </c>
      <c r="I359" t="n">
        <v>11</v>
      </c>
      <c r="J359" t="n">
        <v>272.48</v>
      </c>
      <c r="K359" t="n">
        <v>58.47</v>
      </c>
      <c r="L359" t="n">
        <v>17.25</v>
      </c>
      <c r="M359" t="n">
        <v>9</v>
      </c>
      <c r="N359" t="n">
        <v>71.76000000000001</v>
      </c>
      <c r="O359" t="n">
        <v>33840.65</v>
      </c>
      <c r="P359" t="n">
        <v>237.09</v>
      </c>
      <c r="Q359" t="n">
        <v>467.07</v>
      </c>
      <c r="R359" t="n">
        <v>58.75</v>
      </c>
      <c r="S359" t="n">
        <v>39.61</v>
      </c>
      <c r="T359" t="n">
        <v>4612.5</v>
      </c>
      <c r="U359" t="n">
        <v>0.67</v>
      </c>
      <c r="V359" t="n">
        <v>0.75</v>
      </c>
      <c r="W359" t="n">
        <v>2.63</v>
      </c>
      <c r="X359" t="n">
        <v>0.27</v>
      </c>
      <c r="Y359" t="n">
        <v>1</v>
      </c>
      <c r="Z359" t="n">
        <v>10</v>
      </c>
    </row>
    <row r="360">
      <c r="A360" t="n">
        <v>66</v>
      </c>
      <c r="B360" t="n">
        <v>125</v>
      </c>
      <c r="C360" t="inlineStr">
        <is>
          <t xml:space="preserve">CONCLUIDO	</t>
        </is>
      </c>
      <c r="D360" t="n">
        <v>5.2954</v>
      </c>
      <c r="E360" t="n">
        <v>18.88</v>
      </c>
      <c r="F360" t="n">
        <v>15.61</v>
      </c>
      <c r="G360" t="n">
        <v>85.13</v>
      </c>
      <c r="H360" t="n">
        <v>1.14</v>
      </c>
      <c r="I360" t="n">
        <v>11</v>
      </c>
      <c r="J360" t="n">
        <v>272.97</v>
      </c>
      <c r="K360" t="n">
        <v>58.47</v>
      </c>
      <c r="L360" t="n">
        <v>17.5</v>
      </c>
      <c r="M360" t="n">
        <v>9</v>
      </c>
      <c r="N360" t="n">
        <v>71.98999999999999</v>
      </c>
      <c r="O360" t="n">
        <v>33899.96</v>
      </c>
      <c r="P360" t="n">
        <v>236.92</v>
      </c>
      <c r="Q360" t="n">
        <v>467.07</v>
      </c>
      <c r="R360" t="n">
        <v>58.94</v>
      </c>
      <c r="S360" t="n">
        <v>39.61</v>
      </c>
      <c r="T360" t="n">
        <v>4704.94</v>
      </c>
      <c r="U360" t="n">
        <v>0.67</v>
      </c>
      <c r="V360" t="n">
        <v>0.75</v>
      </c>
      <c r="W360" t="n">
        <v>2.62</v>
      </c>
      <c r="X360" t="n">
        <v>0.27</v>
      </c>
      <c r="Y360" t="n">
        <v>1</v>
      </c>
      <c r="Z360" t="n">
        <v>10</v>
      </c>
    </row>
    <row r="361">
      <c r="A361" t="n">
        <v>67</v>
      </c>
      <c r="B361" t="n">
        <v>125</v>
      </c>
      <c r="C361" t="inlineStr">
        <is>
          <t xml:space="preserve">CONCLUIDO	</t>
        </is>
      </c>
      <c r="D361" t="n">
        <v>5.2923</v>
      </c>
      <c r="E361" t="n">
        <v>18.9</v>
      </c>
      <c r="F361" t="n">
        <v>15.62</v>
      </c>
      <c r="G361" t="n">
        <v>85.19</v>
      </c>
      <c r="H361" t="n">
        <v>1.16</v>
      </c>
      <c r="I361" t="n">
        <v>11</v>
      </c>
      <c r="J361" t="n">
        <v>273.45</v>
      </c>
      <c r="K361" t="n">
        <v>58.47</v>
      </c>
      <c r="L361" t="n">
        <v>17.75</v>
      </c>
      <c r="M361" t="n">
        <v>9</v>
      </c>
      <c r="N361" t="n">
        <v>72.22</v>
      </c>
      <c r="O361" t="n">
        <v>33959.36</v>
      </c>
      <c r="P361" t="n">
        <v>237.12</v>
      </c>
      <c r="Q361" t="n">
        <v>467.08</v>
      </c>
      <c r="R361" t="n">
        <v>59.25</v>
      </c>
      <c r="S361" t="n">
        <v>39.61</v>
      </c>
      <c r="T361" t="n">
        <v>4860.59</v>
      </c>
      <c r="U361" t="n">
        <v>0.67</v>
      </c>
      <c r="V361" t="n">
        <v>0.75</v>
      </c>
      <c r="W361" t="n">
        <v>2.63</v>
      </c>
      <c r="X361" t="n">
        <v>0.29</v>
      </c>
      <c r="Y361" t="n">
        <v>1</v>
      </c>
      <c r="Z361" t="n">
        <v>10</v>
      </c>
    </row>
    <row r="362">
      <c r="A362" t="n">
        <v>68</v>
      </c>
      <c r="B362" t="n">
        <v>125</v>
      </c>
      <c r="C362" t="inlineStr">
        <is>
          <t xml:space="preserve">CONCLUIDO	</t>
        </is>
      </c>
      <c r="D362" t="n">
        <v>5.2899</v>
      </c>
      <c r="E362" t="n">
        <v>18.9</v>
      </c>
      <c r="F362" t="n">
        <v>15.63</v>
      </c>
      <c r="G362" t="n">
        <v>85.23999999999999</v>
      </c>
      <c r="H362" t="n">
        <v>1.17</v>
      </c>
      <c r="I362" t="n">
        <v>11</v>
      </c>
      <c r="J362" t="n">
        <v>273.93</v>
      </c>
      <c r="K362" t="n">
        <v>58.47</v>
      </c>
      <c r="L362" t="n">
        <v>18</v>
      </c>
      <c r="M362" t="n">
        <v>9</v>
      </c>
      <c r="N362" t="n">
        <v>72.45999999999999</v>
      </c>
      <c r="O362" t="n">
        <v>34018.85</v>
      </c>
      <c r="P362" t="n">
        <v>237.31</v>
      </c>
      <c r="Q362" t="n">
        <v>467.09</v>
      </c>
      <c r="R362" t="n">
        <v>59.49</v>
      </c>
      <c r="S362" t="n">
        <v>39.61</v>
      </c>
      <c r="T362" t="n">
        <v>4980.18</v>
      </c>
      <c r="U362" t="n">
        <v>0.67</v>
      </c>
      <c r="V362" t="n">
        <v>0.75</v>
      </c>
      <c r="W362" t="n">
        <v>2.63</v>
      </c>
      <c r="X362" t="n">
        <v>0.29</v>
      </c>
      <c r="Y362" t="n">
        <v>1</v>
      </c>
      <c r="Z362" t="n">
        <v>10</v>
      </c>
    </row>
    <row r="363">
      <c r="A363" t="n">
        <v>69</v>
      </c>
      <c r="B363" t="n">
        <v>125</v>
      </c>
      <c r="C363" t="inlineStr">
        <is>
          <t xml:space="preserve">CONCLUIDO	</t>
        </is>
      </c>
      <c r="D363" t="n">
        <v>5.2937</v>
      </c>
      <c r="E363" t="n">
        <v>18.89</v>
      </c>
      <c r="F363" t="n">
        <v>15.61</v>
      </c>
      <c r="G363" t="n">
        <v>85.17</v>
      </c>
      <c r="H363" t="n">
        <v>1.18</v>
      </c>
      <c r="I363" t="n">
        <v>11</v>
      </c>
      <c r="J363" t="n">
        <v>274.41</v>
      </c>
      <c r="K363" t="n">
        <v>58.47</v>
      </c>
      <c r="L363" t="n">
        <v>18.25</v>
      </c>
      <c r="M363" t="n">
        <v>9</v>
      </c>
      <c r="N363" t="n">
        <v>72.69</v>
      </c>
      <c r="O363" t="n">
        <v>34078.44</v>
      </c>
      <c r="P363" t="n">
        <v>236.86</v>
      </c>
      <c r="Q363" t="n">
        <v>467.07</v>
      </c>
      <c r="R363" t="n">
        <v>59.07</v>
      </c>
      <c r="S363" t="n">
        <v>39.61</v>
      </c>
      <c r="T363" t="n">
        <v>4770.6</v>
      </c>
      <c r="U363" t="n">
        <v>0.67</v>
      </c>
      <c r="V363" t="n">
        <v>0.75</v>
      </c>
      <c r="W363" t="n">
        <v>2.63</v>
      </c>
      <c r="X363" t="n">
        <v>0.28</v>
      </c>
      <c r="Y363" t="n">
        <v>1</v>
      </c>
      <c r="Z363" t="n">
        <v>10</v>
      </c>
    </row>
    <row r="364">
      <c r="A364" t="n">
        <v>70</v>
      </c>
      <c r="B364" t="n">
        <v>125</v>
      </c>
      <c r="C364" t="inlineStr">
        <is>
          <t xml:space="preserve">CONCLUIDO	</t>
        </is>
      </c>
      <c r="D364" t="n">
        <v>5.2939</v>
      </c>
      <c r="E364" t="n">
        <v>18.89</v>
      </c>
      <c r="F364" t="n">
        <v>15.61</v>
      </c>
      <c r="G364" t="n">
        <v>85.16</v>
      </c>
      <c r="H364" t="n">
        <v>1.2</v>
      </c>
      <c r="I364" t="n">
        <v>11</v>
      </c>
      <c r="J364" t="n">
        <v>274.9</v>
      </c>
      <c r="K364" t="n">
        <v>58.47</v>
      </c>
      <c r="L364" t="n">
        <v>18.5</v>
      </c>
      <c r="M364" t="n">
        <v>9</v>
      </c>
      <c r="N364" t="n">
        <v>72.92</v>
      </c>
      <c r="O364" t="n">
        <v>34138.11</v>
      </c>
      <c r="P364" t="n">
        <v>236.47</v>
      </c>
      <c r="Q364" t="n">
        <v>467.07</v>
      </c>
      <c r="R364" t="n">
        <v>59</v>
      </c>
      <c r="S364" t="n">
        <v>39.61</v>
      </c>
      <c r="T364" t="n">
        <v>4737.85</v>
      </c>
      <c r="U364" t="n">
        <v>0.67</v>
      </c>
      <c r="V364" t="n">
        <v>0.75</v>
      </c>
      <c r="W364" t="n">
        <v>2.63</v>
      </c>
      <c r="X364" t="n">
        <v>0.28</v>
      </c>
      <c r="Y364" t="n">
        <v>1</v>
      </c>
      <c r="Z364" t="n">
        <v>10</v>
      </c>
    </row>
    <row r="365">
      <c r="A365" t="n">
        <v>71</v>
      </c>
      <c r="B365" t="n">
        <v>125</v>
      </c>
      <c r="C365" t="inlineStr">
        <is>
          <t xml:space="preserve">CONCLUIDO	</t>
        </is>
      </c>
      <c r="D365" t="n">
        <v>5.3133</v>
      </c>
      <c r="E365" t="n">
        <v>18.82</v>
      </c>
      <c r="F365" t="n">
        <v>15.59</v>
      </c>
      <c r="G365" t="n">
        <v>93.55</v>
      </c>
      <c r="H365" t="n">
        <v>1.21</v>
      </c>
      <c r="I365" t="n">
        <v>10</v>
      </c>
      <c r="J365" t="n">
        <v>275.38</v>
      </c>
      <c r="K365" t="n">
        <v>58.47</v>
      </c>
      <c r="L365" t="n">
        <v>18.75</v>
      </c>
      <c r="M365" t="n">
        <v>8</v>
      </c>
      <c r="N365" t="n">
        <v>73.16</v>
      </c>
      <c r="O365" t="n">
        <v>34197.87</v>
      </c>
      <c r="P365" t="n">
        <v>235.42</v>
      </c>
      <c r="Q365" t="n">
        <v>467.07</v>
      </c>
      <c r="R365" t="n">
        <v>58.21</v>
      </c>
      <c r="S365" t="n">
        <v>39.61</v>
      </c>
      <c r="T365" t="n">
        <v>4347.31</v>
      </c>
      <c r="U365" t="n">
        <v>0.68</v>
      </c>
      <c r="V365" t="n">
        <v>0.75</v>
      </c>
      <c r="W365" t="n">
        <v>2.63</v>
      </c>
      <c r="X365" t="n">
        <v>0.26</v>
      </c>
      <c r="Y365" t="n">
        <v>1</v>
      </c>
      <c r="Z365" t="n">
        <v>10</v>
      </c>
    </row>
    <row r="366">
      <c r="A366" t="n">
        <v>72</v>
      </c>
      <c r="B366" t="n">
        <v>125</v>
      </c>
      <c r="C366" t="inlineStr">
        <is>
          <t xml:space="preserve">CONCLUIDO	</t>
        </is>
      </c>
      <c r="D366" t="n">
        <v>5.3128</v>
      </c>
      <c r="E366" t="n">
        <v>18.82</v>
      </c>
      <c r="F366" t="n">
        <v>15.59</v>
      </c>
      <c r="G366" t="n">
        <v>93.56</v>
      </c>
      <c r="H366" t="n">
        <v>1.23</v>
      </c>
      <c r="I366" t="n">
        <v>10</v>
      </c>
      <c r="J366" t="n">
        <v>275.87</v>
      </c>
      <c r="K366" t="n">
        <v>58.47</v>
      </c>
      <c r="L366" t="n">
        <v>19</v>
      </c>
      <c r="M366" t="n">
        <v>8</v>
      </c>
      <c r="N366" t="n">
        <v>73.39</v>
      </c>
      <c r="O366" t="n">
        <v>34257.73</v>
      </c>
      <c r="P366" t="n">
        <v>235.62</v>
      </c>
      <c r="Q366" t="n">
        <v>467.08</v>
      </c>
      <c r="R366" t="n">
        <v>58.43</v>
      </c>
      <c r="S366" t="n">
        <v>39.61</v>
      </c>
      <c r="T366" t="n">
        <v>4458.15</v>
      </c>
      <c r="U366" t="n">
        <v>0.68</v>
      </c>
      <c r="V366" t="n">
        <v>0.75</v>
      </c>
      <c r="W366" t="n">
        <v>2.62</v>
      </c>
      <c r="X366" t="n">
        <v>0.26</v>
      </c>
      <c r="Y366" t="n">
        <v>1</v>
      </c>
      <c r="Z366" t="n">
        <v>10</v>
      </c>
    </row>
    <row r="367">
      <c r="A367" t="n">
        <v>73</v>
      </c>
      <c r="B367" t="n">
        <v>125</v>
      </c>
      <c r="C367" t="inlineStr">
        <is>
          <t xml:space="preserve">CONCLUIDO	</t>
        </is>
      </c>
      <c r="D367" t="n">
        <v>5.3141</v>
      </c>
      <c r="E367" t="n">
        <v>18.82</v>
      </c>
      <c r="F367" t="n">
        <v>15.59</v>
      </c>
      <c r="G367" t="n">
        <v>93.53</v>
      </c>
      <c r="H367" t="n">
        <v>1.24</v>
      </c>
      <c r="I367" t="n">
        <v>10</v>
      </c>
      <c r="J367" t="n">
        <v>276.35</v>
      </c>
      <c r="K367" t="n">
        <v>58.47</v>
      </c>
      <c r="L367" t="n">
        <v>19.25</v>
      </c>
      <c r="M367" t="n">
        <v>8</v>
      </c>
      <c r="N367" t="n">
        <v>73.63</v>
      </c>
      <c r="O367" t="n">
        <v>34317.68</v>
      </c>
      <c r="P367" t="n">
        <v>235.84</v>
      </c>
      <c r="Q367" t="n">
        <v>467.07</v>
      </c>
      <c r="R367" t="n">
        <v>58.28</v>
      </c>
      <c r="S367" t="n">
        <v>39.61</v>
      </c>
      <c r="T367" t="n">
        <v>4383.4</v>
      </c>
      <c r="U367" t="n">
        <v>0.68</v>
      </c>
      <c r="V367" t="n">
        <v>0.75</v>
      </c>
      <c r="W367" t="n">
        <v>2.62</v>
      </c>
      <c r="X367" t="n">
        <v>0.26</v>
      </c>
      <c r="Y367" t="n">
        <v>1</v>
      </c>
      <c r="Z367" t="n">
        <v>10</v>
      </c>
    </row>
    <row r="368">
      <c r="A368" t="n">
        <v>74</v>
      </c>
      <c r="B368" t="n">
        <v>125</v>
      </c>
      <c r="C368" t="inlineStr">
        <is>
          <t xml:space="preserve">CONCLUIDO	</t>
        </is>
      </c>
      <c r="D368" t="n">
        <v>5.3109</v>
      </c>
      <c r="E368" t="n">
        <v>18.83</v>
      </c>
      <c r="F368" t="n">
        <v>15.6</v>
      </c>
      <c r="G368" t="n">
        <v>93.59999999999999</v>
      </c>
      <c r="H368" t="n">
        <v>1.25</v>
      </c>
      <c r="I368" t="n">
        <v>10</v>
      </c>
      <c r="J368" t="n">
        <v>276.84</v>
      </c>
      <c r="K368" t="n">
        <v>58.47</v>
      </c>
      <c r="L368" t="n">
        <v>19.5</v>
      </c>
      <c r="M368" t="n">
        <v>8</v>
      </c>
      <c r="N368" t="n">
        <v>73.87</v>
      </c>
      <c r="O368" t="n">
        <v>34377.72</v>
      </c>
      <c r="P368" t="n">
        <v>235.74</v>
      </c>
      <c r="Q368" t="n">
        <v>467.08</v>
      </c>
      <c r="R368" t="n">
        <v>58.61</v>
      </c>
      <c r="S368" t="n">
        <v>39.61</v>
      </c>
      <c r="T368" t="n">
        <v>4546.04</v>
      </c>
      <c r="U368" t="n">
        <v>0.68</v>
      </c>
      <c r="V368" t="n">
        <v>0.75</v>
      </c>
      <c r="W368" t="n">
        <v>2.63</v>
      </c>
      <c r="X368" t="n">
        <v>0.27</v>
      </c>
      <c r="Y368" t="n">
        <v>1</v>
      </c>
      <c r="Z368" t="n">
        <v>10</v>
      </c>
    </row>
    <row r="369">
      <c r="A369" t="n">
        <v>75</v>
      </c>
      <c r="B369" t="n">
        <v>125</v>
      </c>
      <c r="C369" t="inlineStr">
        <is>
          <t xml:space="preserve">CONCLUIDO	</t>
        </is>
      </c>
      <c r="D369" t="n">
        <v>5.3106</v>
      </c>
      <c r="E369" t="n">
        <v>18.83</v>
      </c>
      <c r="F369" t="n">
        <v>15.6</v>
      </c>
      <c r="G369" t="n">
        <v>93.61</v>
      </c>
      <c r="H369" t="n">
        <v>1.27</v>
      </c>
      <c r="I369" t="n">
        <v>10</v>
      </c>
      <c r="J369" t="n">
        <v>277.33</v>
      </c>
      <c r="K369" t="n">
        <v>58.47</v>
      </c>
      <c r="L369" t="n">
        <v>19.75</v>
      </c>
      <c r="M369" t="n">
        <v>8</v>
      </c>
      <c r="N369" t="n">
        <v>74.09999999999999</v>
      </c>
      <c r="O369" t="n">
        <v>34437.85</v>
      </c>
      <c r="P369" t="n">
        <v>235.68</v>
      </c>
      <c r="Q369" t="n">
        <v>467.07</v>
      </c>
      <c r="R369" t="n">
        <v>58.62</v>
      </c>
      <c r="S369" t="n">
        <v>39.61</v>
      </c>
      <c r="T369" t="n">
        <v>4550.23</v>
      </c>
      <c r="U369" t="n">
        <v>0.68</v>
      </c>
      <c r="V369" t="n">
        <v>0.75</v>
      </c>
      <c r="W369" t="n">
        <v>2.63</v>
      </c>
      <c r="X369" t="n">
        <v>0.27</v>
      </c>
      <c r="Y369" t="n">
        <v>1</v>
      </c>
      <c r="Z369" t="n">
        <v>10</v>
      </c>
    </row>
    <row r="370">
      <c r="A370" t="n">
        <v>76</v>
      </c>
      <c r="B370" t="n">
        <v>125</v>
      </c>
      <c r="C370" t="inlineStr">
        <is>
          <t xml:space="preserve">CONCLUIDO	</t>
        </is>
      </c>
      <c r="D370" t="n">
        <v>5.3106</v>
      </c>
      <c r="E370" t="n">
        <v>18.83</v>
      </c>
      <c r="F370" t="n">
        <v>15.6</v>
      </c>
      <c r="G370" t="n">
        <v>93.61</v>
      </c>
      <c r="H370" t="n">
        <v>1.28</v>
      </c>
      <c r="I370" t="n">
        <v>10</v>
      </c>
      <c r="J370" t="n">
        <v>277.82</v>
      </c>
      <c r="K370" t="n">
        <v>58.47</v>
      </c>
      <c r="L370" t="n">
        <v>20</v>
      </c>
      <c r="M370" t="n">
        <v>8</v>
      </c>
      <c r="N370" t="n">
        <v>74.34</v>
      </c>
      <c r="O370" t="n">
        <v>34498.07</v>
      </c>
      <c r="P370" t="n">
        <v>235.14</v>
      </c>
      <c r="Q370" t="n">
        <v>467.07</v>
      </c>
      <c r="R370" t="n">
        <v>58.7</v>
      </c>
      <c r="S370" t="n">
        <v>39.61</v>
      </c>
      <c r="T370" t="n">
        <v>4592.78</v>
      </c>
      <c r="U370" t="n">
        <v>0.67</v>
      </c>
      <c r="V370" t="n">
        <v>0.75</v>
      </c>
      <c r="W370" t="n">
        <v>2.62</v>
      </c>
      <c r="X370" t="n">
        <v>0.27</v>
      </c>
      <c r="Y370" t="n">
        <v>1</v>
      </c>
      <c r="Z370" t="n">
        <v>10</v>
      </c>
    </row>
    <row r="371">
      <c r="A371" t="n">
        <v>77</v>
      </c>
      <c r="B371" t="n">
        <v>125</v>
      </c>
      <c r="C371" t="inlineStr">
        <is>
          <t xml:space="preserve">CONCLUIDO	</t>
        </is>
      </c>
      <c r="D371" t="n">
        <v>5.3134</v>
      </c>
      <c r="E371" t="n">
        <v>18.82</v>
      </c>
      <c r="F371" t="n">
        <v>15.59</v>
      </c>
      <c r="G371" t="n">
        <v>93.55</v>
      </c>
      <c r="H371" t="n">
        <v>1.3</v>
      </c>
      <c r="I371" t="n">
        <v>10</v>
      </c>
      <c r="J371" t="n">
        <v>278.3</v>
      </c>
      <c r="K371" t="n">
        <v>58.47</v>
      </c>
      <c r="L371" t="n">
        <v>20.25</v>
      </c>
      <c r="M371" t="n">
        <v>8</v>
      </c>
      <c r="N371" t="n">
        <v>74.58</v>
      </c>
      <c r="O371" t="n">
        <v>34558.39</v>
      </c>
      <c r="P371" t="n">
        <v>234.4</v>
      </c>
      <c r="Q371" t="n">
        <v>467.14</v>
      </c>
      <c r="R371" t="n">
        <v>58.33</v>
      </c>
      <c r="S371" t="n">
        <v>39.61</v>
      </c>
      <c r="T371" t="n">
        <v>4406.1</v>
      </c>
      <c r="U371" t="n">
        <v>0.68</v>
      </c>
      <c r="V371" t="n">
        <v>0.75</v>
      </c>
      <c r="W371" t="n">
        <v>2.63</v>
      </c>
      <c r="X371" t="n">
        <v>0.26</v>
      </c>
      <c r="Y371" t="n">
        <v>1</v>
      </c>
      <c r="Z371" t="n">
        <v>10</v>
      </c>
    </row>
    <row r="372">
      <c r="A372" t="n">
        <v>78</v>
      </c>
      <c r="B372" t="n">
        <v>125</v>
      </c>
      <c r="C372" t="inlineStr">
        <is>
          <t xml:space="preserve">CONCLUIDO	</t>
        </is>
      </c>
      <c r="D372" t="n">
        <v>5.3152</v>
      </c>
      <c r="E372" t="n">
        <v>18.81</v>
      </c>
      <c r="F372" t="n">
        <v>15.58</v>
      </c>
      <c r="G372" t="n">
        <v>93.51000000000001</v>
      </c>
      <c r="H372" t="n">
        <v>1.31</v>
      </c>
      <c r="I372" t="n">
        <v>10</v>
      </c>
      <c r="J372" t="n">
        <v>278.79</v>
      </c>
      <c r="K372" t="n">
        <v>58.47</v>
      </c>
      <c r="L372" t="n">
        <v>20.5</v>
      </c>
      <c r="M372" t="n">
        <v>8</v>
      </c>
      <c r="N372" t="n">
        <v>74.81999999999999</v>
      </c>
      <c r="O372" t="n">
        <v>34618.81</v>
      </c>
      <c r="P372" t="n">
        <v>233.53</v>
      </c>
      <c r="Q372" t="n">
        <v>467.09</v>
      </c>
      <c r="R372" t="n">
        <v>58.08</v>
      </c>
      <c r="S372" t="n">
        <v>39.61</v>
      </c>
      <c r="T372" t="n">
        <v>4283.05</v>
      </c>
      <c r="U372" t="n">
        <v>0.68</v>
      </c>
      <c r="V372" t="n">
        <v>0.75</v>
      </c>
      <c r="W372" t="n">
        <v>2.63</v>
      </c>
      <c r="X372" t="n">
        <v>0.25</v>
      </c>
      <c r="Y372" t="n">
        <v>1</v>
      </c>
      <c r="Z372" t="n">
        <v>10</v>
      </c>
    </row>
    <row r="373">
      <c r="A373" t="n">
        <v>79</v>
      </c>
      <c r="B373" t="n">
        <v>125</v>
      </c>
      <c r="C373" t="inlineStr">
        <is>
          <t xml:space="preserve">CONCLUIDO	</t>
        </is>
      </c>
      <c r="D373" t="n">
        <v>5.3142</v>
      </c>
      <c r="E373" t="n">
        <v>18.82</v>
      </c>
      <c r="F373" t="n">
        <v>15.59</v>
      </c>
      <c r="G373" t="n">
        <v>93.53</v>
      </c>
      <c r="H373" t="n">
        <v>1.32</v>
      </c>
      <c r="I373" t="n">
        <v>10</v>
      </c>
      <c r="J373" t="n">
        <v>279.28</v>
      </c>
      <c r="K373" t="n">
        <v>58.47</v>
      </c>
      <c r="L373" t="n">
        <v>20.75</v>
      </c>
      <c r="M373" t="n">
        <v>8</v>
      </c>
      <c r="N373" t="n">
        <v>75.06</v>
      </c>
      <c r="O373" t="n">
        <v>34679.32</v>
      </c>
      <c r="P373" t="n">
        <v>232.78</v>
      </c>
      <c r="Q373" t="n">
        <v>467.08</v>
      </c>
      <c r="R373" t="n">
        <v>58.34</v>
      </c>
      <c r="S373" t="n">
        <v>39.61</v>
      </c>
      <c r="T373" t="n">
        <v>4413.25</v>
      </c>
      <c r="U373" t="n">
        <v>0.68</v>
      </c>
      <c r="V373" t="n">
        <v>0.75</v>
      </c>
      <c r="W373" t="n">
        <v>2.62</v>
      </c>
      <c r="X373" t="n">
        <v>0.26</v>
      </c>
      <c r="Y373" t="n">
        <v>1</v>
      </c>
      <c r="Z373" t="n">
        <v>10</v>
      </c>
    </row>
    <row r="374">
      <c r="A374" t="n">
        <v>80</v>
      </c>
      <c r="B374" t="n">
        <v>125</v>
      </c>
      <c r="C374" t="inlineStr">
        <is>
          <t xml:space="preserve">CONCLUIDO	</t>
        </is>
      </c>
      <c r="D374" t="n">
        <v>5.3379</v>
      </c>
      <c r="E374" t="n">
        <v>18.73</v>
      </c>
      <c r="F374" t="n">
        <v>15.55</v>
      </c>
      <c r="G374" t="n">
        <v>103.68</v>
      </c>
      <c r="H374" t="n">
        <v>1.34</v>
      </c>
      <c r="I374" t="n">
        <v>9</v>
      </c>
      <c r="J374" t="n">
        <v>279.78</v>
      </c>
      <c r="K374" t="n">
        <v>58.47</v>
      </c>
      <c r="L374" t="n">
        <v>21</v>
      </c>
      <c r="M374" t="n">
        <v>7</v>
      </c>
      <c r="N374" t="n">
        <v>75.3</v>
      </c>
      <c r="O374" t="n">
        <v>34739.92</v>
      </c>
      <c r="P374" t="n">
        <v>232.4</v>
      </c>
      <c r="Q374" t="n">
        <v>467.07</v>
      </c>
      <c r="R374" t="n">
        <v>56.96</v>
      </c>
      <c r="S374" t="n">
        <v>39.61</v>
      </c>
      <c r="T374" t="n">
        <v>3724.77</v>
      </c>
      <c r="U374" t="n">
        <v>0.7</v>
      </c>
      <c r="V374" t="n">
        <v>0.75</v>
      </c>
      <c r="W374" t="n">
        <v>2.63</v>
      </c>
      <c r="X374" t="n">
        <v>0.22</v>
      </c>
      <c r="Y374" t="n">
        <v>1</v>
      </c>
      <c r="Z374" t="n">
        <v>10</v>
      </c>
    </row>
    <row r="375">
      <c r="A375" t="n">
        <v>81</v>
      </c>
      <c r="B375" t="n">
        <v>125</v>
      </c>
      <c r="C375" t="inlineStr">
        <is>
          <t xml:space="preserve">CONCLUIDO	</t>
        </is>
      </c>
      <c r="D375" t="n">
        <v>5.3365</v>
      </c>
      <c r="E375" t="n">
        <v>18.74</v>
      </c>
      <c r="F375" t="n">
        <v>15.56</v>
      </c>
      <c r="G375" t="n">
        <v>103.71</v>
      </c>
      <c r="H375" t="n">
        <v>1.35</v>
      </c>
      <c r="I375" t="n">
        <v>9</v>
      </c>
      <c r="J375" t="n">
        <v>280.27</v>
      </c>
      <c r="K375" t="n">
        <v>58.47</v>
      </c>
      <c r="L375" t="n">
        <v>21.25</v>
      </c>
      <c r="M375" t="n">
        <v>7</v>
      </c>
      <c r="N375" t="n">
        <v>75.54000000000001</v>
      </c>
      <c r="O375" t="n">
        <v>34800.62</v>
      </c>
      <c r="P375" t="n">
        <v>232.75</v>
      </c>
      <c r="Q375" t="n">
        <v>467.07</v>
      </c>
      <c r="R375" t="n">
        <v>57.22</v>
      </c>
      <c r="S375" t="n">
        <v>39.61</v>
      </c>
      <c r="T375" t="n">
        <v>3854.87</v>
      </c>
      <c r="U375" t="n">
        <v>0.6899999999999999</v>
      </c>
      <c r="V375" t="n">
        <v>0.75</v>
      </c>
      <c r="W375" t="n">
        <v>2.62</v>
      </c>
      <c r="X375" t="n">
        <v>0.22</v>
      </c>
      <c r="Y375" t="n">
        <v>1</v>
      </c>
      <c r="Z375" t="n">
        <v>10</v>
      </c>
    </row>
    <row r="376">
      <c r="A376" t="n">
        <v>82</v>
      </c>
      <c r="B376" t="n">
        <v>125</v>
      </c>
      <c r="C376" t="inlineStr">
        <is>
          <t xml:space="preserve">CONCLUIDO	</t>
        </is>
      </c>
      <c r="D376" t="n">
        <v>5.3354</v>
      </c>
      <c r="E376" t="n">
        <v>18.74</v>
      </c>
      <c r="F376" t="n">
        <v>15.56</v>
      </c>
      <c r="G376" t="n">
        <v>103.74</v>
      </c>
      <c r="H376" t="n">
        <v>1.36</v>
      </c>
      <c r="I376" t="n">
        <v>9</v>
      </c>
      <c r="J376" t="n">
        <v>280.76</v>
      </c>
      <c r="K376" t="n">
        <v>58.47</v>
      </c>
      <c r="L376" t="n">
        <v>21.5</v>
      </c>
      <c r="M376" t="n">
        <v>7</v>
      </c>
      <c r="N376" t="n">
        <v>75.79000000000001</v>
      </c>
      <c r="O376" t="n">
        <v>34861.41</v>
      </c>
      <c r="P376" t="n">
        <v>233.18</v>
      </c>
      <c r="Q376" t="n">
        <v>467.08</v>
      </c>
      <c r="R376" t="n">
        <v>57.26</v>
      </c>
      <c r="S376" t="n">
        <v>39.61</v>
      </c>
      <c r="T376" t="n">
        <v>3874.16</v>
      </c>
      <c r="U376" t="n">
        <v>0.6899999999999999</v>
      </c>
      <c r="V376" t="n">
        <v>0.75</v>
      </c>
      <c r="W376" t="n">
        <v>2.63</v>
      </c>
      <c r="X376" t="n">
        <v>0.23</v>
      </c>
      <c r="Y376" t="n">
        <v>1</v>
      </c>
      <c r="Z376" t="n">
        <v>10</v>
      </c>
    </row>
    <row r="377">
      <c r="A377" t="n">
        <v>83</v>
      </c>
      <c r="B377" t="n">
        <v>125</v>
      </c>
      <c r="C377" t="inlineStr">
        <is>
          <t xml:space="preserve">CONCLUIDO	</t>
        </is>
      </c>
      <c r="D377" t="n">
        <v>5.3374</v>
      </c>
      <c r="E377" t="n">
        <v>18.74</v>
      </c>
      <c r="F377" t="n">
        <v>15.55</v>
      </c>
      <c r="G377" t="n">
        <v>103.69</v>
      </c>
      <c r="H377" t="n">
        <v>1.38</v>
      </c>
      <c r="I377" t="n">
        <v>9</v>
      </c>
      <c r="J377" t="n">
        <v>281.25</v>
      </c>
      <c r="K377" t="n">
        <v>58.47</v>
      </c>
      <c r="L377" t="n">
        <v>21.75</v>
      </c>
      <c r="M377" t="n">
        <v>7</v>
      </c>
      <c r="N377" t="n">
        <v>76.03</v>
      </c>
      <c r="O377" t="n">
        <v>34922.31</v>
      </c>
      <c r="P377" t="n">
        <v>233.17</v>
      </c>
      <c r="Q377" t="n">
        <v>467.07</v>
      </c>
      <c r="R377" t="n">
        <v>57.11</v>
      </c>
      <c r="S377" t="n">
        <v>39.61</v>
      </c>
      <c r="T377" t="n">
        <v>3802.15</v>
      </c>
      <c r="U377" t="n">
        <v>0.6899999999999999</v>
      </c>
      <c r="V377" t="n">
        <v>0.75</v>
      </c>
      <c r="W377" t="n">
        <v>2.62</v>
      </c>
      <c r="X377" t="n">
        <v>0.22</v>
      </c>
      <c r="Y377" t="n">
        <v>1</v>
      </c>
      <c r="Z377" t="n">
        <v>10</v>
      </c>
    </row>
    <row r="378">
      <c r="A378" t="n">
        <v>84</v>
      </c>
      <c r="B378" t="n">
        <v>125</v>
      </c>
      <c r="C378" t="inlineStr">
        <is>
          <t xml:space="preserve">CONCLUIDO	</t>
        </is>
      </c>
      <c r="D378" t="n">
        <v>5.3358</v>
      </c>
      <c r="E378" t="n">
        <v>18.74</v>
      </c>
      <c r="F378" t="n">
        <v>15.56</v>
      </c>
      <c r="G378" t="n">
        <v>103.73</v>
      </c>
      <c r="H378" t="n">
        <v>1.39</v>
      </c>
      <c r="I378" t="n">
        <v>9</v>
      </c>
      <c r="J378" t="n">
        <v>281.75</v>
      </c>
      <c r="K378" t="n">
        <v>58.47</v>
      </c>
      <c r="L378" t="n">
        <v>22</v>
      </c>
      <c r="M378" t="n">
        <v>7</v>
      </c>
      <c r="N378" t="n">
        <v>76.28</v>
      </c>
      <c r="O378" t="n">
        <v>34983.29</v>
      </c>
      <c r="P378" t="n">
        <v>233.37</v>
      </c>
      <c r="Q378" t="n">
        <v>467.07</v>
      </c>
      <c r="R378" t="n">
        <v>57.37</v>
      </c>
      <c r="S378" t="n">
        <v>39.61</v>
      </c>
      <c r="T378" t="n">
        <v>3928.46</v>
      </c>
      <c r="U378" t="n">
        <v>0.6899999999999999</v>
      </c>
      <c r="V378" t="n">
        <v>0.75</v>
      </c>
      <c r="W378" t="n">
        <v>2.62</v>
      </c>
      <c r="X378" t="n">
        <v>0.23</v>
      </c>
      <c r="Y378" t="n">
        <v>1</v>
      </c>
      <c r="Z378" t="n">
        <v>10</v>
      </c>
    </row>
    <row r="379">
      <c r="A379" t="n">
        <v>85</v>
      </c>
      <c r="B379" t="n">
        <v>125</v>
      </c>
      <c r="C379" t="inlineStr">
        <is>
          <t xml:space="preserve">CONCLUIDO	</t>
        </is>
      </c>
      <c r="D379" t="n">
        <v>5.3333</v>
      </c>
      <c r="E379" t="n">
        <v>18.75</v>
      </c>
      <c r="F379" t="n">
        <v>15.57</v>
      </c>
      <c r="G379" t="n">
        <v>103.79</v>
      </c>
      <c r="H379" t="n">
        <v>1.4</v>
      </c>
      <c r="I379" t="n">
        <v>9</v>
      </c>
      <c r="J379" t="n">
        <v>282.24</v>
      </c>
      <c r="K379" t="n">
        <v>58.47</v>
      </c>
      <c r="L379" t="n">
        <v>22.25</v>
      </c>
      <c r="M379" t="n">
        <v>7</v>
      </c>
      <c r="N379" t="n">
        <v>76.52</v>
      </c>
      <c r="O379" t="n">
        <v>35044.38</v>
      </c>
      <c r="P379" t="n">
        <v>233.32</v>
      </c>
      <c r="Q379" t="n">
        <v>467.07</v>
      </c>
      <c r="R379" t="n">
        <v>57.64</v>
      </c>
      <c r="S379" t="n">
        <v>39.61</v>
      </c>
      <c r="T379" t="n">
        <v>4068</v>
      </c>
      <c r="U379" t="n">
        <v>0.6899999999999999</v>
      </c>
      <c r="V379" t="n">
        <v>0.75</v>
      </c>
      <c r="W379" t="n">
        <v>2.62</v>
      </c>
      <c r="X379" t="n">
        <v>0.23</v>
      </c>
      <c r="Y379" t="n">
        <v>1</v>
      </c>
      <c r="Z379" t="n">
        <v>10</v>
      </c>
    </row>
    <row r="380">
      <c r="A380" t="n">
        <v>86</v>
      </c>
      <c r="B380" t="n">
        <v>125</v>
      </c>
      <c r="C380" t="inlineStr">
        <is>
          <t xml:space="preserve">CONCLUIDO	</t>
        </is>
      </c>
      <c r="D380" t="n">
        <v>5.3345</v>
      </c>
      <c r="E380" t="n">
        <v>18.75</v>
      </c>
      <c r="F380" t="n">
        <v>15.56</v>
      </c>
      <c r="G380" t="n">
        <v>103.76</v>
      </c>
      <c r="H380" t="n">
        <v>1.42</v>
      </c>
      <c r="I380" t="n">
        <v>9</v>
      </c>
      <c r="J380" t="n">
        <v>282.74</v>
      </c>
      <c r="K380" t="n">
        <v>58.47</v>
      </c>
      <c r="L380" t="n">
        <v>22.5</v>
      </c>
      <c r="M380" t="n">
        <v>7</v>
      </c>
      <c r="N380" t="n">
        <v>76.77</v>
      </c>
      <c r="O380" t="n">
        <v>35105.56</v>
      </c>
      <c r="P380" t="n">
        <v>232.62</v>
      </c>
      <c r="Q380" t="n">
        <v>467.07</v>
      </c>
      <c r="R380" t="n">
        <v>57.51</v>
      </c>
      <c r="S380" t="n">
        <v>39.61</v>
      </c>
      <c r="T380" t="n">
        <v>3998.66</v>
      </c>
      <c r="U380" t="n">
        <v>0.6899999999999999</v>
      </c>
      <c r="V380" t="n">
        <v>0.75</v>
      </c>
      <c r="W380" t="n">
        <v>2.62</v>
      </c>
      <c r="X380" t="n">
        <v>0.23</v>
      </c>
      <c r="Y380" t="n">
        <v>1</v>
      </c>
      <c r="Z380" t="n">
        <v>10</v>
      </c>
    </row>
    <row r="381">
      <c r="A381" t="n">
        <v>87</v>
      </c>
      <c r="B381" t="n">
        <v>125</v>
      </c>
      <c r="C381" t="inlineStr">
        <is>
          <t xml:space="preserve">CONCLUIDO	</t>
        </is>
      </c>
      <c r="D381" t="n">
        <v>5.3353</v>
      </c>
      <c r="E381" t="n">
        <v>18.74</v>
      </c>
      <c r="F381" t="n">
        <v>15.56</v>
      </c>
      <c r="G381" t="n">
        <v>103.74</v>
      </c>
      <c r="H381" t="n">
        <v>1.43</v>
      </c>
      <c r="I381" t="n">
        <v>9</v>
      </c>
      <c r="J381" t="n">
        <v>283.24</v>
      </c>
      <c r="K381" t="n">
        <v>58.47</v>
      </c>
      <c r="L381" t="n">
        <v>22.75</v>
      </c>
      <c r="M381" t="n">
        <v>7</v>
      </c>
      <c r="N381" t="n">
        <v>77.01000000000001</v>
      </c>
      <c r="O381" t="n">
        <v>35166.85</v>
      </c>
      <c r="P381" t="n">
        <v>232.4</v>
      </c>
      <c r="Q381" t="n">
        <v>467.09</v>
      </c>
      <c r="R381" t="n">
        <v>57.43</v>
      </c>
      <c r="S381" t="n">
        <v>39.61</v>
      </c>
      <c r="T381" t="n">
        <v>3960.32</v>
      </c>
      <c r="U381" t="n">
        <v>0.6899999999999999</v>
      </c>
      <c r="V381" t="n">
        <v>0.75</v>
      </c>
      <c r="W381" t="n">
        <v>2.62</v>
      </c>
      <c r="X381" t="n">
        <v>0.23</v>
      </c>
      <c r="Y381" t="n">
        <v>1</v>
      </c>
      <c r="Z381" t="n">
        <v>10</v>
      </c>
    </row>
    <row r="382">
      <c r="A382" t="n">
        <v>88</v>
      </c>
      <c r="B382" t="n">
        <v>125</v>
      </c>
      <c r="C382" t="inlineStr">
        <is>
          <t xml:space="preserve">CONCLUIDO	</t>
        </is>
      </c>
      <c r="D382" t="n">
        <v>5.3311</v>
      </c>
      <c r="E382" t="n">
        <v>18.76</v>
      </c>
      <c r="F382" t="n">
        <v>15.58</v>
      </c>
      <c r="G382" t="n">
        <v>103.84</v>
      </c>
      <c r="H382" t="n">
        <v>1.44</v>
      </c>
      <c r="I382" t="n">
        <v>9</v>
      </c>
      <c r="J382" t="n">
        <v>283.74</v>
      </c>
      <c r="K382" t="n">
        <v>58.47</v>
      </c>
      <c r="L382" t="n">
        <v>23</v>
      </c>
      <c r="M382" t="n">
        <v>7</v>
      </c>
      <c r="N382" t="n">
        <v>77.26000000000001</v>
      </c>
      <c r="O382" t="n">
        <v>35228.23</v>
      </c>
      <c r="P382" t="n">
        <v>232.04</v>
      </c>
      <c r="Q382" t="n">
        <v>467.12</v>
      </c>
      <c r="R382" t="n">
        <v>57.89</v>
      </c>
      <c r="S382" t="n">
        <v>39.61</v>
      </c>
      <c r="T382" t="n">
        <v>4190.71</v>
      </c>
      <c r="U382" t="n">
        <v>0.68</v>
      </c>
      <c r="V382" t="n">
        <v>0.75</v>
      </c>
      <c r="W382" t="n">
        <v>2.62</v>
      </c>
      <c r="X382" t="n">
        <v>0.24</v>
      </c>
      <c r="Y382" t="n">
        <v>1</v>
      </c>
      <c r="Z382" t="n">
        <v>10</v>
      </c>
    </row>
    <row r="383">
      <c r="A383" t="n">
        <v>89</v>
      </c>
      <c r="B383" t="n">
        <v>125</v>
      </c>
      <c r="C383" t="inlineStr">
        <is>
          <t xml:space="preserve">CONCLUIDO	</t>
        </is>
      </c>
      <c r="D383" t="n">
        <v>5.3328</v>
      </c>
      <c r="E383" t="n">
        <v>18.75</v>
      </c>
      <c r="F383" t="n">
        <v>15.57</v>
      </c>
      <c r="G383" t="n">
        <v>103.8</v>
      </c>
      <c r="H383" t="n">
        <v>1.46</v>
      </c>
      <c r="I383" t="n">
        <v>9</v>
      </c>
      <c r="J383" t="n">
        <v>284.23</v>
      </c>
      <c r="K383" t="n">
        <v>58.47</v>
      </c>
      <c r="L383" t="n">
        <v>23.25</v>
      </c>
      <c r="M383" t="n">
        <v>7</v>
      </c>
      <c r="N383" t="n">
        <v>77.51000000000001</v>
      </c>
      <c r="O383" t="n">
        <v>35289.71</v>
      </c>
      <c r="P383" t="n">
        <v>231.67</v>
      </c>
      <c r="Q383" t="n">
        <v>467.07</v>
      </c>
      <c r="R383" t="n">
        <v>57.71</v>
      </c>
      <c r="S383" t="n">
        <v>39.61</v>
      </c>
      <c r="T383" t="n">
        <v>4102.51</v>
      </c>
      <c r="U383" t="n">
        <v>0.6899999999999999</v>
      </c>
      <c r="V383" t="n">
        <v>0.75</v>
      </c>
      <c r="W383" t="n">
        <v>2.62</v>
      </c>
      <c r="X383" t="n">
        <v>0.24</v>
      </c>
      <c r="Y383" t="n">
        <v>1</v>
      </c>
      <c r="Z383" t="n">
        <v>10</v>
      </c>
    </row>
    <row r="384">
      <c r="A384" t="n">
        <v>90</v>
      </c>
      <c r="B384" t="n">
        <v>125</v>
      </c>
      <c r="C384" t="inlineStr">
        <is>
          <t xml:space="preserve">CONCLUIDO	</t>
        </is>
      </c>
      <c r="D384" t="n">
        <v>5.3352</v>
      </c>
      <c r="E384" t="n">
        <v>18.74</v>
      </c>
      <c r="F384" t="n">
        <v>15.56</v>
      </c>
      <c r="G384" t="n">
        <v>103.74</v>
      </c>
      <c r="H384" t="n">
        <v>1.47</v>
      </c>
      <c r="I384" t="n">
        <v>9</v>
      </c>
      <c r="J384" t="n">
        <v>284.73</v>
      </c>
      <c r="K384" t="n">
        <v>58.47</v>
      </c>
      <c r="L384" t="n">
        <v>23.5</v>
      </c>
      <c r="M384" t="n">
        <v>7</v>
      </c>
      <c r="N384" t="n">
        <v>77.76000000000001</v>
      </c>
      <c r="O384" t="n">
        <v>35351.29</v>
      </c>
      <c r="P384" t="n">
        <v>230.93</v>
      </c>
      <c r="Q384" t="n">
        <v>467.07</v>
      </c>
      <c r="R384" t="n">
        <v>57.34</v>
      </c>
      <c r="S384" t="n">
        <v>39.61</v>
      </c>
      <c r="T384" t="n">
        <v>3917.29</v>
      </c>
      <c r="U384" t="n">
        <v>0.6899999999999999</v>
      </c>
      <c r="V384" t="n">
        <v>0.75</v>
      </c>
      <c r="W384" t="n">
        <v>2.63</v>
      </c>
      <c r="X384" t="n">
        <v>0.23</v>
      </c>
      <c r="Y384" t="n">
        <v>1</v>
      </c>
      <c r="Z384" t="n">
        <v>10</v>
      </c>
    </row>
    <row r="385">
      <c r="A385" t="n">
        <v>91</v>
      </c>
      <c r="B385" t="n">
        <v>125</v>
      </c>
      <c r="C385" t="inlineStr">
        <is>
          <t xml:space="preserve">CONCLUIDO	</t>
        </is>
      </c>
      <c r="D385" t="n">
        <v>5.3599</v>
      </c>
      <c r="E385" t="n">
        <v>18.66</v>
      </c>
      <c r="F385" t="n">
        <v>15.52</v>
      </c>
      <c r="G385" t="n">
        <v>116.42</v>
      </c>
      <c r="H385" t="n">
        <v>1.48</v>
      </c>
      <c r="I385" t="n">
        <v>8</v>
      </c>
      <c r="J385" t="n">
        <v>285.23</v>
      </c>
      <c r="K385" t="n">
        <v>58.47</v>
      </c>
      <c r="L385" t="n">
        <v>23.75</v>
      </c>
      <c r="M385" t="n">
        <v>6</v>
      </c>
      <c r="N385" t="n">
        <v>78.01000000000001</v>
      </c>
      <c r="O385" t="n">
        <v>35412.96</v>
      </c>
      <c r="P385" t="n">
        <v>230</v>
      </c>
      <c r="Q385" t="n">
        <v>467.07</v>
      </c>
      <c r="R385" t="n">
        <v>55.97</v>
      </c>
      <c r="S385" t="n">
        <v>39.61</v>
      </c>
      <c r="T385" t="n">
        <v>3234.6</v>
      </c>
      <c r="U385" t="n">
        <v>0.71</v>
      </c>
      <c r="V385" t="n">
        <v>0.75</v>
      </c>
      <c r="W385" t="n">
        <v>2.62</v>
      </c>
      <c r="X385" t="n">
        <v>0.19</v>
      </c>
      <c r="Y385" t="n">
        <v>1</v>
      </c>
      <c r="Z385" t="n">
        <v>10</v>
      </c>
    </row>
    <row r="386">
      <c r="A386" t="n">
        <v>92</v>
      </c>
      <c r="B386" t="n">
        <v>125</v>
      </c>
      <c r="C386" t="inlineStr">
        <is>
          <t xml:space="preserve">CONCLUIDO	</t>
        </is>
      </c>
      <c r="D386" t="n">
        <v>5.3578</v>
      </c>
      <c r="E386" t="n">
        <v>18.66</v>
      </c>
      <c r="F386" t="n">
        <v>15.53</v>
      </c>
      <c r="G386" t="n">
        <v>116.47</v>
      </c>
      <c r="H386" t="n">
        <v>1.5</v>
      </c>
      <c r="I386" t="n">
        <v>8</v>
      </c>
      <c r="J386" t="n">
        <v>285.73</v>
      </c>
      <c r="K386" t="n">
        <v>58.47</v>
      </c>
      <c r="L386" t="n">
        <v>24</v>
      </c>
      <c r="M386" t="n">
        <v>6</v>
      </c>
      <c r="N386" t="n">
        <v>78.26000000000001</v>
      </c>
      <c r="O386" t="n">
        <v>35474.75</v>
      </c>
      <c r="P386" t="n">
        <v>230.49</v>
      </c>
      <c r="Q386" t="n">
        <v>467.07</v>
      </c>
      <c r="R386" t="n">
        <v>56.37</v>
      </c>
      <c r="S386" t="n">
        <v>39.61</v>
      </c>
      <c r="T386" t="n">
        <v>3435.67</v>
      </c>
      <c r="U386" t="n">
        <v>0.7</v>
      </c>
      <c r="V386" t="n">
        <v>0.75</v>
      </c>
      <c r="W386" t="n">
        <v>2.62</v>
      </c>
      <c r="X386" t="n">
        <v>0.2</v>
      </c>
      <c r="Y386" t="n">
        <v>1</v>
      </c>
      <c r="Z386" t="n">
        <v>10</v>
      </c>
    </row>
    <row r="387">
      <c r="A387" t="n">
        <v>93</v>
      </c>
      <c r="B387" t="n">
        <v>125</v>
      </c>
      <c r="C387" t="inlineStr">
        <is>
          <t xml:space="preserve">CONCLUIDO	</t>
        </is>
      </c>
      <c r="D387" t="n">
        <v>5.3588</v>
      </c>
      <c r="E387" t="n">
        <v>18.66</v>
      </c>
      <c r="F387" t="n">
        <v>15.53</v>
      </c>
      <c r="G387" t="n">
        <v>116.45</v>
      </c>
      <c r="H387" t="n">
        <v>1.51</v>
      </c>
      <c r="I387" t="n">
        <v>8</v>
      </c>
      <c r="J387" t="n">
        <v>286.24</v>
      </c>
      <c r="K387" t="n">
        <v>58.47</v>
      </c>
      <c r="L387" t="n">
        <v>24.25</v>
      </c>
      <c r="M387" t="n">
        <v>6</v>
      </c>
      <c r="N387" t="n">
        <v>78.51000000000001</v>
      </c>
      <c r="O387" t="n">
        <v>35536.63</v>
      </c>
      <c r="P387" t="n">
        <v>230.28</v>
      </c>
      <c r="Q387" t="n">
        <v>467.07</v>
      </c>
      <c r="R387" t="n">
        <v>56.15</v>
      </c>
      <c r="S387" t="n">
        <v>39.61</v>
      </c>
      <c r="T387" t="n">
        <v>3324.2</v>
      </c>
      <c r="U387" t="n">
        <v>0.71</v>
      </c>
      <c r="V387" t="n">
        <v>0.75</v>
      </c>
      <c r="W387" t="n">
        <v>2.62</v>
      </c>
      <c r="X387" t="n">
        <v>0.19</v>
      </c>
      <c r="Y387" t="n">
        <v>1</v>
      </c>
      <c r="Z387" t="n">
        <v>10</v>
      </c>
    </row>
    <row r="388">
      <c r="A388" t="n">
        <v>94</v>
      </c>
      <c r="B388" t="n">
        <v>125</v>
      </c>
      <c r="C388" t="inlineStr">
        <is>
          <t xml:space="preserve">CONCLUIDO	</t>
        </is>
      </c>
      <c r="D388" t="n">
        <v>5.3567</v>
      </c>
      <c r="E388" t="n">
        <v>18.67</v>
      </c>
      <c r="F388" t="n">
        <v>15.53</v>
      </c>
      <c r="G388" t="n">
        <v>116.5</v>
      </c>
      <c r="H388" t="n">
        <v>1.52</v>
      </c>
      <c r="I388" t="n">
        <v>8</v>
      </c>
      <c r="J388" t="n">
        <v>286.74</v>
      </c>
      <c r="K388" t="n">
        <v>58.47</v>
      </c>
      <c r="L388" t="n">
        <v>24.5</v>
      </c>
      <c r="M388" t="n">
        <v>6</v>
      </c>
      <c r="N388" t="n">
        <v>78.77</v>
      </c>
      <c r="O388" t="n">
        <v>35598.74</v>
      </c>
      <c r="P388" t="n">
        <v>230.55</v>
      </c>
      <c r="Q388" t="n">
        <v>467.08</v>
      </c>
      <c r="R388" t="n">
        <v>56.47</v>
      </c>
      <c r="S388" t="n">
        <v>39.61</v>
      </c>
      <c r="T388" t="n">
        <v>3487.46</v>
      </c>
      <c r="U388" t="n">
        <v>0.7</v>
      </c>
      <c r="V388" t="n">
        <v>0.75</v>
      </c>
      <c r="W388" t="n">
        <v>2.62</v>
      </c>
      <c r="X388" t="n">
        <v>0.2</v>
      </c>
      <c r="Y388" t="n">
        <v>1</v>
      </c>
      <c r="Z388" t="n">
        <v>10</v>
      </c>
    </row>
    <row r="389">
      <c r="A389" t="n">
        <v>95</v>
      </c>
      <c r="B389" t="n">
        <v>125</v>
      </c>
      <c r="C389" t="inlineStr">
        <is>
          <t xml:space="preserve">CONCLUIDO	</t>
        </is>
      </c>
      <c r="D389" t="n">
        <v>5.3595</v>
      </c>
      <c r="E389" t="n">
        <v>18.66</v>
      </c>
      <c r="F389" t="n">
        <v>15.52</v>
      </c>
      <c r="G389" t="n">
        <v>116.43</v>
      </c>
      <c r="H389" t="n">
        <v>1.53</v>
      </c>
      <c r="I389" t="n">
        <v>8</v>
      </c>
      <c r="J389" t="n">
        <v>287.24</v>
      </c>
      <c r="K389" t="n">
        <v>58.47</v>
      </c>
      <c r="L389" t="n">
        <v>24.75</v>
      </c>
      <c r="M389" t="n">
        <v>6</v>
      </c>
      <c r="N389" t="n">
        <v>79.02</v>
      </c>
      <c r="O389" t="n">
        <v>35660.82</v>
      </c>
      <c r="P389" t="n">
        <v>230.45</v>
      </c>
      <c r="Q389" t="n">
        <v>467.07</v>
      </c>
      <c r="R389" t="n">
        <v>56.18</v>
      </c>
      <c r="S389" t="n">
        <v>39.61</v>
      </c>
      <c r="T389" t="n">
        <v>3341.7</v>
      </c>
      <c r="U389" t="n">
        <v>0.71</v>
      </c>
      <c r="V389" t="n">
        <v>0.75</v>
      </c>
      <c r="W389" t="n">
        <v>2.62</v>
      </c>
      <c r="X389" t="n">
        <v>0.19</v>
      </c>
      <c r="Y389" t="n">
        <v>1</v>
      </c>
      <c r="Z389" t="n">
        <v>10</v>
      </c>
    </row>
    <row r="390">
      <c r="A390" t="n">
        <v>96</v>
      </c>
      <c r="B390" t="n">
        <v>125</v>
      </c>
      <c r="C390" t="inlineStr">
        <is>
          <t xml:space="preserve">CONCLUIDO	</t>
        </is>
      </c>
      <c r="D390" t="n">
        <v>5.3601</v>
      </c>
      <c r="E390" t="n">
        <v>18.66</v>
      </c>
      <c r="F390" t="n">
        <v>15.52</v>
      </c>
      <c r="G390" t="n">
        <v>116.41</v>
      </c>
      <c r="H390" t="n">
        <v>1.55</v>
      </c>
      <c r="I390" t="n">
        <v>8</v>
      </c>
      <c r="J390" t="n">
        <v>287.75</v>
      </c>
      <c r="K390" t="n">
        <v>58.47</v>
      </c>
      <c r="L390" t="n">
        <v>25</v>
      </c>
      <c r="M390" t="n">
        <v>6</v>
      </c>
      <c r="N390" t="n">
        <v>79.27</v>
      </c>
      <c r="O390" t="n">
        <v>35723.02</v>
      </c>
      <c r="P390" t="n">
        <v>230.25</v>
      </c>
      <c r="Q390" t="n">
        <v>467.07</v>
      </c>
      <c r="R390" t="n">
        <v>56.03</v>
      </c>
      <c r="S390" t="n">
        <v>39.61</v>
      </c>
      <c r="T390" t="n">
        <v>3265.06</v>
      </c>
      <c r="U390" t="n">
        <v>0.71</v>
      </c>
      <c r="V390" t="n">
        <v>0.75</v>
      </c>
      <c r="W390" t="n">
        <v>2.62</v>
      </c>
      <c r="X390" t="n">
        <v>0.19</v>
      </c>
      <c r="Y390" t="n">
        <v>1</v>
      </c>
      <c r="Z390" t="n">
        <v>10</v>
      </c>
    </row>
    <row r="391">
      <c r="A391" t="n">
        <v>97</v>
      </c>
      <c r="B391" t="n">
        <v>125</v>
      </c>
      <c r="C391" t="inlineStr">
        <is>
          <t xml:space="preserve">CONCLUIDO	</t>
        </is>
      </c>
      <c r="D391" t="n">
        <v>5.3577</v>
      </c>
      <c r="E391" t="n">
        <v>18.66</v>
      </c>
      <c r="F391" t="n">
        <v>15.53</v>
      </c>
      <c r="G391" t="n">
        <v>116.47</v>
      </c>
      <c r="H391" t="n">
        <v>1.56</v>
      </c>
      <c r="I391" t="n">
        <v>8</v>
      </c>
      <c r="J391" t="n">
        <v>288.25</v>
      </c>
      <c r="K391" t="n">
        <v>58.47</v>
      </c>
      <c r="L391" t="n">
        <v>25.25</v>
      </c>
      <c r="M391" t="n">
        <v>6</v>
      </c>
      <c r="N391" t="n">
        <v>79.53</v>
      </c>
      <c r="O391" t="n">
        <v>35785.31</v>
      </c>
      <c r="P391" t="n">
        <v>230.56</v>
      </c>
      <c r="Q391" t="n">
        <v>467.08</v>
      </c>
      <c r="R391" t="n">
        <v>56.29</v>
      </c>
      <c r="S391" t="n">
        <v>39.61</v>
      </c>
      <c r="T391" t="n">
        <v>3396.89</v>
      </c>
      <c r="U391" t="n">
        <v>0.7</v>
      </c>
      <c r="V391" t="n">
        <v>0.75</v>
      </c>
      <c r="W391" t="n">
        <v>2.62</v>
      </c>
      <c r="X391" t="n">
        <v>0.2</v>
      </c>
      <c r="Y391" t="n">
        <v>1</v>
      </c>
      <c r="Z391" t="n">
        <v>10</v>
      </c>
    </row>
    <row r="392">
      <c r="A392" t="n">
        <v>98</v>
      </c>
      <c r="B392" t="n">
        <v>125</v>
      </c>
      <c r="C392" t="inlineStr">
        <is>
          <t xml:space="preserve">CONCLUIDO	</t>
        </is>
      </c>
      <c r="D392" t="n">
        <v>5.3566</v>
      </c>
      <c r="E392" t="n">
        <v>18.67</v>
      </c>
      <c r="F392" t="n">
        <v>15.53</v>
      </c>
      <c r="G392" t="n">
        <v>116.5</v>
      </c>
      <c r="H392" t="n">
        <v>1.57</v>
      </c>
      <c r="I392" t="n">
        <v>8</v>
      </c>
      <c r="J392" t="n">
        <v>288.76</v>
      </c>
      <c r="K392" t="n">
        <v>58.47</v>
      </c>
      <c r="L392" t="n">
        <v>25.5</v>
      </c>
      <c r="M392" t="n">
        <v>6</v>
      </c>
      <c r="N392" t="n">
        <v>79.78</v>
      </c>
      <c r="O392" t="n">
        <v>35847.71</v>
      </c>
      <c r="P392" t="n">
        <v>230.06</v>
      </c>
      <c r="Q392" t="n">
        <v>467.07</v>
      </c>
      <c r="R392" t="n">
        <v>56.55</v>
      </c>
      <c r="S392" t="n">
        <v>39.61</v>
      </c>
      <c r="T392" t="n">
        <v>3524</v>
      </c>
      <c r="U392" t="n">
        <v>0.7</v>
      </c>
      <c r="V392" t="n">
        <v>0.75</v>
      </c>
      <c r="W392" t="n">
        <v>2.62</v>
      </c>
      <c r="X392" t="n">
        <v>0.2</v>
      </c>
      <c r="Y392" t="n">
        <v>1</v>
      </c>
      <c r="Z392" t="n">
        <v>10</v>
      </c>
    </row>
    <row r="393">
      <c r="A393" t="n">
        <v>99</v>
      </c>
      <c r="B393" t="n">
        <v>125</v>
      </c>
      <c r="C393" t="inlineStr">
        <is>
          <t xml:space="preserve">CONCLUIDO	</t>
        </is>
      </c>
      <c r="D393" t="n">
        <v>5.3583</v>
      </c>
      <c r="E393" t="n">
        <v>18.66</v>
      </c>
      <c r="F393" t="n">
        <v>15.53</v>
      </c>
      <c r="G393" t="n">
        <v>116.46</v>
      </c>
      <c r="H393" t="n">
        <v>1.59</v>
      </c>
      <c r="I393" t="n">
        <v>8</v>
      </c>
      <c r="J393" t="n">
        <v>289.26</v>
      </c>
      <c r="K393" t="n">
        <v>58.47</v>
      </c>
      <c r="L393" t="n">
        <v>25.75</v>
      </c>
      <c r="M393" t="n">
        <v>6</v>
      </c>
      <c r="N393" t="n">
        <v>80.04000000000001</v>
      </c>
      <c r="O393" t="n">
        <v>35910.21</v>
      </c>
      <c r="P393" t="n">
        <v>229.46</v>
      </c>
      <c r="Q393" t="n">
        <v>467.07</v>
      </c>
      <c r="R393" t="n">
        <v>56.35</v>
      </c>
      <c r="S393" t="n">
        <v>39.61</v>
      </c>
      <c r="T393" t="n">
        <v>3426.56</v>
      </c>
      <c r="U393" t="n">
        <v>0.7</v>
      </c>
      <c r="V393" t="n">
        <v>0.75</v>
      </c>
      <c r="W393" t="n">
        <v>2.62</v>
      </c>
      <c r="X393" t="n">
        <v>0.2</v>
      </c>
      <c r="Y393" t="n">
        <v>1</v>
      </c>
      <c r="Z393" t="n">
        <v>10</v>
      </c>
    </row>
    <row r="394">
      <c r="A394" t="n">
        <v>100</v>
      </c>
      <c r="B394" t="n">
        <v>125</v>
      </c>
      <c r="C394" t="inlineStr">
        <is>
          <t xml:space="preserve">CONCLUIDO	</t>
        </is>
      </c>
      <c r="D394" t="n">
        <v>5.3555</v>
      </c>
      <c r="E394" t="n">
        <v>18.67</v>
      </c>
      <c r="F394" t="n">
        <v>15.54</v>
      </c>
      <c r="G394" t="n">
        <v>116.53</v>
      </c>
      <c r="H394" t="n">
        <v>1.6</v>
      </c>
      <c r="I394" t="n">
        <v>8</v>
      </c>
      <c r="J394" t="n">
        <v>289.77</v>
      </c>
      <c r="K394" t="n">
        <v>58.47</v>
      </c>
      <c r="L394" t="n">
        <v>26</v>
      </c>
      <c r="M394" t="n">
        <v>6</v>
      </c>
      <c r="N394" t="n">
        <v>80.3</v>
      </c>
      <c r="O394" t="n">
        <v>35972.82</v>
      </c>
      <c r="P394" t="n">
        <v>229</v>
      </c>
      <c r="Q394" t="n">
        <v>467.07</v>
      </c>
      <c r="R394" t="n">
        <v>56.71</v>
      </c>
      <c r="S394" t="n">
        <v>39.61</v>
      </c>
      <c r="T394" t="n">
        <v>3603.59</v>
      </c>
      <c r="U394" t="n">
        <v>0.7</v>
      </c>
      <c r="V394" t="n">
        <v>0.75</v>
      </c>
      <c r="W394" t="n">
        <v>2.62</v>
      </c>
      <c r="X394" t="n">
        <v>0.2</v>
      </c>
      <c r="Y394" t="n">
        <v>1</v>
      </c>
      <c r="Z394" t="n">
        <v>10</v>
      </c>
    </row>
    <row r="395">
      <c r="A395" t="n">
        <v>101</v>
      </c>
      <c r="B395" t="n">
        <v>125</v>
      </c>
      <c r="C395" t="inlineStr">
        <is>
          <t xml:space="preserve">CONCLUIDO	</t>
        </is>
      </c>
      <c r="D395" t="n">
        <v>5.3571</v>
      </c>
      <c r="E395" t="n">
        <v>18.67</v>
      </c>
      <c r="F395" t="n">
        <v>15.53</v>
      </c>
      <c r="G395" t="n">
        <v>116.49</v>
      </c>
      <c r="H395" t="n">
        <v>1.61</v>
      </c>
      <c r="I395" t="n">
        <v>8</v>
      </c>
      <c r="J395" t="n">
        <v>290.28</v>
      </c>
      <c r="K395" t="n">
        <v>58.47</v>
      </c>
      <c r="L395" t="n">
        <v>26.25</v>
      </c>
      <c r="M395" t="n">
        <v>6</v>
      </c>
      <c r="N395" t="n">
        <v>80.56</v>
      </c>
      <c r="O395" t="n">
        <v>36035.53</v>
      </c>
      <c r="P395" t="n">
        <v>228.67</v>
      </c>
      <c r="Q395" t="n">
        <v>467.07</v>
      </c>
      <c r="R395" t="n">
        <v>56.45</v>
      </c>
      <c r="S395" t="n">
        <v>39.61</v>
      </c>
      <c r="T395" t="n">
        <v>3474.8</v>
      </c>
      <c r="U395" t="n">
        <v>0.7</v>
      </c>
      <c r="V395" t="n">
        <v>0.75</v>
      </c>
      <c r="W395" t="n">
        <v>2.62</v>
      </c>
      <c r="X395" t="n">
        <v>0.2</v>
      </c>
      <c r="Y395" t="n">
        <v>1</v>
      </c>
      <c r="Z395" t="n">
        <v>10</v>
      </c>
    </row>
    <row r="396">
      <c r="A396" t="n">
        <v>102</v>
      </c>
      <c r="B396" t="n">
        <v>125</v>
      </c>
      <c r="C396" t="inlineStr">
        <is>
          <t xml:space="preserve">CONCLUIDO	</t>
        </is>
      </c>
      <c r="D396" t="n">
        <v>5.3583</v>
      </c>
      <c r="E396" t="n">
        <v>18.66</v>
      </c>
      <c r="F396" t="n">
        <v>15.53</v>
      </c>
      <c r="G396" t="n">
        <v>116.46</v>
      </c>
      <c r="H396" t="n">
        <v>1.62</v>
      </c>
      <c r="I396" t="n">
        <v>8</v>
      </c>
      <c r="J396" t="n">
        <v>290.79</v>
      </c>
      <c r="K396" t="n">
        <v>58.47</v>
      </c>
      <c r="L396" t="n">
        <v>26.5</v>
      </c>
      <c r="M396" t="n">
        <v>6</v>
      </c>
      <c r="N396" t="n">
        <v>80.81999999999999</v>
      </c>
      <c r="O396" t="n">
        <v>36098.35</v>
      </c>
      <c r="P396" t="n">
        <v>228.6</v>
      </c>
      <c r="Q396" t="n">
        <v>467.07</v>
      </c>
      <c r="R396" t="n">
        <v>56.39</v>
      </c>
      <c r="S396" t="n">
        <v>39.61</v>
      </c>
      <c r="T396" t="n">
        <v>3445.52</v>
      </c>
      <c r="U396" t="n">
        <v>0.7</v>
      </c>
      <c r="V396" t="n">
        <v>0.75</v>
      </c>
      <c r="W396" t="n">
        <v>2.62</v>
      </c>
      <c r="X396" t="n">
        <v>0.19</v>
      </c>
      <c r="Y396" t="n">
        <v>1</v>
      </c>
      <c r="Z396" t="n">
        <v>10</v>
      </c>
    </row>
    <row r="397">
      <c r="A397" t="n">
        <v>103</v>
      </c>
      <c r="B397" t="n">
        <v>125</v>
      </c>
      <c r="C397" t="inlineStr">
        <is>
          <t xml:space="preserve">CONCLUIDO	</t>
        </is>
      </c>
      <c r="D397" t="n">
        <v>5.3564</v>
      </c>
      <c r="E397" t="n">
        <v>18.67</v>
      </c>
      <c r="F397" t="n">
        <v>15.53</v>
      </c>
      <c r="G397" t="n">
        <v>116.51</v>
      </c>
      <c r="H397" t="n">
        <v>1.64</v>
      </c>
      <c r="I397" t="n">
        <v>8</v>
      </c>
      <c r="J397" t="n">
        <v>291.3</v>
      </c>
      <c r="K397" t="n">
        <v>58.47</v>
      </c>
      <c r="L397" t="n">
        <v>26.75</v>
      </c>
      <c r="M397" t="n">
        <v>6</v>
      </c>
      <c r="N397" t="n">
        <v>81.08</v>
      </c>
      <c r="O397" t="n">
        <v>36161.27</v>
      </c>
      <c r="P397" t="n">
        <v>227.97</v>
      </c>
      <c r="Q397" t="n">
        <v>467.08</v>
      </c>
      <c r="R397" t="n">
        <v>56.5</v>
      </c>
      <c r="S397" t="n">
        <v>39.61</v>
      </c>
      <c r="T397" t="n">
        <v>3499.66</v>
      </c>
      <c r="U397" t="n">
        <v>0.7</v>
      </c>
      <c r="V397" t="n">
        <v>0.75</v>
      </c>
      <c r="W397" t="n">
        <v>2.62</v>
      </c>
      <c r="X397" t="n">
        <v>0.2</v>
      </c>
      <c r="Y397" t="n">
        <v>1</v>
      </c>
      <c r="Z397" t="n">
        <v>10</v>
      </c>
    </row>
    <row r="398">
      <c r="A398" t="n">
        <v>104</v>
      </c>
      <c r="B398" t="n">
        <v>125</v>
      </c>
      <c r="C398" t="inlineStr">
        <is>
          <t xml:space="preserve">CONCLUIDO	</t>
        </is>
      </c>
      <c r="D398" t="n">
        <v>5.3531</v>
      </c>
      <c r="E398" t="n">
        <v>18.68</v>
      </c>
      <c r="F398" t="n">
        <v>15.55</v>
      </c>
      <c r="G398" t="n">
        <v>116.6</v>
      </c>
      <c r="H398" t="n">
        <v>1.65</v>
      </c>
      <c r="I398" t="n">
        <v>8</v>
      </c>
      <c r="J398" t="n">
        <v>291.81</v>
      </c>
      <c r="K398" t="n">
        <v>58.47</v>
      </c>
      <c r="L398" t="n">
        <v>27</v>
      </c>
      <c r="M398" t="n">
        <v>6</v>
      </c>
      <c r="N398" t="n">
        <v>81.34</v>
      </c>
      <c r="O398" t="n">
        <v>36224.3</v>
      </c>
      <c r="P398" t="n">
        <v>227.11</v>
      </c>
      <c r="Q398" t="n">
        <v>467.07</v>
      </c>
      <c r="R398" t="n">
        <v>56.99</v>
      </c>
      <c r="S398" t="n">
        <v>39.61</v>
      </c>
      <c r="T398" t="n">
        <v>3743.65</v>
      </c>
      <c r="U398" t="n">
        <v>0.7</v>
      </c>
      <c r="V398" t="n">
        <v>0.75</v>
      </c>
      <c r="W398" t="n">
        <v>2.62</v>
      </c>
      <c r="X398" t="n">
        <v>0.21</v>
      </c>
      <c r="Y398" t="n">
        <v>1</v>
      </c>
      <c r="Z398" t="n">
        <v>10</v>
      </c>
    </row>
    <row r="399">
      <c r="A399" t="n">
        <v>105</v>
      </c>
      <c r="B399" t="n">
        <v>125</v>
      </c>
      <c r="C399" t="inlineStr">
        <is>
          <t xml:space="preserve">CONCLUIDO	</t>
        </is>
      </c>
      <c r="D399" t="n">
        <v>5.3755</v>
      </c>
      <c r="E399" t="n">
        <v>18.6</v>
      </c>
      <c r="F399" t="n">
        <v>15.52</v>
      </c>
      <c r="G399" t="n">
        <v>132.99</v>
      </c>
      <c r="H399" t="n">
        <v>1.66</v>
      </c>
      <c r="I399" t="n">
        <v>7</v>
      </c>
      <c r="J399" t="n">
        <v>292.32</v>
      </c>
      <c r="K399" t="n">
        <v>58.47</v>
      </c>
      <c r="L399" t="n">
        <v>27.25</v>
      </c>
      <c r="M399" t="n">
        <v>5</v>
      </c>
      <c r="N399" t="n">
        <v>81.59999999999999</v>
      </c>
      <c r="O399" t="n">
        <v>36287.44</v>
      </c>
      <c r="P399" t="n">
        <v>226.98</v>
      </c>
      <c r="Q399" t="n">
        <v>467.07</v>
      </c>
      <c r="R399" t="n">
        <v>55.9</v>
      </c>
      <c r="S399" t="n">
        <v>39.61</v>
      </c>
      <c r="T399" t="n">
        <v>3207.68</v>
      </c>
      <c r="U399" t="n">
        <v>0.71</v>
      </c>
      <c r="V399" t="n">
        <v>0.75</v>
      </c>
      <c r="W399" t="n">
        <v>2.62</v>
      </c>
      <c r="X399" t="n">
        <v>0.18</v>
      </c>
      <c r="Y399" t="n">
        <v>1</v>
      </c>
      <c r="Z399" t="n">
        <v>10</v>
      </c>
    </row>
    <row r="400">
      <c r="A400" t="n">
        <v>106</v>
      </c>
      <c r="B400" t="n">
        <v>125</v>
      </c>
      <c r="C400" t="inlineStr">
        <is>
          <t xml:space="preserve">CONCLUIDO	</t>
        </is>
      </c>
      <c r="D400" t="n">
        <v>5.3747</v>
      </c>
      <c r="E400" t="n">
        <v>18.61</v>
      </c>
      <c r="F400" t="n">
        <v>15.52</v>
      </c>
      <c r="G400" t="n">
        <v>133.01</v>
      </c>
      <c r="H400" t="n">
        <v>1.67</v>
      </c>
      <c r="I400" t="n">
        <v>7</v>
      </c>
      <c r="J400" t="n">
        <v>292.84</v>
      </c>
      <c r="K400" t="n">
        <v>58.47</v>
      </c>
      <c r="L400" t="n">
        <v>27.5</v>
      </c>
      <c r="M400" t="n">
        <v>5</v>
      </c>
      <c r="N400" t="n">
        <v>81.86</v>
      </c>
      <c r="O400" t="n">
        <v>36350.69</v>
      </c>
      <c r="P400" t="n">
        <v>227.32</v>
      </c>
      <c r="Q400" t="n">
        <v>467.07</v>
      </c>
      <c r="R400" t="n">
        <v>55.98</v>
      </c>
      <c r="S400" t="n">
        <v>39.61</v>
      </c>
      <c r="T400" t="n">
        <v>3247.41</v>
      </c>
      <c r="U400" t="n">
        <v>0.71</v>
      </c>
      <c r="V400" t="n">
        <v>0.75</v>
      </c>
      <c r="W400" t="n">
        <v>2.62</v>
      </c>
      <c r="X400" t="n">
        <v>0.18</v>
      </c>
      <c r="Y400" t="n">
        <v>1</v>
      </c>
      <c r="Z400" t="n">
        <v>10</v>
      </c>
    </row>
    <row r="401">
      <c r="A401" t="n">
        <v>107</v>
      </c>
      <c r="B401" t="n">
        <v>125</v>
      </c>
      <c r="C401" t="inlineStr">
        <is>
          <t xml:space="preserve">CONCLUIDO	</t>
        </is>
      </c>
      <c r="D401" t="n">
        <v>5.3759</v>
      </c>
      <c r="E401" t="n">
        <v>18.6</v>
      </c>
      <c r="F401" t="n">
        <v>15.51</v>
      </c>
      <c r="G401" t="n">
        <v>132.98</v>
      </c>
      <c r="H401" t="n">
        <v>1.68</v>
      </c>
      <c r="I401" t="n">
        <v>7</v>
      </c>
      <c r="J401" t="n">
        <v>293.35</v>
      </c>
      <c r="K401" t="n">
        <v>58.47</v>
      </c>
      <c r="L401" t="n">
        <v>27.75</v>
      </c>
      <c r="M401" t="n">
        <v>5</v>
      </c>
      <c r="N401" t="n">
        <v>82.13</v>
      </c>
      <c r="O401" t="n">
        <v>36414.05</v>
      </c>
      <c r="P401" t="n">
        <v>227.81</v>
      </c>
      <c r="Q401" t="n">
        <v>467.07</v>
      </c>
      <c r="R401" t="n">
        <v>56.01</v>
      </c>
      <c r="S401" t="n">
        <v>39.61</v>
      </c>
      <c r="T401" t="n">
        <v>3260.15</v>
      </c>
      <c r="U401" t="n">
        <v>0.71</v>
      </c>
      <c r="V401" t="n">
        <v>0.75</v>
      </c>
      <c r="W401" t="n">
        <v>2.62</v>
      </c>
      <c r="X401" t="n">
        <v>0.18</v>
      </c>
      <c r="Y401" t="n">
        <v>1</v>
      </c>
      <c r="Z401" t="n">
        <v>10</v>
      </c>
    </row>
    <row r="402">
      <c r="A402" t="n">
        <v>108</v>
      </c>
      <c r="B402" t="n">
        <v>125</v>
      </c>
      <c r="C402" t="inlineStr">
        <is>
          <t xml:space="preserve">CONCLUIDO	</t>
        </is>
      </c>
      <c r="D402" t="n">
        <v>5.3789</v>
      </c>
      <c r="E402" t="n">
        <v>18.59</v>
      </c>
      <c r="F402" t="n">
        <v>15.5</v>
      </c>
      <c r="G402" t="n">
        <v>132.89</v>
      </c>
      <c r="H402" t="n">
        <v>1.7</v>
      </c>
      <c r="I402" t="n">
        <v>7</v>
      </c>
      <c r="J402" t="n">
        <v>293.86</v>
      </c>
      <c r="K402" t="n">
        <v>58.47</v>
      </c>
      <c r="L402" t="n">
        <v>28</v>
      </c>
      <c r="M402" t="n">
        <v>5</v>
      </c>
      <c r="N402" t="n">
        <v>82.39</v>
      </c>
      <c r="O402" t="n">
        <v>36477.51</v>
      </c>
      <c r="P402" t="n">
        <v>227.62</v>
      </c>
      <c r="Q402" t="n">
        <v>467.07</v>
      </c>
      <c r="R402" t="n">
        <v>55.5</v>
      </c>
      <c r="S402" t="n">
        <v>39.61</v>
      </c>
      <c r="T402" t="n">
        <v>3007.62</v>
      </c>
      <c r="U402" t="n">
        <v>0.71</v>
      </c>
      <c r="V402" t="n">
        <v>0.75</v>
      </c>
      <c r="W402" t="n">
        <v>2.62</v>
      </c>
      <c r="X402" t="n">
        <v>0.17</v>
      </c>
      <c r="Y402" t="n">
        <v>1</v>
      </c>
      <c r="Z402" t="n">
        <v>10</v>
      </c>
    </row>
    <row r="403">
      <c r="A403" t="n">
        <v>109</v>
      </c>
      <c r="B403" t="n">
        <v>125</v>
      </c>
      <c r="C403" t="inlineStr">
        <is>
          <t xml:space="preserve">CONCLUIDO	</t>
        </is>
      </c>
      <c r="D403" t="n">
        <v>5.3763</v>
      </c>
      <c r="E403" t="n">
        <v>18.6</v>
      </c>
      <c r="F403" t="n">
        <v>15.51</v>
      </c>
      <c r="G403" t="n">
        <v>132.97</v>
      </c>
      <c r="H403" t="n">
        <v>1.71</v>
      </c>
      <c r="I403" t="n">
        <v>7</v>
      </c>
      <c r="J403" t="n">
        <v>294.38</v>
      </c>
      <c r="K403" t="n">
        <v>58.47</v>
      </c>
      <c r="L403" t="n">
        <v>28.25</v>
      </c>
      <c r="M403" t="n">
        <v>5</v>
      </c>
      <c r="N403" t="n">
        <v>82.66</v>
      </c>
      <c r="O403" t="n">
        <v>36541.09</v>
      </c>
      <c r="P403" t="n">
        <v>228.13</v>
      </c>
      <c r="Q403" t="n">
        <v>467.07</v>
      </c>
      <c r="R403" t="n">
        <v>55.9</v>
      </c>
      <c r="S403" t="n">
        <v>39.61</v>
      </c>
      <c r="T403" t="n">
        <v>3204.53</v>
      </c>
      <c r="U403" t="n">
        <v>0.71</v>
      </c>
      <c r="V403" t="n">
        <v>0.75</v>
      </c>
      <c r="W403" t="n">
        <v>2.62</v>
      </c>
      <c r="X403" t="n">
        <v>0.18</v>
      </c>
      <c r="Y403" t="n">
        <v>1</v>
      </c>
      <c r="Z403" t="n">
        <v>10</v>
      </c>
    </row>
    <row r="404">
      <c r="A404" t="n">
        <v>110</v>
      </c>
      <c r="B404" t="n">
        <v>125</v>
      </c>
      <c r="C404" t="inlineStr">
        <is>
          <t xml:space="preserve">CONCLUIDO	</t>
        </is>
      </c>
      <c r="D404" t="n">
        <v>5.3752</v>
      </c>
      <c r="E404" t="n">
        <v>18.6</v>
      </c>
      <c r="F404" t="n">
        <v>15.52</v>
      </c>
      <c r="G404" t="n">
        <v>133</v>
      </c>
      <c r="H404" t="n">
        <v>1.72</v>
      </c>
      <c r="I404" t="n">
        <v>7</v>
      </c>
      <c r="J404" t="n">
        <v>294.9</v>
      </c>
      <c r="K404" t="n">
        <v>58.47</v>
      </c>
      <c r="L404" t="n">
        <v>28.5</v>
      </c>
      <c r="M404" t="n">
        <v>5</v>
      </c>
      <c r="N404" t="n">
        <v>82.92</v>
      </c>
      <c r="O404" t="n">
        <v>36604.77</v>
      </c>
      <c r="P404" t="n">
        <v>228.73</v>
      </c>
      <c r="Q404" t="n">
        <v>467.07</v>
      </c>
      <c r="R404" t="n">
        <v>55.94</v>
      </c>
      <c r="S404" t="n">
        <v>39.61</v>
      </c>
      <c r="T404" t="n">
        <v>3227.6</v>
      </c>
      <c r="U404" t="n">
        <v>0.71</v>
      </c>
      <c r="V404" t="n">
        <v>0.75</v>
      </c>
      <c r="W404" t="n">
        <v>2.62</v>
      </c>
      <c r="X404" t="n">
        <v>0.18</v>
      </c>
      <c r="Y404" t="n">
        <v>1</v>
      </c>
      <c r="Z404" t="n">
        <v>10</v>
      </c>
    </row>
    <row r="405">
      <c r="A405" t="n">
        <v>111</v>
      </c>
      <c r="B405" t="n">
        <v>125</v>
      </c>
      <c r="C405" t="inlineStr">
        <is>
          <t xml:space="preserve">CONCLUIDO	</t>
        </is>
      </c>
      <c r="D405" t="n">
        <v>5.3777</v>
      </c>
      <c r="E405" t="n">
        <v>18.6</v>
      </c>
      <c r="F405" t="n">
        <v>15.51</v>
      </c>
      <c r="G405" t="n">
        <v>132.92</v>
      </c>
      <c r="H405" t="n">
        <v>1.73</v>
      </c>
      <c r="I405" t="n">
        <v>7</v>
      </c>
      <c r="J405" t="n">
        <v>295.41</v>
      </c>
      <c r="K405" t="n">
        <v>58.47</v>
      </c>
      <c r="L405" t="n">
        <v>28.75</v>
      </c>
      <c r="M405" t="n">
        <v>5</v>
      </c>
      <c r="N405" t="n">
        <v>83.19</v>
      </c>
      <c r="O405" t="n">
        <v>36668.57</v>
      </c>
      <c r="P405" t="n">
        <v>228.39</v>
      </c>
      <c r="Q405" t="n">
        <v>467.08</v>
      </c>
      <c r="R405" t="n">
        <v>55.58</v>
      </c>
      <c r="S405" t="n">
        <v>39.61</v>
      </c>
      <c r="T405" t="n">
        <v>3046.4</v>
      </c>
      <c r="U405" t="n">
        <v>0.71</v>
      </c>
      <c r="V405" t="n">
        <v>0.75</v>
      </c>
      <c r="W405" t="n">
        <v>2.62</v>
      </c>
      <c r="X405" t="n">
        <v>0.17</v>
      </c>
      <c r="Y405" t="n">
        <v>1</v>
      </c>
      <c r="Z405" t="n">
        <v>10</v>
      </c>
    </row>
    <row r="406">
      <c r="A406" t="n">
        <v>112</v>
      </c>
      <c r="B406" t="n">
        <v>125</v>
      </c>
      <c r="C406" t="inlineStr">
        <is>
          <t xml:space="preserve">CONCLUIDO	</t>
        </is>
      </c>
      <c r="D406" t="n">
        <v>5.3784</v>
      </c>
      <c r="E406" t="n">
        <v>18.59</v>
      </c>
      <c r="F406" t="n">
        <v>15.51</v>
      </c>
      <c r="G406" t="n">
        <v>132.9</v>
      </c>
      <c r="H406" t="n">
        <v>1.75</v>
      </c>
      <c r="I406" t="n">
        <v>7</v>
      </c>
      <c r="J406" t="n">
        <v>295.93</v>
      </c>
      <c r="K406" t="n">
        <v>58.47</v>
      </c>
      <c r="L406" t="n">
        <v>29</v>
      </c>
      <c r="M406" t="n">
        <v>5</v>
      </c>
      <c r="N406" t="n">
        <v>83.45999999999999</v>
      </c>
      <c r="O406" t="n">
        <v>36732.47</v>
      </c>
      <c r="P406" t="n">
        <v>228.39</v>
      </c>
      <c r="Q406" t="n">
        <v>467.08</v>
      </c>
      <c r="R406" t="n">
        <v>55.64</v>
      </c>
      <c r="S406" t="n">
        <v>39.61</v>
      </c>
      <c r="T406" t="n">
        <v>3073.78</v>
      </c>
      <c r="U406" t="n">
        <v>0.71</v>
      </c>
      <c r="V406" t="n">
        <v>0.75</v>
      </c>
      <c r="W406" t="n">
        <v>2.62</v>
      </c>
      <c r="X406" t="n">
        <v>0.17</v>
      </c>
      <c r="Y406" t="n">
        <v>1</v>
      </c>
      <c r="Z406" t="n">
        <v>10</v>
      </c>
    </row>
    <row r="407">
      <c r="A407" t="n">
        <v>113</v>
      </c>
      <c r="B407" t="n">
        <v>125</v>
      </c>
      <c r="C407" t="inlineStr">
        <is>
          <t xml:space="preserve">CONCLUIDO	</t>
        </is>
      </c>
      <c r="D407" t="n">
        <v>5.3793</v>
      </c>
      <c r="E407" t="n">
        <v>18.59</v>
      </c>
      <c r="F407" t="n">
        <v>15.5</v>
      </c>
      <c r="G407" t="n">
        <v>132.88</v>
      </c>
      <c r="H407" t="n">
        <v>1.76</v>
      </c>
      <c r="I407" t="n">
        <v>7</v>
      </c>
      <c r="J407" t="n">
        <v>296.45</v>
      </c>
      <c r="K407" t="n">
        <v>58.47</v>
      </c>
      <c r="L407" t="n">
        <v>29.25</v>
      </c>
      <c r="M407" t="n">
        <v>5</v>
      </c>
      <c r="N407" t="n">
        <v>83.73</v>
      </c>
      <c r="O407" t="n">
        <v>36796.49</v>
      </c>
      <c r="P407" t="n">
        <v>227.65</v>
      </c>
      <c r="Q407" t="n">
        <v>467.09</v>
      </c>
      <c r="R407" t="n">
        <v>55.51</v>
      </c>
      <c r="S407" t="n">
        <v>39.61</v>
      </c>
      <c r="T407" t="n">
        <v>3009.73</v>
      </c>
      <c r="U407" t="n">
        <v>0.71</v>
      </c>
      <c r="V407" t="n">
        <v>0.75</v>
      </c>
      <c r="W407" t="n">
        <v>2.62</v>
      </c>
      <c r="X407" t="n">
        <v>0.17</v>
      </c>
      <c r="Y407" t="n">
        <v>1</v>
      </c>
      <c r="Z407" t="n">
        <v>10</v>
      </c>
    </row>
    <row r="408">
      <c r="A408" t="n">
        <v>114</v>
      </c>
      <c r="B408" t="n">
        <v>125</v>
      </c>
      <c r="C408" t="inlineStr">
        <is>
          <t xml:space="preserve">CONCLUIDO	</t>
        </is>
      </c>
      <c r="D408" t="n">
        <v>5.3804</v>
      </c>
      <c r="E408" t="n">
        <v>18.59</v>
      </c>
      <c r="F408" t="n">
        <v>15.5</v>
      </c>
      <c r="G408" t="n">
        <v>132.85</v>
      </c>
      <c r="H408" t="n">
        <v>1.77</v>
      </c>
      <c r="I408" t="n">
        <v>7</v>
      </c>
      <c r="J408" t="n">
        <v>296.97</v>
      </c>
      <c r="K408" t="n">
        <v>58.47</v>
      </c>
      <c r="L408" t="n">
        <v>29.5</v>
      </c>
      <c r="M408" t="n">
        <v>5</v>
      </c>
      <c r="N408" t="n">
        <v>84</v>
      </c>
      <c r="O408" t="n">
        <v>36860.62</v>
      </c>
      <c r="P408" t="n">
        <v>227.28</v>
      </c>
      <c r="Q408" t="n">
        <v>467.09</v>
      </c>
      <c r="R408" t="n">
        <v>55.3</v>
      </c>
      <c r="S408" t="n">
        <v>39.61</v>
      </c>
      <c r="T408" t="n">
        <v>2905.53</v>
      </c>
      <c r="U408" t="n">
        <v>0.72</v>
      </c>
      <c r="V408" t="n">
        <v>0.75</v>
      </c>
      <c r="W408" t="n">
        <v>2.62</v>
      </c>
      <c r="X408" t="n">
        <v>0.16</v>
      </c>
      <c r="Y408" t="n">
        <v>1</v>
      </c>
      <c r="Z408" t="n">
        <v>10</v>
      </c>
    </row>
    <row r="409">
      <c r="A409" t="n">
        <v>115</v>
      </c>
      <c r="B409" t="n">
        <v>125</v>
      </c>
      <c r="C409" t="inlineStr">
        <is>
          <t xml:space="preserve">CONCLUIDO	</t>
        </is>
      </c>
      <c r="D409" t="n">
        <v>5.3808</v>
      </c>
      <c r="E409" t="n">
        <v>18.58</v>
      </c>
      <c r="F409" t="n">
        <v>15.5</v>
      </c>
      <c r="G409" t="n">
        <v>132.83</v>
      </c>
      <c r="H409" t="n">
        <v>1.78</v>
      </c>
      <c r="I409" t="n">
        <v>7</v>
      </c>
      <c r="J409" t="n">
        <v>297.49</v>
      </c>
      <c r="K409" t="n">
        <v>58.47</v>
      </c>
      <c r="L409" t="n">
        <v>29.75</v>
      </c>
      <c r="M409" t="n">
        <v>5</v>
      </c>
      <c r="N409" t="n">
        <v>84.27</v>
      </c>
      <c r="O409" t="n">
        <v>36924.87</v>
      </c>
      <c r="P409" t="n">
        <v>227.14</v>
      </c>
      <c r="Q409" t="n">
        <v>467.07</v>
      </c>
      <c r="R409" t="n">
        <v>55.26</v>
      </c>
      <c r="S409" t="n">
        <v>39.61</v>
      </c>
      <c r="T409" t="n">
        <v>2886.39</v>
      </c>
      <c r="U409" t="n">
        <v>0.72</v>
      </c>
      <c r="V409" t="n">
        <v>0.75</v>
      </c>
      <c r="W409" t="n">
        <v>2.62</v>
      </c>
      <c r="X409" t="n">
        <v>0.16</v>
      </c>
      <c r="Y409" t="n">
        <v>1</v>
      </c>
      <c r="Z409" t="n">
        <v>10</v>
      </c>
    </row>
    <row r="410">
      <c r="A410" t="n">
        <v>116</v>
      </c>
      <c r="B410" t="n">
        <v>125</v>
      </c>
      <c r="C410" t="inlineStr">
        <is>
          <t xml:space="preserve">CONCLUIDO	</t>
        </is>
      </c>
      <c r="D410" t="n">
        <v>5.38</v>
      </c>
      <c r="E410" t="n">
        <v>18.59</v>
      </c>
      <c r="F410" t="n">
        <v>15.5</v>
      </c>
      <c r="G410" t="n">
        <v>132.86</v>
      </c>
      <c r="H410" t="n">
        <v>1.79</v>
      </c>
      <c r="I410" t="n">
        <v>7</v>
      </c>
      <c r="J410" t="n">
        <v>298.01</v>
      </c>
      <c r="K410" t="n">
        <v>58.47</v>
      </c>
      <c r="L410" t="n">
        <v>30</v>
      </c>
      <c r="M410" t="n">
        <v>5</v>
      </c>
      <c r="N410" t="n">
        <v>84.54000000000001</v>
      </c>
      <c r="O410" t="n">
        <v>36989.23</v>
      </c>
      <c r="P410" t="n">
        <v>227.14</v>
      </c>
      <c r="Q410" t="n">
        <v>467.07</v>
      </c>
      <c r="R410" t="n">
        <v>55.38</v>
      </c>
      <c r="S410" t="n">
        <v>39.61</v>
      </c>
      <c r="T410" t="n">
        <v>2948.35</v>
      </c>
      <c r="U410" t="n">
        <v>0.72</v>
      </c>
      <c r="V410" t="n">
        <v>0.75</v>
      </c>
      <c r="W410" t="n">
        <v>2.62</v>
      </c>
      <c r="X410" t="n">
        <v>0.17</v>
      </c>
      <c r="Y410" t="n">
        <v>1</v>
      </c>
      <c r="Z410" t="n">
        <v>10</v>
      </c>
    </row>
    <row r="411">
      <c r="A411" t="n">
        <v>117</v>
      </c>
      <c r="B411" t="n">
        <v>125</v>
      </c>
      <c r="C411" t="inlineStr">
        <is>
          <t xml:space="preserve">CONCLUIDO	</t>
        </is>
      </c>
      <c r="D411" t="n">
        <v>5.3802</v>
      </c>
      <c r="E411" t="n">
        <v>18.59</v>
      </c>
      <c r="F411" t="n">
        <v>15.5</v>
      </c>
      <c r="G411" t="n">
        <v>132.85</v>
      </c>
      <c r="H411" t="n">
        <v>1.8</v>
      </c>
      <c r="I411" t="n">
        <v>7</v>
      </c>
      <c r="J411" t="n">
        <v>298.54</v>
      </c>
      <c r="K411" t="n">
        <v>58.47</v>
      </c>
      <c r="L411" t="n">
        <v>30.25</v>
      </c>
      <c r="M411" t="n">
        <v>5</v>
      </c>
      <c r="N411" t="n">
        <v>84.81</v>
      </c>
      <c r="O411" t="n">
        <v>37053.7</v>
      </c>
      <c r="P411" t="n">
        <v>226.69</v>
      </c>
      <c r="Q411" t="n">
        <v>467.07</v>
      </c>
      <c r="R411" t="n">
        <v>55.33</v>
      </c>
      <c r="S411" t="n">
        <v>39.61</v>
      </c>
      <c r="T411" t="n">
        <v>2920.13</v>
      </c>
      <c r="U411" t="n">
        <v>0.72</v>
      </c>
      <c r="V411" t="n">
        <v>0.75</v>
      </c>
      <c r="W411" t="n">
        <v>2.62</v>
      </c>
      <c r="X411" t="n">
        <v>0.17</v>
      </c>
      <c r="Y411" t="n">
        <v>1</v>
      </c>
      <c r="Z411" t="n">
        <v>10</v>
      </c>
    </row>
    <row r="412">
      <c r="A412" t="n">
        <v>118</v>
      </c>
      <c r="B412" t="n">
        <v>125</v>
      </c>
      <c r="C412" t="inlineStr">
        <is>
          <t xml:space="preserve">CONCLUIDO	</t>
        </is>
      </c>
      <c r="D412" t="n">
        <v>5.3825</v>
      </c>
      <c r="E412" t="n">
        <v>18.58</v>
      </c>
      <c r="F412" t="n">
        <v>15.49</v>
      </c>
      <c r="G412" t="n">
        <v>132.78</v>
      </c>
      <c r="H412" t="n">
        <v>1.82</v>
      </c>
      <c r="I412" t="n">
        <v>7</v>
      </c>
      <c r="J412" t="n">
        <v>299.06</v>
      </c>
      <c r="K412" t="n">
        <v>58.47</v>
      </c>
      <c r="L412" t="n">
        <v>30.5</v>
      </c>
      <c r="M412" t="n">
        <v>5</v>
      </c>
      <c r="N412" t="n">
        <v>85.09</v>
      </c>
      <c r="O412" t="n">
        <v>37118.29</v>
      </c>
      <c r="P412" t="n">
        <v>226.21</v>
      </c>
      <c r="Q412" t="n">
        <v>467.07</v>
      </c>
      <c r="R412" t="n">
        <v>55.07</v>
      </c>
      <c r="S412" t="n">
        <v>39.61</v>
      </c>
      <c r="T412" t="n">
        <v>2790.65</v>
      </c>
      <c r="U412" t="n">
        <v>0.72</v>
      </c>
      <c r="V412" t="n">
        <v>0.75</v>
      </c>
      <c r="W412" t="n">
        <v>2.62</v>
      </c>
      <c r="X412" t="n">
        <v>0.16</v>
      </c>
      <c r="Y412" t="n">
        <v>1</v>
      </c>
      <c r="Z412" t="n">
        <v>10</v>
      </c>
    </row>
    <row r="413">
      <c r="A413" t="n">
        <v>119</v>
      </c>
      <c r="B413" t="n">
        <v>125</v>
      </c>
      <c r="C413" t="inlineStr">
        <is>
          <t xml:space="preserve">CONCLUIDO	</t>
        </is>
      </c>
      <c r="D413" t="n">
        <v>5.3816</v>
      </c>
      <c r="E413" t="n">
        <v>18.58</v>
      </c>
      <c r="F413" t="n">
        <v>15.49</v>
      </c>
      <c r="G413" t="n">
        <v>132.81</v>
      </c>
      <c r="H413" t="n">
        <v>1.83</v>
      </c>
      <c r="I413" t="n">
        <v>7</v>
      </c>
      <c r="J413" t="n">
        <v>299.59</v>
      </c>
      <c r="K413" t="n">
        <v>58.47</v>
      </c>
      <c r="L413" t="n">
        <v>30.75</v>
      </c>
      <c r="M413" t="n">
        <v>5</v>
      </c>
      <c r="N413" t="n">
        <v>85.36</v>
      </c>
      <c r="O413" t="n">
        <v>37183.12</v>
      </c>
      <c r="P413" t="n">
        <v>225.93</v>
      </c>
      <c r="Q413" t="n">
        <v>467.07</v>
      </c>
      <c r="R413" t="n">
        <v>55.15</v>
      </c>
      <c r="S413" t="n">
        <v>39.61</v>
      </c>
      <c r="T413" t="n">
        <v>2832.38</v>
      </c>
      <c r="U413" t="n">
        <v>0.72</v>
      </c>
      <c r="V413" t="n">
        <v>0.75</v>
      </c>
      <c r="W413" t="n">
        <v>2.62</v>
      </c>
      <c r="X413" t="n">
        <v>0.16</v>
      </c>
      <c r="Y413" t="n">
        <v>1</v>
      </c>
      <c r="Z413" t="n">
        <v>10</v>
      </c>
    </row>
    <row r="414">
      <c r="A414" t="n">
        <v>120</v>
      </c>
      <c r="B414" t="n">
        <v>125</v>
      </c>
      <c r="C414" t="inlineStr">
        <is>
          <t xml:space="preserve">CONCLUIDO	</t>
        </is>
      </c>
      <c r="D414" t="n">
        <v>5.3795</v>
      </c>
      <c r="E414" t="n">
        <v>18.59</v>
      </c>
      <c r="F414" t="n">
        <v>15.5</v>
      </c>
      <c r="G414" t="n">
        <v>132.87</v>
      </c>
      <c r="H414" t="n">
        <v>1.84</v>
      </c>
      <c r="I414" t="n">
        <v>7</v>
      </c>
      <c r="J414" t="n">
        <v>300.11</v>
      </c>
      <c r="K414" t="n">
        <v>58.47</v>
      </c>
      <c r="L414" t="n">
        <v>31</v>
      </c>
      <c r="M414" t="n">
        <v>5</v>
      </c>
      <c r="N414" t="n">
        <v>85.64</v>
      </c>
      <c r="O414" t="n">
        <v>37247.94</v>
      </c>
      <c r="P414" t="n">
        <v>225.92</v>
      </c>
      <c r="Q414" t="n">
        <v>467.07</v>
      </c>
      <c r="R414" t="n">
        <v>55.41</v>
      </c>
      <c r="S414" t="n">
        <v>39.61</v>
      </c>
      <c r="T414" t="n">
        <v>2961.04</v>
      </c>
      <c r="U414" t="n">
        <v>0.71</v>
      </c>
      <c r="V414" t="n">
        <v>0.75</v>
      </c>
      <c r="W414" t="n">
        <v>2.62</v>
      </c>
      <c r="X414" t="n">
        <v>0.17</v>
      </c>
      <c r="Y414" t="n">
        <v>1</v>
      </c>
      <c r="Z414" t="n">
        <v>10</v>
      </c>
    </row>
    <row r="415">
      <c r="A415" t="n">
        <v>121</v>
      </c>
      <c r="B415" t="n">
        <v>125</v>
      </c>
      <c r="C415" t="inlineStr">
        <is>
          <t xml:space="preserve">CONCLUIDO	</t>
        </is>
      </c>
      <c r="D415" t="n">
        <v>5.3778</v>
      </c>
      <c r="E415" t="n">
        <v>18.6</v>
      </c>
      <c r="F415" t="n">
        <v>15.51</v>
      </c>
      <c r="G415" t="n">
        <v>132.92</v>
      </c>
      <c r="H415" t="n">
        <v>1.85</v>
      </c>
      <c r="I415" t="n">
        <v>7</v>
      </c>
      <c r="J415" t="n">
        <v>300.64</v>
      </c>
      <c r="K415" t="n">
        <v>58.47</v>
      </c>
      <c r="L415" t="n">
        <v>31.25</v>
      </c>
      <c r="M415" t="n">
        <v>5</v>
      </c>
      <c r="N415" t="n">
        <v>85.91</v>
      </c>
      <c r="O415" t="n">
        <v>37312.88</v>
      </c>
      <c r="P415" t="n">
        <v>225.81</v>
      </c>
      <c r="Q415" t="n">
        <v>467.07</v>
      </c>
      <c r="R415" t="n">
        <v>55.6</v>
      </c>
      <c r="S415" t="n">
        <v>39.61</v>
      </c>
      <c r="T415" t="n">
        <v>3055.72</v>
      </c>
      <c r="U415" t="n">
        <v>0.71</v>
      </c>
      <c r="V415" t="n">
        <v>0.75</v>
      </c>
      <c r="W415" t="n">
        <v>2.62</v>
      </c>
      <c r="X415" t="n">
        <v>0.17</v>
      </c>
      <c r="Y415" t="n">
        <v>1</v>
      </c>
      <c r="Z415" t="n">
        <v>10</v>
      </c>
    </row>
    <row r="416">
      <c r="A416" t="n">
        <v>122</v>
      </c>
      <c r="B416" t="n">
        <v>125</v>
      </c>
      <c r="C416" t="inlineStr">
        <is>
          <t xml:space="preserve">CONCLUIDO	</t>
        </is>
      </c>
      <c r="D416" t="n">
        <v>5.3798</v>
      </c>
      <c r="E416" t="n">
        <v>18.59</v>
      </c>
      <c r="F416" t="n">
        <v>15.5</v>
      </c>
      <c r="G416" t="n">
        <v>132.86</v>
      </c>
      <c r="H416" t="n">
        <v>1.86</v>
      </c>
      <c r="I416" t="n">
        <v>7</v>
      </c>
      <c r="J416" t="n">
        <v>301.17</v>
      </c>
      <c r="K416" t="n">
        <v>58.47</v>
      </c>
      <c r="L416" t="n">
        <v>31.5</v>
      </c>
      <c r="M416" t="n">
        <v>5</v>
      </c>
      <c r="N416" t="n">
        <v>86.19</v>
      </c>
      <c r="O416" t="n">
        <v>37377.94</v>
      </c>
      <c r="P416" t="n">
        <v>225.38</v>
      </c>
      <c r="Q416" t="n">
        <v>467.07</v>
      </c>
      <c r="R416" t="n">
        <v>55.42</v>
      </c>
      <c r="S416" t="n">
        <v>39.61</v>
      </c>
      <c r="T416" t="n">
        <v>2964.21</v>
      </c>
      <c r="U416" t="n">
        <v>0.71</v>
      </c>
      <c r="V416" t="n">
        <v>0.75</v>
      </c>
      <c r="W416" t="n">
        <v>2.62</v>
      </c>
      <c r="X416" t="n">
        <v>0.17</v>
      </c>
      <c r="Y416" t="n">
        <v>1</v>
      </c>
      <c r="Z416" t="n">
        <v>10</v>
      </c>
    </row>
    <row r="417">
      <c r="A417" t="n">
        <v>123</v>
      </c>
      <c r="B417" t="n">
        <v>125</v>
      </c>
      <c r="C417" t="inlineStr">
        <is>
          <t xml:space="preserve">CONCLUIDO	</t>
        </is>
      </c>
      <c r="D417" t="n">
        <v>5.3794</v>
      </c>
      <c r="E417" t="n">
        <v>18.59</v>
      </c>
      <c r="F417" t="n">
        <v>15.5</v>
      </c>
      <c r="G417" t="n">
        <v>132.87</v>
      </c>
      <c r="H417" t="n">
        <v>1.87</v>
      </c>
      <c r="I417" t="n">
        <v>7</v>
      </c>
      <c r="J417" t="n">
        <v>301.69</v>
      </c>
      <c r="K417" t="n">
        <v>58.47</v>
      </c>
      <c r="L417" t="n">
        <v>31.75</v>
      </c>
      <c r="M417" t="n">
        <v>5</v>
      </c>
      <c r="N417" t="n">
        <v>86.47</v>
      </c>
      <c r="O417" t="n">
        <v>37443.11</v>
      </c>
      <c r="P417" t="n">
        <v>224.72</v>
      </c>
      <c r="Q417" t="n">
        <v>467.07</v>
      </c>
      <c r="R417" t="n">
        <v>55.54</v>
      </c>
      <c r="S417" t="n">
        <v>39.61</v>
      </c>
      <c r="T417" t="n">
        <v>3027.6</v>
      </c>
      <c r="U417" t="n">
        <v>0.71</v>
      </c>
      <c r="V417" t="n">
        <v>0.75</v>
      </c>
      <c r="W417" t="n">
        <v>2.62</v>
      </c>
      <c r="X417" t="n">
        <v>0.17</v>
      </c>
      <c r="Y417" t="n">
        <v>1</v>
      </c>
      <c r="Z417" t="n">
        <v>10</v>
      </c>
    </row>
    <row r="418">
      <c r="A418" t="n">
        <v>124</v>
      </c>
      <c r="B418" t="n">
        <v>125</v>
      </c>
      <c r="C418" t="inlineStr">
        <is>
          <t xml:space="preserve">CONCLUIDO	</t>
        </is>
      </c>
      <c r="D418" t="n">
        <v>5.4019</v>
      </c>
      <c r="E418" t="n">
        <v>18.51</v>
      </c>
      <c r="F418" t="n">
        <v>15.47</v>
      </c>
      <c r="G418" t="n">
        <v>154.72</v>
      </c>
      <c r="H418" t="n">
        <v>1.89</v>
      </c>
      <c r="I418" t="n">
        <v>6</v>
      </c>
      <c r="J418" t="n">
        <v>302.22</v>
      </c>
      <c r="K418" t="n">
        <v>58.47</v>
      </c>
      <c r="L418" t="n">
        <v>32</v>
      </c>
      <c r="M418" t="n">
        <v>4</v>
      </c>
      <c r="N418" t="n">
        <v>86.75</v>
      </c>
      <c r="O418" t="n">
        <v>37508.41</v>
      </c>
      <c r="P418" t="n">
        <v>223.21</v>
      </c>
      <c r="Q418" t="n">
        <v>467.07</v>
      </c>
      <c r="R418" t="n">
        <v>54.41</v>
      </c>
      <c r="S418" t="n">
        <v>39.61</v>
      </c>
      <c r="T418" t="n">
        <v>2464.95</v>
      </c>
      <c r="U418" t="n">
        <v>0.73</v>
      </c>
      <c r="V418" t="n">
        <v>0.75</v>
      </c>
      <c r="W418" t="n">
        <v>2.62</v>
      </c>
      <c r="X418" t="n">
        <v>0.14</v>
      </c>
      <c r="Y418" t="n">
        <v>1</v>
      </c>
      <c r="Z418" t="n">
        <v>10</v>
      </c>
    </row>
    <row r="419">
      <c r="A419" t="n">
        <v>125</v>
      </c>
      <c r="B419" t="n">
        <v>125</v>
      </c>
      <c r="C419" t="inlineStr">
        <is>
          <t xml:space="preserve">CONCLUIDO	</t>
        </is>
      </c>
      <c r="D419" t="n">
        <v>5.4038</v>
      </c>
      <c r="E419" t="n">
        <v>18.51</v>
      </c>
      <c r="F419" t="n">
        <v>15.47</v>
      </c>
      <c r="G419" t="n">
        <v>154.65</v>
      </c>
      <c r="H419" t="n">
        <v>1.9</v>
      </c>
      <c r="I419" t="n">
        <v>6</v>
      </c>
      <c r="J419" t="n">
        <v>302.75</v>
      </c>
      <c r="K419" t="n">
        <v>58.47</v>
      </c>
      <c r="L419" t="n">
        <v>32.25</v>
      </c>
      <c r="M419" t="n">
        <v>4</v>
      </c>
      <c r="N419" t="n">
        <v>87.03</v>
      </c>
      <c r="O419" t="n">
        <v>37573.82</v>
      </c>
      <c r="P419" t="n">
        <v>223.22</v>
      </c>
      <c r="Q419" t="n">
        <v>467.07</v>
      </c>
      <c r="R419" t="n">
        <v>54.27</v>
      </c>
      <c r="S419" t="n">
        <v>39.61</v>
      </c>
      <c r="T419" t="n">
        <v>2395.17</v>
      </c>
      <c r="U419" t="n">
        <v>0.73</v>
      </c>
      <c r="V419" t="n">
        <v>0.75</v>
      </c>
      <c r="W419" t="n">
        <v>2.62</v>
      </c>
      <c r="X419" t="n">
        <v>0.13</v>
      </c>
      <c r="Y419" t="n">
        <v>1</v>
      </c>
      <c r="Z419" t="n">
        <v>10</v>
      </c>
    </row>
    <row r="420">
      <c r="A420" t="n">
        <v>126</v>
      </c>
      <c r="B420" t="n">
        <v>125</v>
      </c>
      <c r="C420" t="inlineStr">
        <is>
          <t xml:space="preserve">CONCLUIDO	</t>
        </is>
      </c>
      <c r="D420" t="n">
        <v>5.4018</v>
      </c>
      <c r="E420" t="n">
        <v>18.51</v>
      </c>
      <c r="F420" t="n">
        <v>15.47</v>
      </c>
      <c r="G420" t="n">
        <v>154.72</v>
      </c>
      <c r="H420" t="n">
        <v>1.91</v>
      </c>
      <c r="I420" t="n">
        <v>6</v>
      </c>
      <c r="J420" t="n">
        <v>303.28</v>
      </c>
      <c r="K420" t="n">
        <v>58.47</v>
      </c>
      <c r="L420" t="n">
        <v>32.5</v>
      </c>
      <c r="M420" t="n">
        <v>4</v>
      </c>
      <c r="N420" t="n">
        <v>87.31</v>
      </c>
      <c r="O420" t="n">
        <v>37639.36</v>
      </c>
      <c r="P420" t="n">
        <v>223.44</v>
      </c>
      <c r="Q420" t="n">
        <v>467.07</v>
      </c>
      <c r="R420" t="n">
        <v>54.41</v>
      </c>
      <c r="S420" t="n">
        <v>39.61</v>
      </c>
      <c r="T420" t="n">
        <v>2464.97</v>
      </c>
      <c r="U420" t="n">
        <v>0.73</v>
      </c>
      <c r="V420" t="n">
        <v>0.75</v>
      </c>
      <c r="W420" t="n">
        <v>2.62</v>
      </c>
      <c r="X420" t="n">
        <v>0.14</v>
      </c>
      <c r="Y420" t="n">
        <v>1</v>
      </c>
      <c r="Z420" t="n">
        <v>10</v>
      </c>
    </row>
    <row r="421">
      <c r="A421" t="n">
        <v>127</v>
      </c>
      <c r="B421" t="n">
        <v>125</v>
      </c>
      <c r="C421" t="inlineStr">
        <is>
          <t xml:space="preserve">CONCLUIDO	</t>
        </is>
      </c>
      <c r="D421" t="n">
        <v>5.4017</v>
      </c>
      <c r="E421" t="n">
        <v>18.51</v>
      </c>
      <c r="F421" t="n">
        <v>15.47</v>
      </c>
      <c r="G421" t="n">
        <v>154.72</v>
      </c>
      <c r="H421" t="n">
        <v>1.92</v>
      </c>
      <c r="I421" t="n">
        <v>6</v>
      </c>
      <c r="J421" t="n">
        <v>303.82</v>
      </c>
      <c r="K421" t="n">
        <v>58.47</v>
      </c>
      <c r="L421" t="n">
        <v>32.75</v>
      </c>
      <c r="M421" t="n">
        <v>4</v>
      </c>
      <c r="N421" t="n">
        <v>87.59</v>
      </c>
      <c r="O421" t="n">
        <v>37705.01</v>
      </c>
      <c r="P421" t="n">
        <v>223.66</v>
      </c>
      <c r="Q421" t="n">
        <v>467.07</v>
      </c>
      <c r="R421" t="n">
        <v>54.55</v>
      </c>
      <c r="S421" t="n">
        <v>39.61</v>
      </c>
      <c r="T421" t="n">
        <v>2536.58</v>
      </c>
      <c r="U421" t="n">
        <v>0.73</v>
      </c>
      <c r="V421" t="n">
        <v>0.75</v>
      </c>
      <c r="W421" t="n">
        <v>2.62</v>
      </c>
      <c r="X421" t="n">
        <v>0.14</v>
      </c>
      <c r="Y421" t="n">
        <v>1</v>
      </c>
      <c r="Z421" t="n">
        <v>10</v>
      </c>
    </row>
    <row r="422">
      <c r="A422" t="n">
        <v>128</v>
      </c>
      <c r="B422" t="n">
        <v>125</v>
      </c>
      <c r="C422" t="inlineStr">
        <is>
          <t xml:space="preserve">CONCLUIDO	</t>
        </is>
      </c>
      <c r="D422" t="n">
        <v>5.3987</v>
      </c>
      <c r="E422" t="n">
        <v>18.52</v>
      </c>
      <c r="F422" t="n">
        <v>15.48</v>
      </c>
      <c r="G422" t="n">
        <v>154.83</v>
      </c>
      <c r="H422" t="n">
        <v>1.93</v>
      </c>
      <c r="I422" t="n">
        <v>6</v>
      </c>
      <c r="J422" t="n">
        <v>304.35</v>
      </c>
      <c r="K422" t="n">
        <v>58.47</v>
      </c>
      <c r="L422" t="n">
        <v>33</v>
      </c>
      <c r="M422" t="n">
        <v>4</v>
      </c>
      <c r="N422" t="n">
        <v>87.88</v>
      </c>
      <c r="O422" t="n">
        <v>37770.79</v>
      </c>
      <c r="P422" t="n">
        <v>224</v>
      </c>
      <c r="Q422" t="n">
        <v>467.07</v>
      </c>
      <c r="R422" t="n">
        <v>54.91</v>
      </c>
      <c r="S422" t="n">
        <v>39.61</v>
      </c>
      <c r="T422" t="n">
        <v>2714.25</v>
      </c>
      <c r="U422" t="n">
        <v>0.72</v>
      </c>
      <c r="V422" t="n">
        <v>0.75</v>
      </c>
      <c r="W422" t="n">
        <v>2.62</v>
      </c>
      <c r="X422" t="n">
        <v>0.15</v>
      </c>
      <c r="Y422" t="n">
        <v>1</v>
      </c>
      <c r="Z422" t="n">
        <v>10</v>
      </c>
    </row>
    <row r="423">
      <c r="A423" t="n">
        <v>129</v>
      </c>
      <c r="B423" t="n">
        <v>125</v>
      </c>
      <c r="C423" t="inlineStr">
        <is>
          <t xml:space="preserve">CONCLUIDO	</t>
        </is>
      </c>
      <c r="D423" t="n">
        <v>5.3985</v>
      </c>
      <c r="E423" t="n">
        <v>18.52</v>
      </c>
      <c r="F423" t="n">
        <v>15.48</v>
      </c>
      <c r="G423" t="n">
        <v>154.83</v>
      </c>
      <c r="H423" t="n">
        <v>1.94</v>
      </c>
      <c r="I423" t="n">
        <v>6</v>
      </c>
      <c r="J423" t="n">
        <v>304.88</v>
      </c>
      <c r="K423" t="n">
        <v>58.47</v>
      </c>
      <c r="L423" t="n">
        <v>33.25</v>
      </c>
      <c r="M423" t="n">
        <v>4</v>
      </c>
      <c r="N423" t="n">
        <v>88.16</v>
      </c>
      <c r="O423" t="n">
        <v>37836.69</v>
      </c>
      <c r="P423" t="n">
        <v>223.89</v>
      </c>
      <c r="Q423" t="n">
        <v>467.07</v>
      </c>
      <c r="R423" t="n">
        <v>54.87</v>
      </c>
      <c r="S423" t="n">
        <v>39.61</v>
      </c>
      <c r="T423" t="n">
        <v>2696.31</v>
      </c>
      <c r="U423" t="n">
        <v>0.72</v>
      </c>
      <c r="V423" t="n">
        <v>0.75</v>
      </c>
      <c r="W423" t="n">
        <v>2.62</v>
      </c>
      <c r="X423" t="n">
        <v>0.15</v>
      </c>
      <c r="Y423" t="n">
        <v>1</v>
      </c>
      <c r="Z423" t="n">
        <v>10</v>
      </c>
    </row>
    <row r="424">
      <c r="A424" t="n">
        <v>130</v>
      </c>
      <c r="B424" t="n">
        <v>125</v>
      </c>
      <c r="C424" t="inlineStr">
        <is>
          <t xml:space="preserve">CONCLUIDO	</t>
        </is>
      </c>
      <c r="D424" t="n">
        <v>5.4001</v>
      </c>
      <c r="E424" t="n">
        <v>18.52</v>
      </c>
      <c r="F424" t="n">
        <v>15.48</v>
      </c>
      <c r="G424" t="n">
        <v>154.78</v>
      </c>
      <c r="H424" t="n">
        <v>1.95</v>
      </c>
      <c r="I424" t="n">
        <v>6</v>
      </c>
      <c r="J424" t="n">
        <v>305.42</v>
      </c>
      <c r="K424" t="n">
        <v>58.47</v>
      </c>
      <c r="L424" t="n">
        <v>33.5</v>
      </c>
      <c r="M424" t="n">
        <v>4</v>
      </c>
      <c r="N424" t="n">
        <v>88.45</v>
      </c>
      <c r="O424" t="n">
        <v>37902.71</v>
      </c>
      <c r="P424" t="n">
        <v>223.52</v>
      </c>
      <c r="Q424" t="n">
        <v>467.07</v>
      </c>
      <c r="R424" t="n">
        <v>54.69</v>
      </c>
      <c r="S424" t="n">
        <v>39.61</v>
      </c>
      <c r="T424" t="n">
        <v>2608.06</v>
      </c>
      <c r="U424" t="n">
        <v>0.72</v>
      </c>
      <c r="V424" t="n">
        <v>0.75</v>
      </c>
      <c r="W424" t="n">
        <v>2.62</v>
      </c>
      <c r="X424" t="n">
        <v>0.14</v>
      </c>
      <c r="Y424" t="n">
        <v>1</v>
      </c>
      <c r="Z424" t="n">
        <v>10</v>
      </c>
    </row>
    <row r="425">
      <c r="A425" t="n">
        <v>131</v>
      </c>
      <c r="B425" t="n">
        <v>125</v>
      </c>
      <c r="C425" t="inlineStr">
        <is>
          <t xml:space="preserve">CONCLUIDO	</t>
        </is>
      </c>
      <c r="D425" t="n">
        <v>5.4042</v>
      </c>
      <c r="E425" t="n">
        <v>18.5</v>
      </c>
      <c r="F425" t="n">
        <v>15.46</v>
      </c>
      <c r="G425" t="n">
        <v>154.64</v>
      </c>
      <c r="H425" t="n">
        <v>1.97</v>
      </c>
      <c r="I425" t="n">
        <v>6</v>
      </c>
      <c r="J425" t="n">
        <v>305.96</v>
      </c>
      <c r="K425" t="n">
        <v>58.47</v>
      </c>
      <c r="L425" t="n">
        <v>33.75</v>
      </c>
      <c r="M425" t="n">
        <v>4</v>
      </c>
      <c r="N425" t="n">
        <v>88.73</v>
      </c>
      <c r="O425" t="n">
        <v>37968.85</v>
      </c>
      <c r="P425" t="n">
        <v>223.45</v>
      </c>
      <c r="Q425" t="n">
        <v>467.07</v>
      </c>
      <c r="R425" t="n">
        <v>54.3</v>
      </c>
      <c r="S425" t="n">
        <v>39.61</v>
      </c>
      <c r="T425" t="n">
        <v>2411.43</v>
      </c>
      <c r="U425" t="n">
        <v>0.73</v>
      </c>
      <c r="V425" t="n">
        <v>0.75</v>
      </c>
      <c r="W425" t="n">
        <v>2.62</v>
      </c>
      <c r="X425" t="n">
        <v>0.13</v>
      </c>
      <c r="Y425" t="n">
        <v>1</v>
      </c>
      <c r="Z425" t="n">
        <v>10</v>
      </c>
    </row>
    <row r="426">
      <c r="A426" t="n">
        <v>132</v>
      </c>
      <c r="B426" t="n">
        <v>125</v>
      </c>
      <c r="C426" t="inlineStr">
        <is>
          <t xml:space="preserve">CONCLUIDO	</t>
        </is>
      </c>
      <c r="D426" t="n">
        <v>5.4055</v>
      </c>
      <c r="E426" t="n">
        <v>18.5</v>
      </c>
      <c r="F426" t="n">
        <v>15.46</v>
      </c>
      <c r="G426" t="n">
        <v>154.59</v>
      </c>
      <c r="H426" t="n">
        <v>1.98</v>
      </c>
      <c r="I426" t="n">
        <v>6</v>
      </c>
      <c r="J426" t="n">
        <v>306.49</v>
      </c>
      <c r="K426" t="n">
        <v>58.47</v>
      </c>
      <c r="L426" t="n">
        <v>34</v>
      </c>
      <c r="M426" t="n">
        <v>4</v>
      </c>
      <c r="N426" t="n">
        <v>89.02</v>
      </c>
      <c r="O426" t="n">
        <v>38035.12</v>
      </c>
      <c r="P426" t="n">
        <v>223.65</v>
      </c>
      <c r="Q426" t="n">
        <v>467.07</v>
      </c>
      <c r="R426" t="n">
        <v>54.04</v>
      </c>
      <c r="S426" t="n">
        <v>39.61</v>
      </c>
      <c r="T426" t="n">
        <v>2281.5</v>
      </c>
      <c r="U426" t="n">
        <v>0.73</v>
      </c>
      <c r="V426" t="n">
        <v>0.75</v>
      </c>
      <c r="W426" t="n">
        <v>2.62</v>
      </c>
      <c r="X426" t="n">
        <v>0.13</v>
      </c>
      <c r="Y426" t="n">
        <v>1</v>
      </c>
      <c r="Z426" t="n">
        <v>10</v>
      </c>
    </row>
    <row r="427">
      <c r="A427" t="n">
        <v>133</v>
      </c>
      <c r="B427" t="n">
        <v>125</v>
      </c>
      <c r="C427" t="inlineStr">
        <is>
          <t xml:space="preserve">CONCLUIDO	</t>
        </is>
      </c>
      <c r="D427" t="n">
        <v>5.4037</v>
      </c>
      <c r="E427" t="n">
        <v>18.51</v>
      </c>
      <c r="F427" t="n">
        <v>15.47</v>
      </c>
      <c r="G427" t="n">
        <v>154.66</v>
      </c>
      <c r="H427" t="n">
        <v>1.99</v>
      </c>
      <c r="I427" t="n">
        <v>6</v>
      </c>
      <c r="J427" t="n">
        <v>307.03</v>
      </c>
      <c r="K427" t="n">
        <v>58.47</v>
      </c>
      <c r="L427" t="n">
        <v>34.25</v>
      </c>
      <c r="M427" t="n">
        <v>4</v>
      </c>
      <c r="N427" t="n">
        <v>89.31</v>
      </c>
      <c r="O427" t="n">
        <v>38101.52</v>
      </c>
      <c r="P427" t="n">
        <v>223.28</v>
      </c>
      <c r="Q427" t="n">
        <v>467.07</v>
      </c>
      <c r="R427" t="n">
        <v>54.27</v>
      </c>
      <c r="S427" t="n">
        <v>39.61</v>
      </c>
      <c r="T427" t="n">
        <v>2395.55</v>
      </c>
      <c r="U427" t="n">
        <v>0.73</v>
      </c>
      <c r="V427" t="n">
        <v>0.75</v>
      </c>
      <c r="W427" t="n">
        <v>2.62</v>
      </c>
      <c r="X427" t="n">
        <v>0.13</v>
      </c>
      <c r="Y427" t="n">
        <v>1</v>
      </c>
      <c r="Z427" t="n">
        <v>10</v>
      </c>
    </row>
    <row r="428">
      <c r="A428" t="n">
        <v>134</v>
      </c>
      <c r="B428" t="n">
        <v>125</v>
      </c>
      <c r="C428" t="inlineStr">
        <is>
          <t xml:space="preserve">CONCLUIDO	</t>
        </is>
      </c>
      <c r="D428" t="n">
        <v>5.4018</v>
      </c>
      <c r="E428" t="n">
        <v>18.51</v>
      </c>
      <c r="F428" t="n">
        <v>15.47</v>
      </c>
      <c r="G428" t="n">
        <v>154.72</v>
      </c>
      <c r="H428" t="n">
        <v>2</v>
      </c>
      <c r="I428" t="n">
        <v>6</v>
      </c>
      <c r="J428" t="n">
        <v>307.57</v>
      </c>
      <c r="K428" t="n">
        <v>58.47</v>
      </c>
      <c r="L428" t="n">
        <v>34.5</v>
      </c>
      <c r="M428" t="n">
        <v>4</v>
      </c>
      <c r="N428" t="n">
        <v>89.59999999999999</v>
      </c>
      <c r="O428" t="n">
        <v>38168.04</v>
      </c>
      <c r="P428" t="n">
        <v>223.27</v>
      </c>
      <c r="Q428" t="n">
        <v>467.07</v>
      </c>
      <c r="R428" t="n">
        <v>54.51</v>
      </c>
      <c r="S428" t="n">
        <v>39.61</v>
      </c>
      <c r="T428" t="n">
        <v>2515.93</v>
      </c>
      <c r="U428" t="n">
        <v>0.73</v>
      </c>
      <c r="V428" t="n">
        <v>0.75</v>
      </c>
      <c r="W428" t="n">
        <v>2.62</v>
      </c>
      <c r="X428" t="n">
        <v>0.14</v>
      </c>
      <c r="Y428" t="n">
        <v>1</v>
      </c>
      <c r="Z428" t="n">
        <v>10</v>
      </c>
    </row>
    <row r="429">
      <c r="A429" t="n">
        <v>135</v>
      </c>
      <c r="B429" t="n">
        <v>125</v>
      </c>
      <c r="C429" t="inlineStr">
        <is>
          <t xml:space="preserve">CONCLUIDO	</t>
        </is>
      </c>
      <c r="D429" t="n">
        <v>5.4021</v>
      </c>
      <c r="E429" t="n">
        <v>18.51</v>
      </c>
      <c r="F429" t="n">
        <v>15.47</v>
      </c>
      <c r="G429" t="n">
        <v>154.71</v>
      </c>
      <c r="H429" t="n">
        <v>2.01</v>
      </c>
      <c r="I429" t="n">
        <v>6</v>
      </c>
      <c r="J429" t="n">
        <v>308.11</v>
      </c>
      <c r="K429" t="n">
        <v>58.47</v>
      </c>
      <c r="L429" t="n">
        <v>34.75</v>
      </c>
      <c r="M429" t="n">
        <v>4</v>
      </c>
      <c r="N429" t="n">
        <v>89.89</v>
      </c>
      <c r="O429" t="n">
        <v>38234.68</v>
      </c>
      <c r="P429" t="n">
        <v>222.88</v>
      </c>
      <c r="Q429" t="n">
        <v>467.07</v>
      </c>
      <c r="R429" t="n">
        <v>54.4</v>
      </c>
      <c r="S429" t="n">
        <v>39.61</v>
      </c>
      <c r="T429" t="n">
        <v>2460.38</v>
      </c>
      <c r="U429" t="n">
        <v>0.73</v>
      </c>
      <c r="V429" t="n">
        <v>0.75</v>
      </c>
      <c r="W429" t="n">
        <v>2.62</v>
      </c>
      <c r="X429" t="n">
        <v>0.14</v>
      </c>
      <c r="Y429" t="n">
        <v>1</v>
      </c>
      <c r="Z429" t="n">
        <v>10</v>
      </c>
    </row>
    <row r="430">
      <c r="A430" t="n">
        <v>136</v>
      </c>
      <c r="B430" t="n">
        <v>125</v>
      </c>
      <c r="C430" t="inlineStr">
        <is>
          <t xml:space="preserve">CONCLUIDO	</t>
        </is>
      </c>
      <c r="D430" t="n">
        <v>5.4026</v>
      </c>
      <c r="E430" t="n">
        <v>18.51</v>
      </c>
      <c r="F430" t="n">
        <v>15.47</v>
      </c>
      <c r="G430" t="n">
        <v>154.69</v>
      </c>
      <c r="H430" t="n">
        <v>2.02</v>
      </c>
      <c r="I430" t="n">
        <v>6</v>
      </c>
      <c r="J430" t="n">
        <v>308.65</v>
      </c>
      <c r="K430" t="n">
        <v>58.47</v>
      </c>
      <c r="L430" t="n">
        <v>35</v>
      </c>
      <c r="M430" t="n">
        <v>4</v>
      </c>
      <c r="N430" t="n">
        <v>90.18000000000001</v>
      </c>
      <c r="O430" t="n">
        <v>38301.46</v>
      </c>
      <c r="P430" t="n">
        <v>222.51</v>
      </c>
      <c r="Q430" t="n">
        <v>467.07</v>
      </c>
      <c r="R430" t="n">
        <v>54.49</v>
      </c>
      <c r="S430" t="n">
        <v>39.61</v>
      </c>
      <c r="T430" t="n">
        <v>2505.43</v>
      </c>
      <c r="U430" t="n">
        <v>0.73</v>
      </c>
      <c r="V430" t="n">
        <v>0.75</v>
      </c>
      <c r="W430" t="n">
        <v>2.62</v>
      </c>
      <c r="X430" t="n">
        <v>0.14</v>
      </c>
      <c r="Y430" t="n">
        <v>1</v>
      </c>
      <c r="Z430" t="n">
        <v>10</v>
      </c>
    </row>
    <row r="431">
      <c r="A431" t="n">
        <v>137</v>
      </c>
      <c r="B431" t="n">
        <v>125</v>
      </c>
      <c r="C431" t="inlineStr">
        <is>
          <t xml:space="preserve">CONCLUIDO	</t>
        </is>
      </c>
      <c r="D431" t="n">
        <v>5.4016</v>
      </c>
      <c r="E431" t="n">
        <v>18.51</v>
      </c>
      <c r="F431" t="n">
        <v>15.47</v>
      </c>
      <c r="G431" t="n">
        <v>154.73</v>
      </c>
      <c r="H431" t="n">
        <v>2.03</v>
      </c>
      <c r="I431" t="n">
        <v>6</v>
      </c>
      <c r="J431" t="n">
        <v>309.2</v>
      </c>
      <c r="K431" t="n">
        <v>58.47</v>
      </c>
      <c r="L431" t="n">
        <v>35.25</v>
      </c>
      <c r="M431" t="n">
        <v>4</v>
      </c>
      <c r="N431" t="n">
        <v>90.47</v>
      </c>
      <c r="O431" t="n">
        <v>38368.36</v>
      </c>
      <c r="P431" t="n">
        <v>222.12</v>
      </c>
      <c r="Q431" t="n">
        <v>467.07</v>
      </c>
      <c r="R431" t="n">
        <v>54.56</v>
      </c>
      <c r="S431" t="n">
        <v>39.61</v>
      </c>
      <c r="T431" t="n">
        <v>2540.67</v>
      </c>
      <c r="U431" t="n">
        <v>0.73</v>
      </c>
      <c r="V431" t="n">
        <v>0.75</v>
      </c>
      <c r="W431" t="n">
        <v>2.62</v>
      </c>
      <c r="X431" t="n">
        <v>0.14</v>
      </c>
      <c r="Y431" t="n">
        <v>1</v>
      </c>
      <c r="Z431" t="n">
        <v>10</v>
      </c>
    </row>
    <row r="432">
      <c r="A432" t="n">
        <v>138</v>
      </c>
      <c r="B432" t="n">
        <v>125</v>
      </c>
      <c r="C432" t="inlineStr">
        <is>
          <t xml:space="preserve">CONCLUIDO	</t>
        </is>
      </c>
      <c r="D432" t="n">
        <v>5.4</v>
      </c>
      <c r="E432" t="n">
        <v>18.52</v>
      </c>
      <c r="F432" t="n">
        <v>15.48</v>
      </c>
      <c r="G432" t="n">
        <v>154.78</v>
      </c>
      <c r="H432" t="n">
        <v>2.04</v>
      </c>
      <c r="I432" t="n">
        <v>6</v>
      </c>
      <c r="J432" t="n">
        <v>309.74</v>
      </c>
      <c r="K432" t="n">
        <v>58.47</v>
      </c>
      <c r="L432" t="n">
        <v>35.5</v>
      </c>
      <c r="M432" t="n">
        <v>4</v>
      </c>
      <c r="N432" t="n">
        <v>90.77</v>
      </c>
      <c r="O432" t="n">
        <v>38435.39</v>
      </c>
      <c r="P432" t="n">
        <v>221.98</v>
      </c>
      <c r="Q432" t="n">
        <v>467.07</v>
      </c>
      <c r="R432" t="n">
        <v>54.65</v>
      </c>
      <c r="S432" t="n">
        <v>39.61</v>
      </c>
      <c r="T432" t="n">
        <v>2585.3</v>
      </c>
      <c r="U432" t="n">
        <v>0.72</v>
      </c>
      <c r="V432" t="n">
        <v>0.75</v>
      </c>
      <c r="W432" t="n">
        <v>2.62</v>
      </c>
      <c r="X432" t="n">
        <v>0.15</v>
      </c>
      <c r="Y432" t="n">
        <v>1</v>
      </c>
      <c r="Z432" t="n">
        <v>10</v>
      </c>
    </row>
    <row r="433">
      <c r="A433" t="n">
        <v>139</v>
      </c>
      <c r="B433" t="n">
        <v>125</v>
      </c>
      <c r="C433" t="inlineStr">
        <is>
          <t xml:space="preserve">CONCLUIDO	</t>
        </is>
      </c>
      <c r="D433" t="n">
        <v>5.4022</v>
      </c>
      <c r="E433" t="n">
        <v>18.51</v>
      </c>
      <c r="F433" t="n">
        <v>15.47</v>
      </c>
      <c r="G433" t="n">
        <v>154.71</v>
      </c>
      <c r="H433" t="n">
        <v>2.05</v>
      </c>
      <c r="I433" t="n">
        <v>6</v>
      </c>
      <c r="J433" t="n">
        <v>310.28</v>
      </c>
      <c r="K433" t="n">
        <v>58.47</v>
      </c>
      <c r="L433" t="n">
        <v>35.75</v>
      </c>
      <c r="M433" t="n">
        <v>4</v>
      </c>
      <c r="N433" t="n">
        <v>91.06</v>
      </c>
      <c r="O433" t="n">
        <v>38502.55</v>
      </c>
      <c r="P433" t="n">
        <v>222.26</v>
      </c>
      <c r="Q433" t="n">
        <v>467.07</v>
      </c>
      <c r="R433" t="n">
        <v>54.52</v>
      </c>
      <c r="S433" t="n">
        <v>39.61</v>
      </c>
      <c r="T433" t="n">
        <v>2521.57</v>
      </c>
      <c r="U433" t="n">
        <v>0.73</v>
      </c>
      <c r="V433" t="n">
        <v>0.75</v>
      </c>
      <c r="W433" t="n">
        <v>2.62</v>
      </c>
      <c r="X433" t="n">
        <v>0.14</v>
      </c>
      <c r="Y433" t="n">
        <v>1</v>
      </c>
      <c r="Z433" t="n">
        <v>10</v>
      </c>
    </row>
    <row r="434">
      <c r="A434" t="n">
        <v>140</v>
      </c>
      <c r="B434" t="n">
        <v>125</v>
      </c>
      <c r="C434" t="inlineStr">
        <is>
          <t xml:space="preserve">CONCLUIDO	</t>
        </is>
      </c>
      <c r="D434" t="n">
        <v>5.4018</v>
      </c>
      <c r="E434" t="n">
        <v>18.51</v>
      </c>
      <c r="F434" t="n">
        <v>15.47</v>
      </c>
      <c r="G434" t="n">
        <v>154.72</v>
      </c>
      <c r="H434" t="n">
        <v>2.06</v>
      </c>
      <c r="I434" t="n">
        <v>6</v>
      </c>
      <c r="J434" t="n">
        <v>310.83</v>
      </c>
      <c r="K434" t="n">
        <v>58.47</v>
      </c>
      <c r="L434" t="n">
        <v>36</v>
      </c>
      <c r="M434" t="n">
        <v>4</v>
      </c>
      <c r="N434" t="n">
        <v>91.36</v>
      </c>
      <c r="O434" t="n">
        <v>38569.84</v>
      </c>
      <c r="P434" t="n">
        <v>221.19</v>
      </c>
      <c r="Q434" t="n">
        <v>467.07</v>
      </c>
      <c r="R434" t="n">
        <v>54.51</v>
      </c>
      <c r="S434" t="n">
        <v>39.61</v>
      </c>
      <c r="T434" t="n">
        <v>2518.35</v>
      </c>
      <c r="U434" t="n">
        <v>0.73</v>
      </c>
      <c r="V434" t="n">
        <v>0.75</v>
      </c>
      <c r="W434" t="n">
        <v>2.62</v>
      </c>
      <c r="X434" t="n">
        <v>0.14</v>
      </c>
      <c r="Y434" t="n">
        <v>1</v>
      </c>
      <c r="Z434" t="n">
        <v>10</v>
      </c>
    </row>
    <row r="435">
      <c r="A435" t="n">
        <v>141</v>
      </c>
      <c r="B435" t="n">
        <v>125</v>
      </c>
      <c r="C435" t="inlineStr">
        <is>
          <t xml:space="preserve">CONCLUIDO	</t>
        </is>
      </c>
      <c r="D435" t="n">
        <v>5.3995</v>
      </c>
      <c r="E435" t="n">
        <v>18.52</v>
      </c>
      <c r="F435" t="n">
        <v>15.48</v>
      </c>
      <c r="G435" t="n">
        <v>154.8</v>
      </c>
      <c r="H435" t="n">
        <v>2.07</v>
      </c>
      <c r="I435" t="n">
        <v>6</v>
      </c>
      <c r="J435" t="n">
        <v>311.38</v>
      </c>
      <c r="K435" t="n">
        <v>58.47</v>
      </c>
      <c r="L435" t="n">
        <v>36.25</v>
      </c>
      <c r="M435" t="n">
        <v>4</v>
      </c>
      <c r="N435" t="n">
        <v>91.65000000000001</v>
      </c>
      <c r="O435" t="n">
        <v>38637.26</v>
      </c>
      <c r="P435" t="n">
        <v>221.26</v>
      </c>
      <c r="Q435" t="n">
        <v>467.07</v>
      </c>
      <c r="R435" t="n">
        <v>54.69</v>
      </c>
      <c r="S435" t="n">
        <v>39.61</v>
      </c>
      <c r="T435" t="n">
        <v>2604.49</v>
      </c>
      <c r="U435" t="n">
        <v>0.72</v>
      </c>
      <c r="V435" t="n">
        <v>0.75</v>
      </c>
      <c r="W435" t="n">
        <v>2.62</v>
      </c>
      <c r="X435" t="n">
        <v>0.15</v>
      </c>
      <c r="Y435" t="n">
        <v>1</v>
      </c>
      <c r="Z435" t="n">
        <v>10</v>
      </c>
    </row>
    <row r="436">
      <c r="A436" t="n">
        <v>142</v>
      </c>
      <c r="B436" t="n">
        <v>125</v>
      </c>
      <c r="C436" t="inlineStr">
        <is>
          <t xml:space="preserve">CONCLUIDO	</t>
        </is>
      </c>
      <c r="D436" t="n">
        <v>5.3992</v>
      </c>
      <c r="E436" t="n">
        <v>18.52</v>
      </c>
      <c r="F436" t="n">
        <v>15.48</v>
      </c>
      <c r="G436" t="n">
        <v>154.81</v>
      </c>
      <c r="H436" t="n">
        <v>2.08</v>
      </c>
      <c r="I436" t="n">
        <v>6</v>
      </c>
      <c r="J436" t="n">
        <v>311.92</v>
      </c>
      <c r="K436" t="n">
        <v>58.47</v>
      </c>
      <c r="L436" t="n">
        <v>36.5</v>
      </c>
      <c r="M436" t="n">
        <v>4</v>
      </c>
      <c r="N436" t="n">
        <v>91.95</v>
      </c>
      <c r="O436" t="n">
        <v>38704.93</v>
      </c>
      <c r="P436" t="n">
        <v>221.03</v>
      </c>
      <c r="Q436" t="n">
        <v>467.07</v>
      </c>
      <c r="R436" t="n">
        <v>54.86</v>
      </c>
      <c r="S436" t="n">
        <v>39.61</v>
      </c>
      <c r="T436" t="n">
        <v>2692.11</v>
      </c>
      <c r="U436" t="n">
        <v>0.72</v>
      </c>
      <c r="V436" t="n">
        <v>0.75</v>
      </c>
      <c r="W436" t="n">
        <v>2.62</v>
      </c>
      <c r="X436" t="n">
        <v>0.15</v>
      </c>
      <c r="Y436" t="n">
        <v>1</v>
      </c>
      <c r="Z436" t="n">
        <v>10</v>
      </c>
    </row>
    <row r="437">
      <c r="A437" t="n">
        <v>143</v>
      </c>
      <c r="B437" t="n">
        <v>125</v>
      </c>
      <c r="C437" t="inlineStr">
        <is>
          <t xml:space="preserve">CONCLUIDO	</t>
        </is>
      </c>
      <c r="D437" t="n">
        <v>5.4011</v>
      </c>
      <c r="E437" t="n">
        <v>18.51</v>
      </c>
      <c r="F437" t="n">
        <v>15.47</v>
      </c>
      <c r="G437" t="n">
        <v>154.74</v>
      </c>
      <c r="H437" t="n">
        <v>2.1</v>
      </c>
      <c r="I437" t="n">
        <v>6</v>
      </c>
      <c r="J437" t="n">
        <v>312.47</v>
      </c>
      <c r="K437" t="n">
        <v>58.47</v>
      </c>
      <c r="L437" t="n">
        <v>36.75</v>
      </c>
      <c r="M437" t="n">
        <v>4</v>
      </c>
      <c r="N437" t="n">
        <v>92.25</v>
      </c>
      <c r="O437" t="n">
        <v>38772.62</v>
      </c>
      <c r="P437" t="n">
        <v>220.39</v>
      </c>
      <c r="Q437" t="n">
        <v>467.07</v>
      </c>
      <c r="R437" t="n">
        <v>54.59</v>
      </c>
      <c r="S437" t="n">
        <v>39.61</v>
      </c>
      <c r="T437" t="n">
        <v>2556.39</v>
      </c>
      <c r="U437" t="n">
        <v>0.73</v>
      </c>
      <c r="V437" t="n">
        <v>0.75</v>
      </c>
      <c r="W437" t="n">
        <v>2.62</v>
      </c>
      <c r="X437" t="n">
        <v>0.14</v>
      </c>
      <c r="Y437" t="n">
        <v>1</v>
      </c>
      <c r="Z437" t="n">
        <v>10</v>
      </c>
    </row>
    <row r="438">
      <c r="A438" t="n">
        <v>144</v>
      </c>
      <c r="B438" t="n">
        <v>125</v>
      </c>
      <c r="C438" t="inlineStr">
        <is>
          <t xml:space="preserve">CONCLUIDO	</t>
        </is>
      </c>
      <c r="D438" t="n">
        <v>5.4014</v>
      </c>
      <c r="E438" t="n">
        <v>18.51</v>
      </c>
      <c r="F438" t="n">
        <v>15.47</v>
      </c>
      <c r="G438" t="n">
        <v>154.74</v>
      </c>
      <c r="H438" t="n">
        <v>2.11</v>
      </c>
      <c r="I438" t="n">
        <v>6</v>
      </c>
      <c r="J438" t="n">
        <v>313.02</v>
      </c>
      <c r="K438" t="n">
        <v>58.47</v>
      </c>
      <c r="L438" t="n">
        <v>37</v>
      </c>
      <c r="M438" t="n">
        <v>4</v>
      </c>
      <c r="N438" t="n">
        <v>92.55</v>
      </c>
      <c r="O438" t="n">
        <v>38840.44</v>
      </c>
      <c r="P438" t="n">
        <v>219.37</v>
      </c>
      <c r="Q438" t="n">
        <v>467.07</v>
      </c>
      <c r="R438" t="n">
        <v>54.57</v>
      </c>
      <c r="S438" t="n">
        <v>39.61</v>
      </c>
      <c r="T438" t="n">
        <v>2544.68</v>
      </c>
      <c r="U438" t="n">
        <v>0.73</v>
      </c>
      <c r="V438" t="n">
        <v>0.75</v>
      </c>
      <c r="W438" t="n">
        <v>2.62</v>
      </c>
      <c r="X438" t="n">
        <v>0.14</v>
      </c>
      <c r="Y438" t="n">
        <v>1</v>
      </c>
      <c r="Z438" t="n">
        <v>10</v>
      </c>
    </row>
    <row r="439">
      <c r="A439" t="n">
        <v>145</v>
      </c>
      <c r="B439" t="n">
        <v>125</v>
      </c>
      <c r="C439" t="inlineStr">
        <is>
          <t xml:space="preserve">CONCLUIDO	</t>
        </is>
      </c>
      <c r="D439" t="n">
        <v>5.4022</v>
      </c>
      <c r="E439" t="n">
        <v>18.51</v>
      </c>
      <c r="F439" t="n">
        <v>15.47</v>
      </c>
      <c r="G439" t="n">
        <v>154.71</v>
      </c>
      <c r="H439" t="n">
        <v>2.12</v>
      </c>
      <c r="I439" t="n">
        <v>6</v>
      </c>
      <c r="J439" t="n">
        <v>313.57</v>
      </c>
      <c r="K439" t="n">
        <v>58.47</v>
      </c>
      <c r="L439" t="n">
        <v>37.25</v>
      </c>
      <c r="M439" t="n">
        <v>4</v>
      </c>
      <c r="N439" t="n">
        <v>92.84999999999999</v>
      </c>
      <c r="O439" t="n">
        <v>38908.39</v>
      </c>
      <c r="P439" t="n">
        <v>218.38</v>
      </c>
      <c r="Q439" t="n">
        <v>467.07</v>
      </c>
      <c r="R439" t="n">
        <v>54.38</v>
      </c>
      <c r="S439" t="n">
        <v>39.61</v>
      </c>
      <c r="T439" t="n">
        <v>2451.04</v>
      </c>
      <c r="U439" t="n">
        <v>0.73</v>
      </c>
      <c r="V439" t="n">
        <v>0.75</v>
      </c>
      <c r="W439" t="n">
        <v>2.62</v>
      </c>
      <c r="X439" t="n">
        <v>0.14</v>
      </c>
      <c r="Y439" t="n">
        <v>1</v>
      </c>
      <c r="Z439" t="n">
        <v>10</v>
      </c>
    </row>
    <row r="440">
      <c r="A440" t="n">
        <v>146</v>
      </c>
      <c r="B440" t="n">
        <v>125</v>
      </c>
      <c r="C440" t="inlineStr">
        <is>
          <t xml:space="preserve">CONCLUIDO	</t>
        </is>
      </c>
      <c r="D440" t="n">
        <v>5.4026</v>
      </c>
      <c r="E440" t="n">
        <v>18.51</v>
      </c>
      <c r="F440" t="n">
        <v>15.47</v>
      </c>
      <c r="G440" t="n">
        <v>154.69</v>
      </c>
      <c r="H440" t="n">
        <v>2.13</v>
      </c>
      <c r="I440" t="n">
        <v>6</v>
      </c>
      <c r="J440" t="n">
        <v>314.13</v>
      </c>
      <c r="K440" t="n">
        <v>58.47</v>
      </c>
      <c r="L440" t="n">
        <v>37.5</v>
      </c>
      <c r="M440" t="n">
        <v>4</v>
      </c>
      <c r="N440" t="n">
        <v>93.15000000000001</v>
      </c>
      <c r="O440" t="n">
        <v>38976.48</v>
      </c>
      <c r="P440" t="n">
        <v>217.7</v>
      </c>
      <c r="Q440" t="n">
        <v>467.07</v>
      </c>
      <c r="R440" t="n">
        <v>54.44</v>
      </c>
      <c r="S440" t="n">
        <v>39.61</v>
      </c>
      <c r="T440" t="n">
        <v>2482.04</v>
      </c>
      <c r="U440" t="n">
        <v>0.73</v>
      </c>
      <c r="V440" t="n">
        <v>0.75</v>
      </c>
      <c r="W440" t="n">
        <v>2.62</v>
      </c>
      <c r="X440" t="n">
        <v>0.14</v>
      </c>
      <c r="Y440" t="n">
        <v>1</v>
      </c>
      <c r="Z440" t="n">
        <v>10</v>
      </c>
    </row>
    <row r="441">
      <c r="A441" t="n">
        <v>147</v>
      </c>
      <c r="B441" t="n">
        <v>125</v>
      </c>
      <c r="C441" t="inlineStr">
        <is>
          <t xml:space="preserve">CONCLUIDO	</t>
        </is>
      </c>
      <c r="D441" t="n">
        <v>5.4015</v>
      </c>
      <c r="E441" t="n">
        <v>18.51</v>
      </c>
      <c r="F441" t="n">
        <v>15.47</v>
      </c>
      <c r="G441" t="n">
        <v>154.73</v>
      </c>
      <c r="H441" t="n">
        <v>2.14</v>
      </c>
      <c r="I441" t="n">
        <v>6</v>
      </c>
      <c r="J441" t="n">
        <v>314.68</v>
      </c>
      <c r="K441" t="n">
        <v>58.47</v>
      </c>
      <c r="L441" t="n">
        <v>37.75</v>
      </c>
      <c r="M441" t="n">
        <v>4</v>
      </c>
      <c r="N441" t="n">
        <v>93.45999999999999</v>
      </c>
      <c r="O441" t="n">
        <v>39044.7</v>
      </c>
      <c r="P441" t="n">
        <v>216.3</v>
      </c>
      <c r="Q441" t="n">
        <v>467.08</v>
      </c>
      <c r="R441" t="n">
        <v>54.42</v>
      </c>
      <c r="S441" t="n">
        <v>39.61</v>
      </c>
      <c r="T441" t="n">
        <v>2473.32</v>
      </c>
      <c r="U441" t="n">
        <v>0.73</v>
      </c>
      <c r="V441" t="n">
        <v>0.75</v>
      </c>
      <c r="W441" t="n">
        <v>2.62</v>
      </c>
      <c r="X441" t="n">
        <v>0.14</v>
      </c>
      <c r="Y441" t="n">
        <v>1</v>
      </c>
      <c r="Z441" t="n">
        <v>10</v>
      </c>
    </row>
    <row r="442">
      <c r="A442" t="n">
        <v>148</v>
      </c>
      <c r="B442" t="n">
        <v>125</v>
      </c>
      <c r="C442" t="inlineStr">
        <is>
          <t xml:space="preserve">CONCLUIDO	</t>
        </is>
      </c>
      <c r="D442" t="n">
        <v>5.4014</v>
      </c>
      <c r="E442" t="n">
        <v>18.51</v>
      </c>
      <c r="F442" t="n">
        <v>15.47</v>
      </c>
      <c r="G442" t="n">
        <v>154.73</v>
      </c>
      <c r="H442" t="n">
        <v>2.15</v>
      </c>
      <c r="I442" t="n">
        <v>6</v>
      </c>
      <c r="J442" t="n">
        <v>315.23</v>
      </c>
      <c r="K442" t="n">
        <v>58.47</v>
      </c>
      <c r="L442" t="n">
        <v>38</v>
      </c>
      <c r="M442" t="n">
        <v>4</v>
      </c>
      <c r="N442" t="n">
        <v>93.76000000000001</v>
      </c>
      <c r="O442" t="n">
        <v>39113.07</v>
      </c>
      <c r="P442" t="n">
        <v>215.96</v>
      </c>
      <c r="Q442" t="n">
        <v>467.07</v>
      </c>
      <c r="R442" t="n">
        <v>54.58</v>
      </c>
      <c r="S442" t="n">
        <v>39.61</v>
      </c>
      <c r="T442" t="n">
        <v>2552.71</v>
      </c>
      <c r="U442" t="n">
        <v>0.73</v>
      </c>
      <c r="V442" t="n">
        <v>0.75</v>
      </c>
      <c r="W442" t="n">
        <v>2.62</v>
      </c>
      <c r="X442" t="n">
        <v>0.14</v>
      </c>
      <c r="Y442" t="n">
        <v>1</v>
      </c>
      <c r="Z442" t="n">
        <v>10</v>
      </c>
    </row>
    <row r="443">
      <c r="A443" t="n">
        <v>149</v>
      </c>
      <c r="B443" t="n">
        <v>125</v>
      </c>
      <c r="C443" t="inlineStr">
        <is>
          <t xml:space="preserve">CONCLUIDO	</t>
        </is>
      </c>
      <c r="D443" t="n">
        <v>5.4003</v>
      </c>
      <c r="E443" t="n">
        <v>18.52</v>
      </c>
      <c r="F443" t="n">
        <v>15.48</v>
      </c>
      <c r="G443" t="n">
        <v>154.77</v>
      </c>
      <c r="H443" t="n">
        <v>2.16</v>
      </c>
      <c r="I443" t="n">
        <v>6</v>
      </c>
      <c r="J443" t="n">
        <v>315.79</v>
      </c>
      <c r="K443" t="n">
        <v>58.47</v>
      </c>
      <c r="L443" t="n">
        <v>38.25</v>
      </c>
      <c r="M443" t="n">
        <v>4</v>
      </c>
      <c r="N443" t="n">
        <v>94.06999999999999</v>
      </c>
      <c r="O443" t="n">
        <v>39181.56</v>
      </c>
      <c r="P443" t="n">
        <v>215.64</v>
      </c>
      <c r="Q443" t="n">
        <v>467.07</v>
      </c>
      <c r="R443" t="n">
        <v>54.64</v>
      </c>
      <c r="S443" t="n">
        <v>39.61</v>
      </c>
      <c r="T443" t="n">
        <v>2583.33</v>
      </c>
      <c r="U443" t="n">
        <v>0.72</v>
      </c>
      <c r="V443" t="n">
        <v>0.75</v>
      </c>
      <c r="W443" t="n">
        <v>2.62</v>
      </c>
      <c r="X443" t="n">
        <v>0.14</v>
      </c>
      <c r="Y443" t="n">
        <v>1</v>
      </c>
      <c r="Z443" t="n">
        <v>10</v>
      </c>
    </row>
    <row r="444">
      <c r="A444" t="n">
        <v>150</v>
      </c>
      <c r="B444" t="n">
        <v>125</v>
      </c>
      <c r="C444" t="inlineStr">
        <is>
          <t xml:space="preserve">CONCLUIDO	</t>
        </is>
      </c>
      <c r="D444" t="n">
        <v>5.4241</v>
      </c>
      <c r="E444" t="n">
        <v>18.44</v>
      </c>
      <c r="F444" t="n">
        <v>15.44</v>
      </c>
      <c r="G444" t="n">
        <v>185.32</v>
      </c>
      <c r="H444" t="n">
        <v>2.17</v>
      </c>
      <c r="I444" t="n">
        <v>5</v>
      </c>
      <c r="J444" t="n">
        <v>316.35</v>
      </c>
      <c r="K444" t="n">
        <v>58.47</v>
      </c>
      <c r="L444" t="n">
        <v>38.5</v>
      </c>
      <c r="M444" t="n">
        <v>3</v>
      </c>
      <c r="N444" t="n">
        <v>94.37</v>
      </c>
      <c r="O444" t="n">
        <v>39250.2</v>
      </c>
      <c r="P444" t="n">
        <v>215</v>
      </c>
      <c r="Q444" t="n">
        <v>467.07</v>
      </c>
      <c r="R444" t="n">
        <v>53.55</v>
      </c>
      <c r="S444" t="n">
        <v>39.61</v>
      </c>
      <c r="T444" t="n">
        <v>2042.69</v>
      </c>
      <c r="U444" t="n">
        <v>0.74</v>
      </c>
      <c r="V444" t="n">
        <v>0.76</v>
      </c>
      <c r="W444" t="n">
        <v>2.62</v>
      </c>
      <c r="X444" t="n">
        <v>0.11</v>
      </c>
      <c r="Y444" t="n">
        <v>1</v>
      </c>
      <c r="Z444" t="n">
        <v>10</v>
      </c>
    </row>
    <row r="445">
      <c r="A445" t="n">
        <v>151</v>
      </c>
      <c r="B445" t="n">
        <v>125</v>
      </c>
      <c r="C445" t="inlineStr">
        <is>
          <t xml:space="preserve">CONCLUIDO	</t>
        </is>
      </c>
      <c r="D445" t="n">
        <v>5.4231</v>
      </c>
      <c r="E445" t="n">
        <v>18.44</v>
      </c>
      <c r="F445" t="n">
        <v>15.45</v>
      </c>
      <c r="G445" t="n">
        <v>185.36</v>
      </c>
      <c r="H445" t="n">
        <v>2.18</v>
      </c>
      <c r="I445" t="n">
        <v>5</v>
      </c>
      <c r="J445" t="n">
        <v>316.9</v>
      </c>
      <c r="K445" t="n">
        <v>58.47</v>
      </c>
      <c r="L445" t="n">
        <v>38.75</v>
      </c>
      <c r="M445" t="n">
        <v>3</v>
      </c>
      <c r="N445" t="n">
        <v>94.68000000000001</v>
      </c>
      <c r="O445" t="n">
        <v>39318.97</v>
      </c>
      <c r="P445" t="n">
        <v>215.54</v>
      </c>
      <c r="Q445" t="n">
        <v>467.07</v>
      </c>
      <c r="R445" t="n">
        <v>53.71</v>
      </c>
      <c r="S445" t="n">
        <v>39.61</v>
      </c>
      <c r="T445" t="n">
        <v>2123.08</v>
      </c>
      <c r="U445" t="n">
        <v>0.74</v>
      </c>
      <c r="V445" t="n">
        <v>0.76</v>
      </c>
      <c r="W445" t="n">
        <v>2.62</v>
      </c>
      <c r="X445" t="n">
        <v>0.11</v>
      </c>
      <c r="Y445" t="n">
        <v>1</v>
      </c>
      <c r="Z445" t="n">
        <v>10</v>
      </c>
    </row>
    <row r="446">
      <c r="A446" t="n">
        <v>152</v>
      </c>
      <c r="B446" t="n">
        <v>125</v>
      </c>
      <c r="C446" t="inlineStr">
        <is>
          <t xml:space="preserve">CONCLUIDO	</t>
        </is>
      </c>
      <c r="D446" t="n">
        <v>5.4236</v>
      </c>
      <c r="E446" t="n">
        <v>18.44</v>
      </c>
      <c r="F446" t="n">
        <v>15.44</v>
      </c>
      <c r="G446" t="n">
        <v>185.34</v>
      </c>
      <c r="H446" t="n">
        <v>2.19</v>
      </c>
      <c r="I446" t="n">
        <v>5</v>
      </c>
      <c r="J446" t="n">
        <v>317.46</v>
      </c>
      <c r="K446" t="n">
        <v>58.47</v>
      </c>
      <c r="L446" t="n">
        <v>39</v>
      </c>
      <c r="M446" t="n">
        <v>3</v>
      </c>
      <c r="N446" t="n">
        <v>94.98999999999999</v>
      </c>
      <c r="O446" t="n">
        <v>39387.89</v>
      </c>
      <c r="P446" t="n">
        <v>215.94</v>
      </c>
      <c r="Q446" t="n">
        <v>467.07</v>
      </c>
      <c r="R446" t="n">
        <v>53.64</v>
      </c>
      <c r="S446" t="n">
        <v>39.61</v>
      </c>
      <c r="T446" t="n">
        <v>2087.24</v>
      </c>
      <c r="U446" t="n">
        <v>0.74</v>
      </c>
      <c r="V446" t="n">
        <v>0.76</v>
      </c>
      <c r="W446" t="n">
        <v>2.62</v>
      </c>
      <c r="X446" t="n">
        <v>0.11</v>
      </c>
      <c r="Y446" t="n">
        <v>1</v>
      </c>
      <c r="Z446" t="n">
        <v>10</v>
      </c>
    </row>
    <row r="447">
      <c r="A447" t="n">
        <v>153</v>
      </c>
      <c r="B447" t="n">
        <v>125</v>
      </c>
      <c r="C447" t="inlineStr">
        <is>
          <t xml:space="preserve">CONCLUIDO	</t>
        </is>
      </c>
      <c r="D447" t="n">
        <v>5.4247</v>
      </c>
      <c r="E447" t="n">
        <v>18.43</v>
      </c>
      <c r="F447" t="n">
        <v>15.44</v>
      </c>
      <c r="G447" t="n">
        <v>185.29</v>
      </c>
      <c r="H447" t="n">
        <v>2.2</v>
      </c>
      <c r="I447" t="n">
        <v>5</v>
      </c>
      <c r="J447" t="n">
        <v>318.02</v>
      </c>
      <c r="K447" t="n">
        <v>58.47</v>
      </c>
      <c r="L447" t="n">
        <v>39.25</v>
      </c>
      <c r="M447" t="n">
        <v>3</v>
      </c>
      <c r="N447" t="n">
        <v>95.3</v>
      </c>
      <c r="O447" t="n">
        <v>39456.94</v>
      </c>
      <c r="P447" t="n">
        <v>216.55</v>
      </c>
      <c r="Q447" t="n">
        <v>467.07</v>
      </c>
      <c r="R447" t="n">
        <v>53.52</v>
      </c>
      <c r="S447" t="n">
        <v>39.61</v>
      </c>
      <c r="T447" t="n">
        <v>2025.76</v>
      </c>
      <c r="U447" t="n">
        <v>0.74</v>
      </c>
      <c r="V447" t="n">
        <v>0.76</v>
      </c>
      <c r="W447" t="n">
        <v>2.62</v>
      </c>
      <c r="X447" t="n">
        <v>0.11</v>
      </c>
      <c r="Y447" t="n">
        <v>1</v>
      </c>
      <c r="Z447" t="n">
        <v>10</v>
      </c>
    </row>
    <row r="448">
      <c r="A448" t="n">
        <v>154</v>
      </c>
      <c r="B448" t="n">
        <v>125</v>
      </c>
      <c r="C448" t="inlineStr">
        <is>
          <t xml:space="preserve">CONCLUIDO	</t>
        </is>
      </c>
      <c r="D448" t="n">
        <v>5.4248</v>
      </c>
      <c r="E448" t="n">
        <v>18.43</v>
      </c>
      <c r="F448" t="n">
        <v>15.44</v>
      </c>
      <c r="G448" t="n">
        <v>185.29</v>
      </c>
      <c r="H448" t="n">
        <v>2.21</v>
      </c>
      <c r="I448" t="n">
        <v>5</v>
      </c>
      <c r="J448" t="n">
        <v>318.58</v>
      </c>
      <c r="K448" t="n">
        <v>58.47</v>
      </c>
      <c r="L448" t="n">
        <v>39.5</v>
      </c>
      <c r="M448" t="n">
        <v>2</v>
      </c>
      <c r="N448" t="n">
        <v>95.61</v>
      </c>
      <c r="O448" t="n">
        <v>39526.14</v>
      </c>
      <c r="P448" t="n">
        <v>216.75</v>
      </c>
      <c r="Q448" t="n">
        <v>467.07</v>
      </c>
      <c r="R448" t="n">
        <v>53.45</v>
      </c>
      <c r="S448" t="n">
        <v>39.61</v>
      </c>
      <c r="T448" t="n">
        <v>1989.57</v>
      </c>
      <c r="U448" t="n">
        <v>0.74</v>
      </c>
      <c r="V448" t="n">
        <v>0.76</v>
      </c>
      <c r="W448" t="n">
        <v>2.62</v>
      </c>
      <c r="X448" t="n">
        <v>0.11</v>
      </c>
      <c r="Y448" t="n">
        <v>1</v>
      </c>
      <c r="Z448" t="n">
        <v>10</v>
      </c>
    </row>
    <row r="449">
      <c r="A449" t="n">
        <v>155</v>
      </c>
      <c r="B449" t="n">
        <v>125</v>
      </c>
      <c r="C449" t="inlineStr">
        <is>
          <t xml:space="preserve">CONCLUIDO	</t>
        </is>
      </c>
      <c r="D449" t="n">
        <v>5.425</v>
      </c>
      <c r="E449" t="n">
        <v>18.43</v>
      </c>
      <c r="F449" t="n">
        <v>15.44</v>
      </c>
      <c r="G449" t="n">
        <v>185.28</v>
      </c>
      <c r="H449" t="n">
        <v>2.22</v>
      </c>
      <c r="I449" t="n">
        <v>5</v>
      </c>
      <c r="J449" t="n">
        <v>319.14</v>
      </c>
      <c r="K449" t="n">
        <v>58.47</v>
      </c>
      <c r="L449" t="n">
        <v>39.75</v>
      </c>
      <c r="M449" t="n">
        <v>2</v>
      </c>
      <c r="N449" t="n">
        <v>95.92</v>
      </c>
      <c r="O449" t="n">
        <v>39595.48</v>
      </c>
      <c r="P449" t="n">
        <v>217.36</v>
      </c>
      <c r="Q449" t="n">
        <v>467.07</v>
      </c>
      <c r="R449" t="n">
        <v>53.44</v>
      </c>
      <c r="S449" t="n">
        <v>39.61</v>
      </c>
      <c r="T449" t="n">
        <v>1985.37</v>
      </c>
      <c r="U449" t="n">
        <v>0.74</v>
      </c>
      <c r="V449" t="n">
        <v>0.76</v>
      </c>
      <c r="W449" t="n">
        <v>2.62</v>
      </c>
      <c r="X449" t="n">
        <v>0.11</v>
      </c>
      <c r="Y449" t="n">
        <v>1</v>
      </c>
      <c r="Z449" t="n">
        <v>10</v>
      </c>
    </row>
    <row r="450">
      <c r="A450" t="n">
        <v>156</v>
      </c>
      <c r="B450" t="n">
        <v>125</v>
      </c>
      <c r="C450" t="inlineStr">
        <is>
          <t xml:space="preserve">CONCLUIDO	</t>
        </is>
      </c>
      <c r="D450" t="n">
        <v>5.4241</v>
      </c>
      <c r="E450" t="n">
        <v>18.44</v>
      </c>
      <c r="F450" t="n">
        <v>15.44</v>
      </c>
      <c r="G450" t="n">
        <v>185.32</v>
      </c>
      <c r="H450" t="n">
        <v>2.23</v>
      </c>
      <c r="I450" t="n">
        <v>5</v>
      </c>
      <c r="J450" t="n">
        <v>319.71</v>
      </c>
      <c r="K450" t="n">
        <v>58.47</v>
      </c>
      <c r="L450" t="n">
        <v>40</v>
      </c>
      <c r="M450" t="n">
        <v>2</v>
      </c>
      <c r="N450" t="n">
        <v>96.23</v>
      </c>
      <c r="O450" t="n">
        <v>39664.96</v>
      </c>
      <c r="P450" t="n">
        <v>217.79</v>
      </c>
      <c r="Q450" t="n">
        <v>467.07</v>
      </c>
      <c r="R450" t="n">
        <v>53.52</v>
      </c>
      <c r="S450" t="n">
        <v>39.61</v>
      </c>
      <c r="T450" t="n">
        <v>2026.41</v>
      </c>
      <c r="U450" t="n">
        <v>0.74</v>
      </c>
      <c r="V450" t="n">
        <v>0.76</v>
      </c>
      <c r="W450" t="n">
        <v>2.62</v>
      </c>
      <c r="X450" t="n">
        <v>0.11</v>
      </c>
      <c r="Y450" t="n">
        <v>1</v>
      </c>
      <c r="Z450" t="n">
        <v>10</v>
      </c>
    </row>
    <row r="451">
      <c r="A451" t="n">
        <v>0</v>
      </c>
      <c r="B451" t="n">
        <v>30</v>
      </c>
      <c r="C451" t="inlineStr">
        <is>
          <t xml:space="preserve">CONCLUIDO	</t>
        </is>
      </c>
      <c r="D451" t="n">
        <v>4.7014</v>
      </c>
      <c r="E451" t="n">
        <v>21.27</v>
      </c>
      <c r="F451" t="n">
        <v>18</v>
      </c>
      <c r="G451" t="n">
        <v>11.74</v>
      </c>
      <c r="H451" t="n">
        <v>0.24</v>
      </c>
      <c r="I451" t="n">
        <v>92</v>
      </c>
      <c r="J451" t="n">
        <v>71.52</v>
      </c>
      <c r="K451" t="n">
        <v>32.27</v>
      </c>
      <c r="L451" t="n">
        <v>1</v>
      </c>
      <c r="M451" t="n">
        <v>90</v>
      </c>
      <c r="N451" t="n">
        <v>8.25</v>
      </c>
      <c r="O451" t="n">
        <v>9054.6</v>
      </c>
      <c r="P451" t="n">
        <v>126.34</v>
      </c>
      <c r="Q451" t="n">
        <v>467.15</v>
      </c>
      <c r="R451" t="n">
        <v>136.79</v>
      </c>
      <c r="S451" t="n">
        <v>39.61</v>
      </c>
      <c r="T451" t="n">
        <v>43224.49</v>
      </c>
      <c r="U451" t="n">
        <v>0.29</v>
      </c>
      <c r="V451" t="n">
        <v>0.65</v>
      </c>
      <c r="W451" t="n">
        <v>2.76</v>
      </c>
      <c r="X451" t="n">
        <v>2.66</v>
      </c>
      <c r="Y451" t="n">
        <v>1</v>
      </c>
      <c r="Z451" t="n">
        <v>10</v>
      </c>
    </row>
    <row r="452">
      <c r="A452" t="n">
        <v>1</v>
      </c>
      <c r="B452" t="n">
        <v>30</v>
      </c>
      <c r="C452" t="inlineStr">
        <is>
          <t xml:space="preserve">CONCLUIDO	</t>
        </is>
      </c>
      <c r="D452" t="n">
        <v>4.92</v>
      </c>
      <c r="E452" t="n">
        <v>20.33</v>
      </c>
      <c r="F452" t="n">
        <v>17.38</v>
      </c>
      <c r="G452" t="n">
        <v>14.68</v>
      </c>
      <c r="H452" t="n">
        <v>0.3</v>
      </c>
      <c r="I452" t="n">
        <v>71</v>
      </c>
      <c r="J452" t="n">
        <v>71.81</v>
      </c>
      <c r="K452" t="n">
        <v>32.27</v>
      </c>
      <c r="L452" t="n">
        <v>1.25</v>
      </c>
      <c r="M452" t="n">
        <v>69</v>
      </c>
      <c r="N452" t="n">
        <v>8.289999999999999</v>
      </c>
      <c r="O452" t="n">
        <v>9090.98</v>
      </c>
      <c r="P452" t="n">
        <v>120.78</v>
      </c>
      <c r="Q452" t="n">
        <v>467.1</v>
      </c>
      <c r="R452" t="n">
        <v>116.6</v>
      </c>
      <c r="S452" t="n">
        <v>39.61</v>
      </c>
      <c r="T452" t="n">
        <v>33237.94</v>
      </c>
      <c r="U452" t="n">
        <v>0.34</v>
      </c>
      <c r="V452" t="n">
        <v>0.67</v>
      </c>
      <c r="W452" t="n">
        <v>2.72</v>
      </c>
      <c r="X452" t="n">
        <v>2.04</v>
      </c>
      <c r="Y452" t="n">
        <v>1</v>
      </c>
      <c r="Z452" t="n">
        <v>10</v>
      </c>
    </row>
    <row r="453">
      <c r="A453" t="n">
        <v>2</v>
      </c>
      <c r="B453" t="n">
        <v>30</v>
      </c>
      <c r="C453" t="inlineStr">
        <is>
          <t xml:space="preserve">CONCLUIDO	</t>
        </is>
      </c>
      <c r="D453" t="n">
        <v>5.0808</v>
      </c>
      <c r="E453" t="n">
        <v>19.68</v>
      </c>
      <c r="F453" t="n">
        <v>16.95</v>
      </c>
      <c r="G453" t="n">
        <v>17.84</v>
      </c>
      <c r="H453" t="n">
        <v>0.36</v>
      </c>
      <c r="I453" t="n">
        <v>57</v>
      </c>
      <c r="J453" t="n">
        <v>72.11</v>
      </c>
      <c r="K453" t="n">
        <v>32.27</v>
      </c>
      <c r="L453" t="n">
        <v>1.5</v>
      </c>
      <c r="M453" t="n">
        <v>55</v>
      </c>
      <c r="N453" t="n">
        <v>8.34</v>
      </c>
      <c r="O453" t="n">
        <v>9127.379999999999</v>
      </c>
      <c r="P453" t="n">
        <v>116.36</v>
      </c>
      <c r="Q453" t="n">
        <v>467.26</v>
      </c>
      <c r="R453" t="n">
        <v>102.82</v>
      </c>
      <c r="S453" t="n">
        <v>39.61</v>
      </c>
      <c r="T453" t="n">
        <v>26416.34</v>
      </c>
      <c r="U453" t="n">
        <v>0.39</v>
      </c>
      <c r="V453" t="n">
        <v>0.6899999999999999</v>
      </c>
      <c r="W453" t="n">
        <v>2.7</v>
      </c>
      <c r="X453" t="n">
        <v>1.61</v>
      </c>
      <c r="Y453" t="n">
        <v>1</v>
      </c>
      <c r="Z453" t="n">
        <v>10</v>
      </c>
    </row>
    <row r="454">
      <c r="A454" t="n">
        <v>3</v>
      </c>
      <c r="B454" t="n">
        <v>30</v>
      </c>
      <c r="C454" t="inlineStr">
        <is>
          <t xml:space="preserve">CONCLUIDO	</t>
        </is>
      </c>
      <c r="D454" t="n">
        <v>5.189</v>
      </c>
      <c r="E454" t="n">
        <v>19.27</v>
      </c>
      <c r="F454" t="n">
        <v>16.68</v>
      </c>
      <c r="G454" t="n">
        <v>20.85</v>
      </c>
      <c r="H454" t="n">
        <v>0.42</v>
      </c>
      <c r="I454" t="n">
        <v>48</v>
      </c>
      <c r="J454" t="n">
        <v>72.40000000000001</v>
      </c>
      <c r="K454" t="n">
        <v>32.27</v>
      </c>
      <c r="L454" t="n">
        <v>1.75</v>
      </c>
      <c r="M454" t="n">
        <v>46</v>
      </c>
      <c r="N454" t="n">
        <v>8.380000000000001</v>
      </c>
      <c r="O454" t="n">
        <v>9163.799999999999</v>
      </c>
      <c r="P454" t="n">
        <v>113.23</v>
      </c>
      <c r="Q454" t="n">
        <v>467.09</v>
      </c>
      <c r="R454" t="n">
        <v>93.65000000000001</v>
      </c>
      <c r="S454" t="n">
        <v>39.61</v>
      </c>
      <c r="T454" t="n">
        <v>21876.26</v>
      </c>
      <c r="U454" t="n">
        <v>0.42</v>
      </c>
      <c r="V454" t="n">
        <v>0.7</v>
      </c>
      <c r="W454" t="n">
        <v>2.69</v>
      </c>
      <c r="X454" t="n">
        <v>1.35</v>
      </c>
      <c r="Y454" t="n">
        <v>1</v>
      </c>
      <c r="Z454" t="n">
        <v>10</v>
      </c>
    </row>
    <row r="455">
      <c r="A455" t="n">
        <v>4</v>
      </c>
      <c r="B455" t="n">
        <v>30</v>
      </c>
      <c r="C455" t="inlineStr">
        <is>
          <t xml:space="preserve">CONCLUIDO	</t>
        </is>
      </c>
      <c r="D455" t="n">
        <v>5.2701</v>
      </c>
      <c r="E455" t="n">
        <v>18.98</v>
      </c>
      <c r="F455" t="n">
        <v>16.49</v>
      </c>
      <c r="G455" t="n">
        <v>24.14</v>
      </c>
      <c r="H455" t="n">
        <v>0.48</v>
      </c>
      <c r="I455" t="n">
        <v>41</v>
      </c>
      <c r="J455" t="n">
        <v>72.7</v>
      </c>
      <c r="K455" t="n">
        <v>32.27</v>
      </c>
      <c r="L455" t="n">
        <v>2</v>
      </c>
      <c r="M455" t="n">
        <v>39</v>
      </c>
      <c r="N455" t="n">
        <v>8.43</v>
      </c>
      <c r="O455" t="n">
        <v>9200.25</v>
      </c>
      <c r="P455" t="n">
        <v>110.5</v>
      </c>
      <c r="Q455" t="n">
        <v>467.11</v>
      </c>
      <c r="R455" t="n">
        <v>87.98</v>
      </c>
      <c r="S455" t="n">
        <v>39.61</v>
      </c>
      <c r="T455" t="n">
        <v>19076.08</v>
      </c>
      <c r="U455" t="n">
        <v>0.45</v>
      </c>
      <c r="V455" t="n">
        <v>0.71</v>
      </c>
      <c r="W455" t="n">
        <v>2.67</v>
      </c>
      <c r="X455" t="n">
        <v>1.16</v>
      </c>
      <c r="Y455" t="n">
        <v>1</v>
      </c>
      <c r="Z455" t="n">
        <v>10</v>
      </c>
    </row>
    <row r="456">
      <c r="A456" t="n">
        <v>5</v>
      </c>
      <c r="B456" t="n">
        <v>30</v>
      </c>
      <c r="C456" t="inlineStr">
        <is>
          <t xml:space="preserve">CONCLUIDO	</t>
        </is>
      </c>
      <c r="D456" t="n">
        <v>5.3277</v>
      </c>
      <c r="E456" t="n">
        <v>18.77</v>
      </c>
      <c r="F456" t="n">
        <v>16.37</v>
      </c>
      <c r="G456" t="n">
        <v>27.28</v>
      </c>
      <c r="H456" t="n">
        <v>0.54</v>
      </c>
      <c r="I456" t="n">
        <v>36</v>
      </c>
      <c r="J456" t="n">
        <v>73</v>
      </c>
      <c r="K456" t="n">
        <v>32.27</v>
      </c>
      <c r="L456" t="n">
        <v>2.25</v>
      </c>
      <c r="M456" t="n">
        <v>34</v>
      </c>
      <c r="N456" t="n">
        <v>8.48</v>
      </c>
      <c r="O456" t="n">
        <v>9236.709999999999</v>
      </c>
      <c r="P456" t="n">
        <v>108.45</v>
      </c>
      <c r="Q456" t="n">
        <v>467.12</v>
      </c>
      <c r="R456" t="n">
        <v>83.45999999999999</v>
      </c>
      <c r="S456" t="n">
        <v>39.61</v>
      </c>
      <c r="T456" t="n">
        <v>16839.58</v>
      </c>
      <c r="U456" t="n">
        <v>0.47</v>
      </c>
      <c r="V456" t="n">
        <v>0.71</v>
      </c>
      <c r="W456" t="n">
        <v>2.67</v>
      </c>
      <c r="X456" t="n">
        <v>1.03</v>
      </c>
      <c r="Y456" t="n">
        <v>1</v>
      </c>
      <c r="Z456" t="n">
        <v>10</v>
      </c>
    </row>
    <row r="457">
      <c r="A457" t="n">
        <v>6</v>
      </c>
      <c r="B457" t="n">
        <v>30</v>
      </c>
      <c r="C457" t="inlineStr">
        <is>
          <t xml:space="preserve">CONCLUIDO	</t>
        </is>
      </c>
      <c r="D457" t="n">
        <v>5.388</v>
      </c>
      <c r="E457" t="n">
        <v>18.56</v>
      </c>
      <c r="F457" t="n">
        <v>16.22</v>
      </c>
      <c r="G457" t="n">
        <v>30.41</v>
      </c>
      <c r="H457" t="n">
        <v>0.6</v>
      </c>
      <c r="I457" t="n">
        <v>32</v>
      </c>
      <c r="J457" t="n">
        <v>73.29000000000001</v>
      </c>
      <c r="K457" t="n">
        <v>32.27</v>
      </c>
      <c r="L457" t="n">
        <v>2.5</v>
      </c>
      <c r="M457" t="n">
        <v>30</v>
      </c>
      <c r="N457" t="n">
        <v>8.52</v>
      </c>
      <c r="O457" t="n">
        <v>9273.200000000001</v>
      </c>
      <c r="P457" t="n">
        <v>106.14</v>
      </c>
      <c r="Q457" t="n">
        <v>467.07</v>
      </c>
      <c r="R457" t="n">
        <v>78.77</v>
      </c>
      <c r="S457" t="n">
        <v>39.61</v>
      </c>
      <c r="T457" t="n">
        <v>14516.53</v>
      </c>
      <c r="U457" t="n">
        <v>0.5</v>
      </c>
      <c r="V457" t="n">
        <v>0.72</v>
      </c>
      <c r="W457" t="n">
        <v>2.66</v>
      </c>
      <c r="X457" t="n">
        <v>0.88</v>
      </c>
      <c r="Y457" t="n">
        <v>1</v>
      </c>
      <c r="Z457" t="n">
        <v>10</v>
      </c>
    </row>
    <row r="458">
      <c r="A458" t="n">
        <v>7</v>
      </c>
      <c r="B458" t="n">
        <v>30</v>
      </c>
      <c r="C458" t="inlineStr">
        <is>
          <t xml:space="preserve">CONCLUIDO	</t>
        </is>
      </c>
      <c r="D458" t="n">
        <v>5.4414</v>
      </c>
      <c r="E458" t="n">
        <v>18.38</v>
      </c>
      <c r="F458" t="n">
        <v>16.1</v>
      </c>
      <c r="G458" t="n">
        <v>34.5</v>
      </c>
      <c r="H458" t="n">
        <v>0.65</v>
      </c>
      <c r="I458" t="n">
        <v>28</v>
      </c>
      <c r="J458" t="n">
        <v>73.59</v>
      </c>
      <c r="K458" t="n">
        <v>32.27</v>
      </c>
      <c r="L458" t="n">
        <v>2.75</v>
      </c>
      <c r="M458" t="n">
        <v>26</v>
      </c>
      <c r="N458" t="n">
        <v>8.57</v>
      </c>
      <c r="O458" t="n">
        <v>9309.700000000001</v>
      </c>
      <c r="P458" t="n">
        <v>103.69</v>
      </c>
      <c r="Q458" t="n">
        <v>467.09</v>
      </c>
      <c r="R458" t="n">
        <v>74.81999999999999</v>
      </c>
      <c r="S458" t="n">
        <v>39.61</v>
      </c>
      <c r="T458" t="n">
        <v>12559.78</v>
      </c>
      <c r="U458" t="n">
        <v>0.53</v>
      </c>
      <c r="V458" t="n">
        <v>0.72</v>
      </c>
      <c r="W458" t="n">
        <v>2.65</v>
      </c>
      <c r="X458" t="n">
        <v>0.76</v>
      </c>
      <c r="Y458" t="n">
        <v>1</v>
      </c>
      <c r="Z458" t="n">
        <v>10</v>
      </c>
    </row>
    <row r="459">
      <c r="A459" t="n">
        <v>8</v>
      </c>
      <c r="B459" t="n">
        <v>30</v>
      </c>
      <c r="C459" t="inlineStr">
        <is>
          <t xml:space="preserve">CONCLUIDO	</t>
        </is>
      </c>
      <c r="D459" t="n">
        <v>5.4674</v>
      </c>
      <c r="E459" t="n">
        <v>18.29</v>
      </c>
      <c r="F459" t="n">
        <v>16.04</v>
      </c>
      <c r="G459" t="n">
        <v>37.02</v>
      </c>
      <c r="H459" t="n">
        <v>0.71</v>
      </c>
      <c r="I459" t="n">
        <v>26</v>
      </c>
      <c r="J459" t="n">
        <v>73.88</v>
      </c>
      <c r="K459" t="n">
        <v>32.27</v>
      </c>
      <c r="L459" t="n">
        <v>3</v>
      </c>
      <c r="M459" t="n">
        <v>24</v>
      </c>
      <c r="N459" t="n">
        <v>8.609999999999999</v>
      </c>
      <c r="O459" t="n">
        <v>9346.23</v>
      </c>
      <c r="P459" t="n">
        <v>102.17</v>
      </c>
      <c r="Q459" t="n">
        <v>467.07</v>
      </c>
      <c r="R459" t="n">
        <v>73.3</v>
      </c>
      <c r="S459" t="n">
        <v>39.61</v>
      </c>
      <c r="T459" t="n">
        <v>11813.02</v>
      </c>
      <c r="U459" t="n">
        <v>0.54</v>
      </c>
      <c r="V459" t="n">
        <v>0.73</v>
      </c>
      <c r="W459" t="n">
        <v>2.64</v>
      </c>
      <c r="X459" t="n">
        <v>0.71</v>
      </c>
      <c r="Y459" t="n">
        <v>1</v>
      </c>
      <c r="Z459" t="n">
        <v>10</v>
      </c>
    </row>
    <row r="460">
      <c r="A460" t="n">
        <v>9</v>
      </c>
      <c r="B460" t="n">
        <v>30</v>
      </c>
      <c r="C460" t="inlineStr">
        <is>
          <t xml:space="preserve">CONCLUIDO	</t>
        </is>
      </c>
      <c r="D460" t="n">
        <v>5.4917</v>
      </c>
      <c r="E460" t="n">
        <v>18.21</v>
      </c>
      <c r="F460" t="n">
        <v>15.99</v>
      </c>
      <c r="G460" t="n">
        <v>39.98</v>
      </c>
      <c r="H460" t="n">
        <v>0.77</v>
      </c>
      <c r="I460" t="n">
        <v>24</v>
      </c>
      <c r="J460" t="n">
        <v>74.18000000000001</v>
      </c>
      <c r="K460" t="n">
        <v>32.27</v>
      </c>
      <c r="L460" t="n">
        <v>3.25</v>
      </c>
      <c r="M460" t="n">
        <v>22</v>
      </c>
      <c r="N460" t="n">
        <v>8.66</v>
      </c>
      <c r="O460" t="n">
        <v>9382.780000000001</v>
      </c>
      <c r="P460" t="n">
        <v>100.25</v>
      </c>
      <c r="Q460" t="n">
        <v>467.09</v>
      </c>
      <c r="R460" t="n">
        <v>71.29000000000001</v>
      </c>
      <c r="S460" t="n">
        <v>39.61</v>
      </c>
      <c r="T460" t="n">
        <v>10817.94</v>
      </c>
      <c r="U460" t="n">
        <v>0.5600000000000001</v>
      </c>
      <c r="V460" t="n">
        <v>0.73</v>
      </c>
      <c r="W460" t="n">
        <v>2.65</v>
      </c>
      <c r="X460" t="n">
        <v>0.66</v>
      </c>
      <c r="Y460" t="n">
        <v>1</v>
      </c>
      <c r="Z460" t="n">
        <v>10</v>
      </c>
    </row>
    <row r="461">
      <c r="A461" t="n">
        <v>10</v>
      </c>
      <c r="B461" t="n">
        <v>30</v>
      </c>
      <c r="C461" t="inlineStr">
        <is>
          <t xml:space="preserve">CONCLUIDO	</t>
        </is>
      </c>
      <c r="D461" t="n">
        <v>5.5347</v>
      </c>
      <c r="E461" t="n">
        <v>18.07</v>
      </c>
      <c r="F461" t="n">
        <v>15.9</v>
      </c>
      <c r="G461" t="n">
        <v>45.42</v>
      </c>
      <c r="H461" t="n">
        <v>0.82</v>
      </c>
      <c r="I461" t="n">
        <v>21</v>
      </c>
      <c r="J461" t="n">
        <v>74.48</v>
      </c>
      <c r="K461" t="n">
        <v>32.27</v>
      </c>
      <c r="L461" t="n">
        <v>3.5</v>
      </c>
      <c r="M461" t="n">
        <v>19</v>
      </c>
      <c r="N461" t="n">
        <v>8.710000000000001</v>
      </c>
      <c r="O461" t="n">
        <v>9419.35</v>
      </c>
      <c r="P461" t="n">
        <v>97.70999999999999</v>
      </c>
      <c r="Q461" t="n">
        <v>467.1</v>
      </c>
      <c r="R461" t="n">
        <v>68.31999999999999</v>
      </c>
      <c r="S461" t="n">
        <v>39.61</v>
      </c>
      <c r="T461" t="n">
        <v>9343.77</v>
      </c>
      <c r="U461" t="n">
        <v>0.58</v>
      </c>
      <c r="V461" t="n">
        <v>0.73</v>
      </c>
      <c r="W461" t="n">
        <v>2.64</v>
      </c>
      <c r="X461" t="n">
        <v>0.5600000000000001</v>
      </c>
      <c r="Y461" t="n">
        <v>1</v>
      </c>
      <c r="Z461" t="n">
        <v>10</v>
      </c>
    </row>
    <row r="462">
      <c r="A462" t="n">
        <v>11</v>
      </c>
      <c r="B462" t="n">
        <v>30</v>
      </c>
      <c r="C462" t="inlineStr">
        <is>
          <t xml:space="preserve">CONCLUIDO	</t>
        </is>
      </c>
      <c r="D462" t="n">
        <v>5.5483</v>
      </c>
      <c r="E462" t="n">
        <v>18.02</v>
      </c>
      <c r="F462" t="n">
        <v>15.87</v>
      </c>
      <c r="G462" t="n">
        <v>47.61</v>
      </c>
      <c r="H462" t="n">
        <v>0.88</v>
      </c>
      <c r="I462" t="n">
        <v>20</v>
      </c>
      <c r="J462" t="n">
        <v>74.77</v>
      </c>
      <c r="K462" t="n">
        <v>32.27</v>
      </c>
      <c r="L462" t="n">
        <v>3.75</v>
      </c>
      <c r="M462" t="n">
        <v>16</v>
      </c>
      <c r="N462" t="n">
        <v>8.75</v>
      </c>
      <c r="O462" t="n">
        <v>9455.940000000001</v>
      </c>
      <c r="P462" t="n">
        <v>96.39</v>
      </c>
      <c r="Q462" t="n">
        <v>467.08</v>
      </c>
      <c r="R462" t="n">
        <v>67.29000000000001</v>
      </c>
      <c r="S462" t="n">
        <v>39.61</v>
      </c>
      <c r="T462" t="n">
        <v>8834.01</v>
      </c>
      <c r="U462" t="n">
        <v>0.59</v>
      </c>
      <c r="V462" t="n">
        <v>0.74</v>
      </c>
      <c r="W462" t="n">
        <v>2.64</v>
      </c>
      <c r="X462" t="n">
        <v>0.54</v>
      </c>
      <c r="Y462" t="n">
        <v>1</v>
      </c>
      <c r="Z462" t="n">
        <v>10</v>
      </c>
    </row>
    <row r="463">
      <c r="A463" t="n">
        <v>12</v>
      </c>
      <c r="B463" t="n">
        <v>30</v>
      </c>
      <c r="C463" t="inlineStr">
        <is>
          <t xml:space="preserve">CONCLUIDO	</t>
        </is>
      </c>
      <c r="D463" t="n">
        <v>5.5543</v>
      </c>
      <c r="E463" t="n">
        <v>18</v>
      </c>
      <c r="F463" t="n">
        <v>15.86</v>
      </c>
      <c r="G463" t="n">
        <v>50.1</v>
      </c>
      <c r="H463" t="n">
        <v>0.93</v>
      </c>
      <c r="I463" t="n">
        <v>19</v>
      </c>
      <c r="J463" t="n">
        <v>75.06999999999999</v>
      </c>
      <c r="K463" t="n">
        <v>32.27</v>
      </c>
      <c r="L463" t="n">
        <v>4</v>
      </c>
      <c r="M463" t="n">
        <v>14</v>
      </c>
      <c r="N463" t="n">
        <v>8.800000000000001</v>
      </c>
      <c r="O463" t="n">
        <v>9492.549999999999</v>
      </c>
      <c r="P463" t="n">
        <v>95.15000000000001</v>
      </c>
      <c r="Q463" t="n">
        <v>467.07</v>
      </c>
      <c r="R463" t="n">
        <v>67.34999999999999</v>
      </c>
      <c r="S463" t="n">
        <v>39.61</v>
      </c>
      <c r="T463" t="n">
        <v>8870.5</v>
      </c>
      <c r="U463" t="n">
        <v>0.59</v>
      </c>
      <c r="V463" t="n">
        <v>0.74</v>
      </c>
      <c r="W463" t="n">
        <v>2.64</v>
      </c>
      <c r="X463" t="n">
        <v>0.53</v>
      </c>
      <c r="Y463" t="n">
        <v>1</v>
      </c>
      <c r="Z463" t="n">
        <v>10</v>
      </c>
    </row>
    <row r="464">
      <c r="A464" t="n">
        <v>13</v>
      </c>
      <c r="B464" t="n">
        <v>30</v>
      </c>
      <c r="C464" t="inlineStr">
        <is>
          <t xml:space="preserve">CONCLUIDO	</t>
        </is>
      </c>
      <c r="D464" t="n">
        <v>5.5649</v>
      </c>
      <c r="E464" t="n">
        <v>17.97</v>
      </c>
      <c r="F464" t="n">
        <v>15.85</v>
      </c>
      <c r="G464" t="n">
        <v>52.82</v>
      </c>
      <c r="H464" t="n">
        <v>0.99</v>
      </c>
      <c r="I464" t="n">
        <v>18</v>
      </c>
      <c r="J464" t="n">
        <v>75.37</v>
      </c>
      <c r="K464" t="n">
        <v>32.27</v>
      </c>
      <c r="L464" t="n">
        <v>4.25</v>
      </c>
      <c r="M464" t="n">
        <v>9</v>
      </c>
      <c r="N464" t="n">
        <v>8.85</v>
      </c>
      <c r="O464" t="n">
        <v>9529.18</v>
      </c>
      <c r="P464" t="n">
        <v>94.47</v>
      </c>
      <c r="Q464" t="n">
        <v>467.08</v>
      </c>
      <c r="R464" t="n">
        <v>66.31</v>
      </c>
      <c r="S464" t="n">
        <v>39.61</v>
      </c>
      <c r="T464" t="n">
        <v>8356.16</v>
      </c>
      <c r="U464" t="n">
        <v>0.6</v>
      </c>
      <c r="V464" t="n">
        <v>0.74</v>
      </c>
      <c r="W464" t="n">
        <v>2.65</v>
      </c>
      <c r="X464" t="n">
        <v>0.51</v>
      </c>
      <c r="Y464" t="n">
        <v>1</v>
      </c>
      <c r="Z464" t="n">
        <v>10</v>
      </c>
    </row>
    <row r="465">
      <c r="A465" t="n">
        <v>14</v>
      </c>
      <c r="B465" t="n">
        <v>30</v>
      </c>
      <c r="C465" t="inlineStr">
        <is>
          <t xml:space="preserve">CONCLUIDO	</t>
        </is>
      </c>
      <c r="D465" t="n">
        <v>5.5811</v>
      </c>
      <c r="E465" t="n">
        <v>17.92</v>
      </c>
      <c r="F465" t="n">
        <v>15.81</v>
      </c>
      <c r="G465" t="n">
        <v>55.8</v>
      </c>
      <c r="H465" t="n">
        <v>1.04</v>
      </c>
      <c r="I465" t="n">
        <v>17</v>
      </c>
      <c r="J465" t="n">
        <v>75.66</v>
      </c>
      <c r="K465" t="n">
        <v>32.27</v>
      </c>
      <c r="L465" t="n">
        <v>4.5</v>
      </c>
      <c r="M465" t="n">
        <v>4</v>
      </c>
      <c r="N465" t="n">
        <v>8.890000000000001</v>
      </c>
      <c r="O465" t="n">
        <v>9565.83</v>
      </c>
      <c r="P465" t="n">
        <v>93.25</v>
      </c>
      <c r="Q465" t="n">
        <v>467.08</v>
      </c>
      <c r="R465" t="n">
        <v>65.06</v>
      </c>
      <c r="S465" t="n">
        <v>39.61</v>
      </c>
      <c r="T465" t="n">
        <v>7735.68</v>
      </c>
      <c r="U465" t="n">
        <v>0.61</v>
      </c>
      <c r="V465" t="n">
        <v>0.74</v>
      </c>
      <c r="W465" t="n">
        <v>2.65</v>
      </c>
      <c r="X465" t="n">
        <v>0.48</v>
      </c>
      <c r="Y465" t="n">
        <v>1</v>
      </c>
      <c r="Z465" t="n">
        <v>10</v>
      </c>
    </row>
    <row r="466">
      <c r="A466" t="n">
        <v>15</v>
      </c>
      <c r="B466" t="n">
        <v>30</v>
      </c>
      <c r="C466" t="inlineStr">
        <is>
          <t xml:space="preserve">CONCLUIDO	</t>
        </is>
      </c>
      <c r="D466" t="n">
        <v>5.5818</v>
      </c>
      <c r="E466" t="n">
        <v>17.92</v>
      </c>
      <c r="F466" t="n">
        <v>15.81</v>
      </c>
      <c r="G466" t="n">
        <v>55.79</v>
      </c>
      <c r="H466" t="n">
        <v>1.09</v>
      </c>
      <c r="I466" t="n">
        <v>17</v>
      </c>
      <c r="J466" t="n">
        <v>75.95999999999999</v>
      </c>
      <c r="K466" t="n">
        <v>32.27</v>
      </c>
      <c r="L466" t="n">
        <v>4.75</v>
      </c>
      <c r="M466" t="n">
        <v>1</v>
      </c>
      <c r="N466" t="n">
        <v>8.94</v>
      </c>
      <c r="O466" t="n">
        <v>9602.5</v>
      </c>
      <c r="P466" t="n">
        <v>93.52</v>
      </c>
      <c r="Q466" t="n">
        <v>467.1</v>
      </c>
      <c r="R466" t="n">
        <v>64.83</v>
      </c>
      <c r="S466" t="n">
        <v>39.61</v>
      </c>
      <c r="T466" t="n">
        <v>7620.58</v>
      </c>
      <c r="U466" t="n">
        <v>0.61</v>
      </c>
      <c r="V466" t="n">
        <v>0.74</v>
      </c>
      <c r="W466" t="n">
        <v>2.65</v>
      </c>
      <c r="X466" t="n">
        <v>0.47</v>
      </c>
      <c r="Y466" t="n">
        <v>1</v>
      </c>
      <c r="Z466" t="n">
        <v>10</v>
      </c>
    </row>
    <row r="467">
      <c r="A467" t="n">
        <v>16</v>
      </c>
      <c r="B467" t="n">
        <v>30</v>
      </c>
      <c r="C467" t="inlineStr">
        <is>
          <t xml:space="preserve">CONCLUIDO	</t>
        </is>
      </c>
      <c r="D467" t="n">
        <v>5.5817</v>
      </c>
      <c r="E467" t="n">
        <v>17.92</v>
      </c>
      <c r="F467" t="n">
        <v>15.81</v>
      </c>
      <c r="G467" t="n">
        <v>55.79</v>
      </c>
      <c r="H467" t="n">
        <v>1.15</v>
      </c>
      <c r="I467" t="n">
        <v>17</v>
      </c>
      <c r="J467" t="n">
        <v>76.26000000000001</v>
      </c>
      <c r="K467" t="n">
        <v>32.27</v>
      </c>
      <c r="L467" t="n">
        <v>5</v>
      </c>
      <c r="M467" t="n">
        <v>0</v>
      </c>
      <c r="N467" t="n">
        <v>8.99</v>
      </c>
      <c r="O467" t="n">
        <v>9639.200000000001</v>
      </c>
      <c r="P467" t="n">
        <v>93.7</v>
      </c>
      <c r="Q467" t="n">
        <v>467.13</v>
      </c>
      <c r="R467" t="n">
        <v>64.89</v>
      </c>
      <c r="S467" t="n">
        <v>39.61</v>
      </c>
      <c r="T467" t="n">
        <v>7648.85</v>
      </c>
      <c r="U467" t="n">
        <v>0.61</v>
      </c>
      <c r="V467" t="n">
        <v>0.74</v>
      </c>
      <c r="W467" t="n">
        <v>2.65</v>
      </c>
      <c r="X467" t="n">
        <v>0.47</v>
      </c>
      <c r="Y467" t="n">
        <v>1</v>
      </c>
      <c r="Z467" t="n">
        <v>10</v>
      </c>
    </row>
    <row r="468">
      <c r="A468" t="n">
        <v>0</v>
      </c>
      <c r="B468" t="n">
        <v>15</v>
      </c>
      <c r="C468" t="inlineStr">
        <is>
          <t xml:space="preserve">CONCLUIDO	</t>
        </is>
      </c>
      <c r="D468" t="n">
        <v>5.2298</v>
      </c>
      <c r="E468" t="n">
        <v>19.12</v>
      </c>
      <c r="F468" t="n">
        <v>16.83</v>
      </c>
      <c r="G468" t="n">
        <v>19.06</v>
      </c>
      <c r="H468" t="n">
        <v>0.43</v>
      </c>
      <c r="I468" t="n">
        <v>53</v>
      </c>
      <c r="J468" t="n">
        <v>39.78</v>
      </c>
      <c r="K468" t="n">
        <v>19.54</v>
      </c>
      <c r="L468" t="n">
        <v>1</v>
      </c>
      <c r="M468" t="n">
        <v>51</v>
      </c>
      <c r="N468" t="n">
        <v>4.24</v>
      </c>
      <c r="O468" t="n">
        <v>5140</v>
      </c>
      <c r="P468" t="n">
        <v>71.75</v>
      </c>
      <c r="Q468" t="n">
        <v>467.1</v>
      </c>
      <c r="R468" t="n">
        <v>98.66</v>
      </c>
      <c r="S468" t="n">
        <v>39.61</v>
      </c>
      <c r="T468" t="n">
        <v>24354.58</v>
      </c>
      <c r="U468" t="n">
        <v>0.4</v>
      </c>
      <c r="V468" t="n">
        <v>0.6899999999999999</v>
      </c>
      <c r="W468" t="n">
        <v>2.7</v>
      </c>
      <c r="X468" t="n">
        <v>1.5</v>
      </c>
      <c r="Y468" t="n">
        <v>1</v>
      </c>
      <c r="Z468" t="n">
        <v>10</v>
      </c>
    </row>
    <row r="469">
      <c r="A469" t="n">
        <v>1</v>
      </c>
      <c r="B469" t="n">
        <v>15</v>
      </c>
      <c r="C469" t="inlineStr">
        <is>
          <t xml:space="preserve">CONCLUIDO	</t>
        </is>
      </c>
      <c r="D469" t="n">
        <v>5.3679</v>
      </c>
      <c r="E469" t="n">
        <v>18.63</v>
      </c>
      <c r="F469" t="n">
        <v>16.49</v>
      </c>
      <c r="G469" t="n">
        <v>24.73</v>
      </c>
      <c r="H469" t="n">
        <v>0.53</v>
      </c>
      <c r="I469" t="n">
        <v>40</v>
      </c>
      <c r="J469" t="n">
        <v>40.06</v>
      </c>
      <c r="K469" t="n">
        <v>19.54</v>
      </c>
      <c r="L469" t="n">
        <v>1.25</v>
      </c>
      <c r="M469" t="n">
        <v>35</v>
      </c>
      <c r="N469" t="n">
        <v>4.26</v>
      </c>
      <c r="O469" t="n">
        <v>5174.29</v>
      </c>
      <c r="P469" t="n">
        <v>67.43000000000001</v>
      </c>
      <c r="Q469" t="n">
        <v>467.1</v>
      </c>
      <c r="R469" t="n">
        <v>87.16</v>
      </c>
      <c r="S469" t="n">
        <v>39.61</v>
      </c>
      <c r="T469" t="n">
        <v>18671.67</v>
      </c>
      <c r="U469" t="n">
        <v>0.45</v>
      </c>
      <c r="V469" t="n">
        <v>0.71</v>
      </c>
      <c r="W469" t="n">
        <v>2.68</v>
      </c>
      <c r="X469" t="n">
        <v>1.15</v>
      </c>
      <c r="Y469" t="n">
        <v>1</v>
      </c>
      <c r="Z469" t="n">
        <v>10</v>
      </c>
    </row>
    <row r="470">
      <c r="A470" t="n">
        <v>2</v>
      </c>
      <c r="B470" t="n">
        <v>15</v>
      </c>
      <c r="C470" t="inlineStr">
        <is>
          <t xml:space="preserve">CONCLUIDO	</t>
        </is>
      </c>
      <c r="D470" t="n">
        <v>5.4429</v>
      </c>
      <c r="E470" t="n">
        <v>18.37</v>
      </c>
      <c r="F470" t="n">
        <v>16.3</v>
      </c>
      <c r="G470" t="n">
        <v>28.76</v>
      </c>
      <c r="H470" t="n">
        <v>0.64</v>
      </c>
      <c r="I470" t="n">
        <v>34</v>
      </c>
      <c r="J470" t="n">
        <v>40.34</v>
      </c>
      <c r="K470" t="n">
        <v>19.54</v>
      </c>
      <c r="L470" t="n">
        <v>1.5</v>
      </c>
      <c r="M470" t="n">
        <v>13</v>
      </c>
      <c r="N470" t="n">
        <v>4.29</v>
      </c>
      <c r="O470" t="n">
        <v>5208.6</v>
      </c>
      <c r="P470" t="n">
        <v>64.44</v>
      </c>
      <c r="Q470" t="n">
        <v>467.07</v>
      </c>
      <c r="R470" t="n">
        <v>80.37</v>
      </c>
      <c r="S470" t="n">
        <v>39.61</v>
      </c>
      <c r="T470" t="n">
        <v>15305.94</v>
      </c>
      <c r="U470" t="n">
        <v>0.49</v>
      </c>
      <c r="V470" t="n">
        <v>0.72</v>
      </c>
      <c r="W470" t="n">
        <v>2.69</v>
      </c>
      <c r="X470" t="n">
        <v>0.96</v>
      </c>
      <c r="Y470" t="n">
        <v>1</v>
      </c>
      <c r="Z470" t="n">
        <v>10</v>
      </c>
    </row>
    <row r="471">
      <c r="A471" t="n">
        <v>3</v>
      </c>
      <c r="B471" t="n">
        <v>15</v>
      </c>
      <c r="C471" t="inlineStr">
        <is>
          <t xml:space="preserve">CONCLUIDO	</t>
        </is>
      </c>
      <c r="D471" t="n">
        <v>5.4445</v>
      </c>
      <c r="E471" t="n">
        <v>18.37</v>
      </c>
      <c r="F471" t="n">
        <v>16.3</v>
      </c>
      <c r="G471" t="n">
        <v>29.64</v>
      </c>
      <c r="H471" t="n">
        <v>0.74</v>
      </c>
      <c r="I471" t="n">
        <v>33</v>
      </c>
      <c r="J471" t="n">
        <v>40.61</v>
      </c>
      <c r="K471" t="n">
        <v>19.54</v>
      </c>
      <c r="L471" t="n">
        <v>1.75</v>
      </c>
      <c r="M471" t="n">
        <v>2</v>
      </c>
      <c r="N471" t="n">
        <v>4.32</v>
      </c>
      <c r="O471" t="n">
        <v>5242.92</v>
      </c>
      <c r="P471" t="n">
        <v>64.69</v>
      </c>
      <c r="Q471" t="n">
        <v>467.1</v>
      </c>
      <c r="R471" t="n">
        <v>79.93000000000001</v>
      </c>
      <c r="S471" t="n">
        <v>39.61</v>
      </c>
      <c r="T471" t="n">
        <v>15093.18</v>
      </c>
      <c r="U471" t="n">
        <v>0.5</v>
      </c>
      <c r="V471" t="n">
        <v>0.72</v>
      </c>
      <c r="W471" t="n">
        <v>2.71</v>
      </c>
      <c r="X471" t="n">
        <v>0.97</v>
      </c>
      <c r="Y471" t="n">
        <v>1</v>
      </c>
      <c r="Z471" t="n">
        <v>10</v>
      </c>
    </row>
    <row r="472">
      <c r="A472" t="n">
        <v>4</v>
      </c>
      <c r="B472" t="n">
        <v>15</v>
      </c>
      <c r="C472" t="inlineStr">
        <is>
          <t xml:space="preserve">CONCLUIDO	</t>
        </is>
      </c>
      <c r="D472" t="n">
        <v>5.4449</v>
      </c>
      <c r="E472" t="n">
        <v>18.37</v>
      </c>
      <c r="F472" t="n">
        <v>16.3</v>
      </c>
      <c r="G472" t="n">
        <v>29.64</v>
      </c>
      <c r="H472" t="n">
        <v>0.84</v>
      </c>
      <c r="I472" t="n">
        <v>33</v>
      </c>
      <c r="J472" t="n">
        <v>40.89</v>
      </c>
      <c r="K472" t="n">
        <v>19.54</v>
      </c>
      <c r="L472" t="n">
        <v>2</v>
      </c>
      <c r="M472" t="n">
        <v>0</v>
      </c>
      <c r="N472" t="n">
        <v>4.35</v>
      </c>
      <c r="O472" t="n">
        <v>5277.26</v>
      </c>
      <c r="P472" t="n">
        <v>65.05</v>
      </c>
      <c r="Q472" t="n">
        <v>467.19</v>
      </c>
      <c r="R472" t="n">
        <v>80.09</v>
      </c>
      <c r="S472" t="n">
        <v>39.61</v>
      </c>
      <c r="T472" t="n">
        <v>15172.29</v>
      </c>
      <c r="U472" t="n">
        <v>0.49</v>
      </c>
      <c r="V472" t="n">
        <v>0.72</v>
      </c>
      <c r="W472" t="n">
        <v>2.71</v>
      </c>
      <c r="X472" t="n">
        <v>0.97</v>
      </c>
      <c r="Y472" t="n">
        <v>1</v>
      </c>
      <c r="Z472" t="n">
        <v>10</v>
      </c>
    </row>
    <row r="473">
      <c r="A473" t="n">
        <v>0</v>
      </c>
      <c r="B473" t="n">
        <v>70</v>
      </c>
      <c r="C473" t="inlineStr">
        <is>
          <t xml:space="preserve">CONCLUIDO	</t>
        </is>
      </c>
      <c r="D473" t="n">
        <v>3.6643</v>
      </c>
      <c r="E473" t="n">
        <v>27.29</v>
      </c>
      <c r="F473" t="n">
        <v>20.24</v>
      </c>
      <c r="G473" t="n">
        <v>7.27</v>
      </c>
      <c r="H473" t="n">
        <v>0.12</v>
      </c>
      <c r="I473" t="n">
        <v>167</v>
      </c>
      <c r="J473" t="n">
        <v>141.81</v>
      </c>
      <c r="K473" t="n">
        <v>47.83</v>
      </c>
      <c r="L473" t="n">
        <v>1</v>
      </c>
      <c r="M473" t="n">
        <v>165</v>
      </c>
      <c r="N473" t="n">
        <v>22.98</v>
      </c>
      <c r="O473" t="n">
        <v>17723.39</v>
      </c>
      <c r="P473" t="n">
        <v>230</v>
      </c>
      <c r="Q473" t="n">
        <v>467.3</v>
      </c>
      <c r="R473" t="n">
        <v>210.39</v>
      </c>
      <c r="S473" t="n">
        <v>39.61</v>
      </c>
      <c r="T473" t="n">
        <v>79650.21000000001</v>
      </c>
      <c r="U473" t="n">
        <v>0.19</v>
      </c>
      <c r="V473" t="n">
        <v>0.58</v>
      </c>
      <c r="W473" t="n">
        <v>2.87</v>
      </c>
      <c r="X473" t="n">
        <v>4.9</v>
      </c>
      <c r="Y473" t="n">
        <v>1</v>
      </c>
      <c r="Z473" t="n">
        <v>10</v>
      </c>
    </row>
    <row r="474">
      <c r="A474" t="n">
        <v>1</v>
      </c>
      <c r="B474" t="n">
        <v>70</v>
      </c>
      <c r="C474" t="inlineStr">
        <is>
          <t xml:space="preserve">CONCLUIDO	</t>
        </is>
      </c>
      <c r="D474" t="n">
        <v>4.0309</v>
      </c>
      <c r="E474" t="n">
        <v>24.81</v>
      </c>
      <c r="F474" t="n">
        <v>18.97</v>
      </c>
      <c r="G474" t="n">
        <v>9.109999999999999</v>
      </c>
      <c r="H474" t="n">
        <v>0.16</v>
      </c>
      <c r="I474" t="n">
        <v>125</v>
      </c>
      <c r="J474" t="n">
        <v>142.15</v>
      </c>
      <c r="K474" t="n">
        <v>47.83</v>
      </c>
      <c r="L474" t="n">
        <v>1.25</v>
      </c>
      <c r="M474" t="n">
        <v>123</v>
      </c>
      <c r="N474" t="n">
        <v>23.07</v>
      </c>
      <c r="O474" t="n">
        <v>17765.46</v>
      </c>
      <c r="P474" t="n">
        <v>215.01</v>
      </c>
      <c r="Q474" t="n">
        <v>467.26</v>
      </c>
      <c r="R474" t="n">
        <v>168.5</v>
      </c>
      <c r="S474" t="n">
        <v>39.61</v>
      </c>
      <c r="T474" t="n">
        <v>58914.07</v>
      </c>
      <c r="U474" t="n">
        <v>0.24</v>
      </c>
      <c r="V474" t="n">
        <v>0.62</v>
      </c>
      <c r="W474" t="n">
        <v>2.81</v>
      </c>
      <c r="X474" t="n">
        <v>3.63</v>
      </c>
      <c r="Y474" t="n">
        <v>1</v>
      </c>
      <c r="Z474" t="n">
        <v>10</v>
      </c>
    </row>
    <row r="475">
      <c r="A475" t="n">
        <v>2</v>
      </c>
      <c r="B475" t="n">
        <v>70</v>
      </c>
      <c r="C475" t="inlineStr">
        <is>
          <t xml:space="preserve">CONCLUIDO	</t>
        </is>
      </c>
      <c r="D475" t="n">
        <v>4.2849</v>
      </c>
      <c r="E475" t="n">
        <v>23.34</v>
      </c>
      <c r="F475" t="n">
        <v>18.22</v>
      </c>
      <c r="G475" t="n">
        <v>10.93</v>
      </c>
      <c r="H475" t="n">
        <v>0.19</v>
      </c>
      <c r="I475" t="n">
        <v>100</v>
      </c>
      <c r="J475" t="n">
        <v>142.49</v>
      </c>
      <c r="K475" t="n">
        <v>47.83</v>
      </c>
      <c r="L475" t="n">
        <v>1.5</v>
      </c>
      <c r="M475" t="n">
        <v>98</v>
      </c>
      <c r="N475" t="n">
        <v>23.16</v>
      </c>
      <c r="O475" t="n">
        <v>17807.56</v>
      </c>
      <c r="P475" t="n">
        <v>205.89</v>
      </c>
      <c r="Q475" t="n">
        <v>467.14</v>
      </c>
      <c r="R475" t="n">
        <v>143.85</v>
      </c>
      <c r="S475" t="n">
        <v>39.61</v>
      </c>
      <c r="T475" t="n">
        <v>46717.38</v>
      </c>
      <c r="U475" t="n">
        <v>0.28</v>
      </c>
      <c r="V475" t="n">
        <v>0.64</v>
      </c>
      <c r="W475" t="n">
        <v>2.78</v>
      </c>
      <c r="X475" t="n">
        <v>2.88</v>
      </c>
      <c r="Y475" t="n">
        <v>1</v>
      </c>
      <c r="Z475" t="n">
        <v>10</v>
      </c>
    </row>
    <row r="476">
      <c r="A476" t="n">
        <v>3</v>
      </c>
      <c r="B476" t="n">
        <v>70</v>
      </c>
      <c r="C476" t="inlineStr">
        <is>
          <t xml:space="preserve">CONCLUIDO	</t>
        </is>
      </c>
      <c r="D476" t="n">
        <v>4.4741</v>
      </c>
      <c r="E476" t="n">
        <v>22.35</v>
      </c>
      <c r="F476" t="n">
        <v>17.72</v>
      </c>
      <c r="G476" t="n">
        <v>12.81</v>
      </c>
      <c r="H476" t="n">
        <v>0.22</v>
      </c>
      <c r="I476" t="n">
        <v>83</v>
      </c>
      <c r="J476" t="n">
        <v>142.83</v>
      </c>
      <c r="K476" t="n">
        <v>47.83</v>
      </c>
      <c r="L476" t="n">
        <v>1.75</v>
      </c>
      <c r="M476" t="n">
        <v>81</v>
      </c>
      <c r="N476" t="n">
        <v>23.25</v>
      </c>
      <c r="O476" t="n">
        <v>17849.7</v>
      </c>
      <c r="P476" t="n">
        <v>199.72</v>
      </c>
      <c r="Q476" t="n">
        <v>467.26</v>
      </c>
      <c r="R476" t="n">
        <v>127.89</v>
      </c>
      <c r="S476" t="n">
        <v>39.61</v>
      </c>
      <c r="T476" t="n">
        <v>38820.32</v>
      </c>
      <c r="U476" t="n">
        <v>0.31</v>
      </c>
      <c r="V476" t="n">
        <v>0.66</v>
      </c>
      <c r="W476" t="n">
        <v>2.74</v>
      </c>
      <c r="X476" t="n">
        <v>2.39</v>
      </c>
      <c r="Y476" t="n">
        <v>1</v>
      </c>
      <c r="Z476" t="n">
        <v>10</v>
      </c>
    </row>
    <row r="477">
      <c r="A477" t="n">
        <v>4</v>
      </c>
      <c r="B477" t="n">
        <v>70</v>
      </c>
      <c r="C477" t="inlineStr">
        <is>
          <t xml:space="preserve">CONCLUIDO	</t>
        </is>
      </c>
      <c r="D477" t="n">
        <v>4.6241</v>
      </c>
      <c r="E477" t="n">
        <v>21.63</v>
      </c>
      <c r="F477" t="n">
        <v>17.35</v>
      </c>
      <c r="G477" t="n">
        <v>14.66</v>
      </c>
      <c r="H477" t="n">
        <v>0.25</v>
      </c>
      <c r="I477" t="n">
        <v>71</v>
      </c>
      <c r="J477" t="n">
        <v>143.17</v>
      </c>
      <c r="K477" t="n">
        <v>47.83</v>
      </c>
      <c r="L477" t="n">
        <v>2</v>
      </c>
      <c r="M477" t="n">
        <v>69</v>
      </c>
      <c r="N477" t="n">
        <v>23.34</v>
      </c>
      <c r="O477" t="n">
        <v>17891.86</v>
      </c>
      <c r="P477" t="n">
        <v>194.85</v>
      </c>
      <c r="Q477" t="n">
        <v>467.14</v>
      </c>
      <c r="R477" t="n">
        <v>115.64</v>
      </c>
      <c r="S477" t="n">
        <v>39.61</v>
      </c>
      <c r="T477" t="n">
        <v>32755.95</v>
      </c>
      <c r="U477" t="n">
        <v>0.34</v>
      </c>
      <c r="V477" t="n">
        <v>0.67</v>
      </c>
      <c r="W477" t="n">
        <v>2.72</v>
      </c>
      <c r="X477" t="n">
        <v>2.01</v>
      </c>
      <c r="Y477" t="n">
        <v>1</v>
      </c>
      <c r="Z477" t="n">
        <v>10</v>
      </c>
    </row>
    <row r="478">
      <c r="A478" t="n">
        <v>5</v>
      </c>
      <c r="B478" t="n">
        <v>70</v>
      </c>
      <c r="C478" t="inlineStr">
        <is>
          <t xml:space="preserve">CONCLUIDO	</t>
        </is>
      </c>
      <c r="D478" t="n">
        <v>4.7399</v>
      </c>
      <c r="E478" t="n">
        <v>21.1</v>
      </c>
      <c r="F478" t="n">
        <v>17.08</v>
      </c>
      <c r="G478" t="n">
        <v>16.53</v>
      </c>
      <c r="H478" t="n">
        <v>0.28</v>
      </c>
      <c r="I478" t="n">
        <v>62</v>
      </c>
      <c r="J478" t="n">
        <v>143.51</v>
      </c>
      <c r="K478" t="n">
        <v>47.83</v>
      </c>
      <c r="L478" t="n">
        <v>2.25</v>
      </c>
      <c r="M478" t="n">
        <v>60</v>
      </c>
      <c r="N478" t="n">
        <v>23.44</v>
      </c>
      <c r="O478" t="n">
        <v>17934.06</v>
      </c>
      <c r="P478" t="n">
        <v>191.17</v>
      </c>
      <c r="Q478" t="n">
        <v>467.11</v>
      </c>
      <c r="R478" t="n">
        <v>106.94</v>
      </c>
      <c r="S478" t="n">
        <v>39.61</v>
      </c>
      <c r="T478" t="n">
        <v>28449.68</v>
      </c>
      <c r="U478" t="n">
        <v>0.37</v>
      </c>
      <c r="V478" t="n">
        <v>0.68</v>
      </c>
      <c r="W478" t="n">
        <v>2.7</v>
      </c>
      <c r="X478" t="n">
        <v>1.74</v>
      </c>
      <c r="Y478" t="n">
        <v>1</v>
      </c>
      <c r="Z478" t="n">
        <v>10</v>
      </c>
    </row>
    <row r="479">
      <c r="A479" t="n">
        <v>6</v>
      </c>
      <c r="B479" t="n">
        <v>70</v>
      </c>
      <c r="C479" t="inlineStr">
        <is>
          <t xml:space="preserve">CONCLUIDO	</t>
        </is>
      </c>
      <c r="D479" t="n">
        <v>4.8152</v>
      </c>
      <c r="E479" t="n">
        <v>20.77</v>
      </c>
      <c r="F479" t="n">
        <v>16.92</v>
      </c>
      <c r="G479" t="n">
        <v>18.13</v>
      </c>
      <c r="H479" t="n">
        <v>0.31</v>
      </c>
      <c r="I479" t="n">
        <v>56</v>
      </c>
      <c r="J479" t="n">
        <v>143.86</v>
      </c>
      <c r="K479" t="n">
        <v>47.83</v>
      </c>
      <c r="L479" t="n">
        <v>2.5</v>
      </c>
      <c r="M479" t="n">
        <v>54</v>
      </c>
      <c r="N479" t="n">
        <v>23.53</v>
      </c>
      <c r="O479" t="n">
        <v>17976.29</v>
      </c>
      <c r="P479" t="n">
        <v>189</v>
      </c>
      <c r="Q479" t="n">
        <v>467.1</v>
      </c>
      <c r="R479" t="n">
        <v>101.83</v>
      </c>
      <c r="S479" t="n">
        <v>39.61</v>
      </c>
      <c r="T479" t="n">
        <v>25923.94</v>
      </c>
      <c r="U479" t="n">
        <v>0.39</v>
      </c>
      <c r="V479" t="n">
        <v>0.6899999999999999</v>
      </c>
      <c r="W479" t="n">
        <v>2.7</v>
      </c>
      <c r="X479" t="n">
        <v>1.59</v>
      </c>
      <c r="Y479" t="n">
        <v>1</v>
      </c>
      <c r="Z479" t="n">
        <v>10</v>
      </c>
    </row>
    <row r="480">
      <c r="A480" t="n">
        <v>7</v>
      </c>
      <c r="B480" t="n">
        <v>70</v>
      </c>
      <c r="C480" t="inlineStr">
        <is>
          <t xml:space="preserve">CONCLUIDO	</t>
        </is>
      </c>
      <c r="D480" t="n">
        <v>4.902</v>
      </c>
      <c r="E480" t="n">
        <v>20.4</v>
      </c>
      <c r="F480" t="n">
        <v>16.73</v>
      </c>
      <c r="G480" t="n">
        <v>20.07</v>
      </c>
      <c r="H480" t="n">
        <v>0.34</v>
      </c>
      <c r="I480" t="n">
        <v>50</v>
      </c>
      <c r="J480" t="n">
        <v>144.2</v>
      </c>
      <c r="K480" t="n">
        <v>47.83</v>
      </c>
      <c r="L480" t="n">
        <v>2.75</v>
      </c>
      <c r="M480" t="n">
        <v>48</v>
      </c>
      <c r="N480" t="n">
        <v>23.62</v>
      </c>
      <c r="O480" t="n">
        <v>18018.55</v>
      </c>
      <c r="P480" t="n">
        <v>186.29</v>
      </c>
      <c r="Q480" t="n">
        <v>467.08</v>
      </c>
      <c r="R480" t="n">
        <v>95.2</v>
      </c>
      <c r="S480" t="n">
        <v>39.61</v>
      </c>
      <c r="T480" t="n">
        <v>22639.72</v>
      </c>
      <c r="U480" t="n">
        <v>0.42</v>
      </c>
      <c r="V480" t="n">
        <v>0.7</v>
      </c>
      <c r="W480" t="n">
        <v>2.69</v>
      </c>
      <c r="X480" t="n">
        <v>1.39</v>
      </c>
      <c r="Y480" t="n">
        <v>1</v>
      </c>
      <c r="Z480" t="n">
        <v>10</v>
      </c>
    </row>
    <row r="481">
      <c r="A481" t="n">
        <v>8</v>
      </c>
      <c r="B481" t="n">
        <v>70</v>
      </c>
      <c r="C481" t="inlineStr">
        <is>
          <t xml:space="preserve">CONCLUIDO	</t>
        </is>
      </c>
      <c r="D481" t="n">
        <v>4.9535</v>
      </c>
      <c r="E481" t="n">
        <v>20.19</v>
      </c>
      <c r="F481" t="n">
        <v>16.63</v>
      </c>
      <c r="G481" t="n">
        <v>21.69</v>
      </c>
      <c r="H481" t="n">
        <v>0.37</v>
      </c>
      <c r="I481" t="n">
        <v>46</v>
      </c>
      <c r="J481" t="n">
        <v>144.54</v>
      </c>
      <c r="K481" t="n">
        <v>47.83</v>
      </c>
      <c r="L481" t="n">
        <v>3</v>
      </c>
      <c r="M481" t="n">
        <v>44</v>
      </c>
      <c r="N481" t="n">
        <v>23.71</v>
      </c>
      <c r="O481" t="n">
        <v>18060.85</v>
      </c>
      <c r="P481" t="n">
        <v>184.63</v>
      </c>
      <c r="Q481" t="n">
        <v>467.09</v>
      </c>
      <c r="R481" t="n">
        <v>92.14</v>
      </c>
      <c r="S481" t="n">
        <v>39.61</v>
      </c>
      <c r="T481" t="n">
        <v>21132.19</v>
      </c>
      <c r="U481" t="n">
        <v>0.43</v>
      </c>
      <c r="V481" t="n">
        <v>0.7</v>
      </c>
      <c r="W481" t="n">
        <v>2.68</v>
      </c>
      <c r="X481" t="n">
        <v>1.3</v>
      </c>
      <c r="Y481" t="n">
        <v>1</v>
      </c>
      <c r="Z481" t="n">
        <v>10</v>
      </c>
    </row>
    <row r="482">
      <c r="A482" t="n">
        <v>9</v>
      </c>
      <c r="B482" t="n">
        <v>70</v>
      </c>
      <c r="C482" t="inlineStr">
        <is>
          <t xml:space="preserve">CONCLUIDO	</t>
        </is>
      </c>
      <c r="D482" t="n">
        <v>5.0147</v>
      </c>
      <c r="E482" t="n">
        <v>19.94</v>
      </c>
      <c r="F482" t="n">
        <v>16.5</v>
      </c>
      <c r="G482" t="n">
        <v>23.57</v>
      </c>
      <c r="H482" t="n">
        <v>0.4</v>
      </c>
      <c r="I482" t="n">
        <v>42</v>
      </c>
      <c r="J482" t="n">
        <v>144.89</v>
      </c>
      <c r="K482" t="n">
        <v>47.83</v>
      </c>
      <c r="L482" t="n">
        <v>3.25</v>
      </c>
      <c r="M482" t="n">
        <v>40</v>
      </c>
      <c r="N482" t="n">
        <v>23.81</v>
      </c>
      <c r="O482" t="n">
        <v>18103.18</v>
      </c>
      <c r="P482" t="n">
        <v>182.5</v>
      </c>
      <c r="Q482" t="n">
        <v>467.09</v>
      </c>
      <c r="R482" t="n">
        <v>87.97</v>
      </c>
      <c r="S482" t="n">
        <v>39.61</v>
      </c>
      <c r="T482" t="n">
        <v>19064.09</v>
      </c>
      <c r="U482" t="n">
        <v>0.45</v>
      </c>
      <c r="V482" t="n">
        <v>0.71</v>
      </c>
      <c r="W482" t="n">
        <v>2.67</v>
      </c>
      <c r="X482" t="n">
        <v>1.17</v>
      </c>
      <c r="Y482" t="n">
        <v>1</v>
      </c>
      <c r="Z482" t="n">
        <v>10</v>
      </c>
    </row>
    <row r="483">
      <c r="A483" t="n">
        <v>10</v>
      </c>
      <c r="B483" t="n">
        <v>70</v>
      </c>
      <c r="C483" t="inlineStr">
        <is>
          <t xml:space="preserve">CONCLUIDO	</t>
        </is>
      </c>
      <c r="D483" t="n">
        <v>5.0716</v>
      </c>
      <c r="E483" t="n">
        <v>19.72</v>
      </c>
      <c r="F483" t="n">
        <v>16.39</v>
      </c>
      <c r="G483" t="n">
        <v>25.88</v>
      </c>
      <c r="H483" t="n">
        <v>0.43</v>
      </c>
      <c r="I483" t="n">
        <v>38</v>
      </c>
      <c r="J483" t="n">
        <v>145.23</v>
      </c>
      <c r="K483" t="n">
        <v>47.83</v>
      </c>
      <c r="L483" t="n">
        <v>3.5</v>
      </c>
      <c r="M483" t="n">
        <v>36</v>
      </c>
      <c r="N483" t="n">
        <v>23.9</v>
      </c>
      <c r="O483" t="n">
        <v>18145.54</v>
      </c>
      <c r="P483" t="n">
        <v>180.47</v>
      </c>
      <c r="Q483" t="n">
        <v>467.1</v>
      </c>
      <c r="R483" t="n">
        <v>84.38</v>
      </c>
      <c r="S483" t="n">
        <v>39.61</v>
      </c>
      <c r="T483" t="n">
        <v>17291.48</v>
      </c>
      <c r="U483" t="n">
        <v>0.47</v>
      </c>
      <c r="V483" t="n">
        <v>0.71</v>
      </c>
      <c r="W483" t="n">
        <v>2.67</v>
      </c>
      <c r="X483" t="n">
        <v>1.06</v>
      </c>
      <c r="Y483" t="n">
        <v>1</v>
      </c>
      <c r="Z483" t="n">
        <v>10</v>
      </c>
    </row>
    <row r="484">
      <c r="A484" t="n">
        <v>11</v>
      </c>
      <c r="B484" t="n">
        <v>70</v>
      </c>
      <c r="C484" t="inlineStr">
        <is>
          <t xml:space="preserve">CONCLUIDO	</t>
        </is>
      </c>
      <c r="D484" t="n">
        <v>5.0977</v>
      </c>
      <c r="E484" t="n">
        <v>19.62</v>
      </c>
      <c r="F484" t="n">
        <v>16.35</v>
      </c>
      <c r="G484" t="n">
        <v>27.25</v>
      </c>
      <c r="H484" t="n">
        <v>0.46</v>
      </c>
      <c r="I484" t="n">
        <v>36</v>
      </c>
      <c r="J484" t="n">
        <v>145.57</v>
      </c>
      <c r="K484" t="n">
        <v>47.83</v>
      </c>
      <c r="L484" t="n">
        <v>3.75</v>
      </c>
      <c r="M484" t="n">
        <v>34</v>
      </c>
      <c r="N484" t="n">
        <v>23.99</v>
      </c>
      <c r="O484" t="n">
        <v>18187.93</v>
      </c>
      <c r="P484" t="n">
        <v>179.81</v>
      </c>
      <c r="Q484" t="n">
        <v>467.08</v>
      </c>
      <c r="R484" t="n">
        <v>83.28</v>
      </c>
      <c r="S484" t="n">
        <v>39.61</v>
      </c>
      <c r="T484" t="n">
        <v>16750.69</v>
      </c>
      <c r="U484" t="n">
        <v>0.48</v>
      </c>
      <c r="V484" t="n">
        <v>0.71</v>
      </c>
      <c r="W484" t="n">
        <v>2.66</v>
      </c>
      <c r="X484" t="n">
        <v>1.01</v>
      </c>
      <c r="Y484" t="n">
        <v>1</v>
      </c>
      <c r="Z484" t="n">
        <v>10</v>
      </c>
    </row>
    <row r="485">
      <c r="A485" t="n">
        <v>12</v>
      </c>
      <c r="B485" t="n">
        <v>70</v>
      </c>
      <c r="C485" t="inlineStr">
        <is>
          <t xml:space="preserve">CONCLUIDO	</t>
        </is>
      </c>
      <c r="D485" t="n">
        <v>5.1409</v>
      </c>
      <c r="E485" t="n">
        <v>19.45</v>
      </c>
      <c r="F485" t="n">
        <v>16.27</v>
      </c>
      <c r="G485" t="n">
        <v>29.58</v>
      </c>
      <c r="H485" t="n">
        <v>0.49</v>
      </c>
      <c r="I485" t="n">
        <v>33</v>
      </c>
      <c r="J485" t="n">
        <v>145.92</v>
      </c>
      <c r="K485" t="n">
        <v>47.83</v>
      </c>
      <c r="L485" t="n">
        <v>4</v>
      </c>
      <c r="M485" t="n">
        <v>31</v>
      </c>
      <c r="N485" t="n">
        <v>24.09</v>
      </c>
      <c r="O485" t="n">
        <v>18230.35</v>
      </c>
      <c r="P485" t="n">
        <v>178.27</v>
      </c>
      <c r="Q485" t="n">
        <v>467.14</v>
      </c>
      <c r="R485" t="n">
        <v>80.42</v>
      </c>
      <c r="S485" t="n">
        <v>39.61</v>
      </c>
      <c r="T485" t="n">
        <v>15335.19</v>
      </c>
      <c r="U485" t="n">
        <v>0.49</v>
      </c>
      <c r="V485" t="n">
        <v>0.72</v>
      </c>
      <c r="W485" t="n">
        <v>2.66</v>
      </c>
      <c r="X485" t="n">
        <v>0.9399999999999999</v>
      </c>
      <c r="Y485" t="n">
        <v>1</v>
      </c>
      <c r="Z485" t="n">
        <v>10</v>
      </c>
    </row>
    <row r="486">
      <c r="A486" t="n">
        <v>13</v>
      </c>
      <c r="B486" t="n">
        <v>70</v>
      </c>
      <c r="C486" t="inlineStr">
        <is>
          <t xml:space="preserve">CONCLUIDO	</t>
        </is>
      </c>
      <c r="D486" t="n">
        <v>5.17</v>
      </c>
      <c r="E486" t="n">
        <v>19.34</v>
      </c>
      <c r="F486" t="n">
        <v>16.22</v>
      </c>
      <c r="G486" t="n">
        <v>31.39</v>
      </c>
      <c r="H486" t="n">
        <v>0.51</v>
      </c>
      <c r="I486" t="n">
        <v>31</v>
      </c>
      <c r="J486" t="n">
        <v>146.26</v>
      </c>
      <c r="K486" t="n">
        <v>47.83</v>
      </c>
      <c r="L486" t="n">
        <v>4.25</v>
      </c>
      <c r="M486" t="n">
        <v>29</v>
      </c>
      <c r="N486" t="n">
        <v>24.18</v>
      </c>
      <c r="O486" t="n">
        <v>18272.81</v>
      </c>
      <c r="P486" t="n">
        <v>177.39</v>
      </c>
      <c r="Q486" t="n">
        <v>467.07</v>
      </c>
      <c r="R486" t="n">
        <v>78.59</v>
      </c>
      <c r="S486" t="n">
        <v>39.61</v>
      </c>
      <c r="T486" t="n">
        <v>14431.09</v>
      </c>
      <c r="U486" t="n">
        <v>0.5</v>
      </c>
      <c r="V486" t="n">
        <v>0.72</v>
      </c>
      <c r="W486" t="n">
        <v>2.67</v>
      </c>
      <c r="X486" t="n">
        <v>0.89</v>
      </c>
      <c r="Y486" t="n">
        <v>1</v>
      </c>
      <c r="Z486" t="n">
        <v>10</v>
      </c>
    </row>
    <row r="487">
      <c r="A487" t="n">
        <v>14</v>
      </c>
      <c r="B487" t="n">
        <v>70</v>
      </c>
      <c r="C487" t="inlineStr">
        <is>
          <t xml:space="preserve">CONCLUIDO	</t>
        </is>
      </c>
      <c r="D487" t="n">
        <v>5.2095</v>
      </c>
      <c r="E487" t="n">
        <v>19.2</v>
      </c>
      <c r="F487" t="n">
        <v>16.13</v>
      </c>
      <c r="G487" t="n">
        <v>33.37</v>
      </c>
      <c r="H487" t="n">
        <v>0.54</v>
      </c>
      <c r="I487" t="n">
        <v>29</v>
      </c>
      <c r="J487" t="n">
        <v>146.61</v>
      </c>
      <c r="K487" t="n">
        <v>47.83</v>
      </c>
      <c r="L487" t="n">
        <v>4.5</v>
      </c>
      <c r="M487" t="n">
        <v>27</v>
      </c>
      <c r="N487" t="n">
        <v>24.28</v>
      </c>
      <c r="O487" t="n">
        <v>18315.3</v>
      </c>
      <c r="P487" t="n">
        <v>175.52</v>
      </c>
      <c r="Q487" t="n">
        <v>467.07</v>
      </c>
      <c r="R487" t="n">
        <v>75.79000000000001</v>
      </c>
      <c r="S487" t="n">
        <v>39.61</v>
      </c>
      <c r="T487" t="n">
        <v>13040.79</v>
      </c>
      <c r="U487" t="n">
        <v>0.52</v>
      </c>
      <c r="V487" t="n">
        <v>0.72</v>
      </c>
      <c r="W487" t="n">
        <v>2.66</v>
      </c>
      <c r="X487" t="n">
        <v>0.8</v>
      </c>
      <c r="Y487" t="n">
        <v>1</v>
      </c>
      <c r="Z487" t="n">
        <v>10</v>
      </c>
    </row>
    <row r="488">
      <c r="A488" t="n">
        <v>15</v>
      </c>
      <c r="B488" t="n">
        <v>70</v>
      </c>
      <c r="C488" t="inlineStr">
        <is>
          <t xml:space="preserve">CONCLUIDO	</t>
        </is>
      </c>
      <c r="D488" t="n">
        <v>5.2214</v>
      </c>
      <c r="E488" t="n">
        <v>19.15</v>
      </c>
      <c r="F488" t="n">
        <v>16.11</v>
      </c>
      <c r="G488" t="n">
        <v>34.53</v>
      </c>
      <c r="H488" t="n">
        <v>0.57</v>
      </c>
      <c r="I488" t="n">
        <v>28</v>
      </c>
      <c r="J488" t="n">
        <v>146.95</v>
      </c>
      <c r="K488" t="n">
        <v>47.83</v>
      </c>
      <c r="L488" t="n">
        <v>4.75</v>
      </c>
      <c r="M488" t="n">
        <v>26</v>
      </c>
      <c r="N488" t="n">
        <v>24.37</v>
      </c>
      <c r="O488" t="n">
        <v>18357.82</v>
      </c>
      <c r="P488" t="n">
        <v>174.86</v>
      </c>
      <c r="Q488" t="n">
        <v>467.1</v>
      </c>
      <c r="R488" t="n">
        <v>75.15000000000001</v>
      </c>
      <c r="S488" t="n">
        <v>39.61</v>
      </c>
      <c r="T488" t="n">
        <v>12728.33</v>
      </c>
      <c r="U488" t="n">
        <v>0.53</v>
      </c>
      <c r="V488" t="n">
        <v>0.72</v>
      </c>
      <c r="W488" t="n">
        <v>2.66</v>
      </c>
      <c r="X488" t="n">
        <v>0.78</v>
      </c>
      <c r="Y488" t="n">
        <v>1</v>
      </c>
      <c r="Z488" t="n">
        <v>10</v>
      </c>
    </row>
    <row r="489">
      <c r="A489" t="n">
        <v>16</v>
      </c>
      <c r="B489" t="n">
        <v>70</v>
      </c>
      <c r="C489" t="inlineStr">
        <is>
          <t xml:space="preserve">CONCLUIDO	</t>
        </is>
      </c>
      <c r="D489" t="n">
        <v>5.2595</v>
      </c>
      <c r="E489" t="n">
        <v>19.01</v>
      </c>
      <c r="F489" t="n">
        <v>16.03</v>
      </c>
      <c r="G489" t="n">
        <v>37</v>
      </c>
      <c r="H489" t="n">
        <v>0.6</v>
      </c>
      <c r="I489" t="n">
        <v>26</v>
      </c>
      <c r="J489" t="n">
        <v>147.3</v>
      </c>
      <c r="K489" t="n">
        <v>47.83</v>
      </c>
      <c r="L489" t="n">
        <v>5</v>
      </c>
      <c r="M489" t="n">
        <v>24</v>
      </c>
      <c r="N489" t="n">
        <v>24.47</v>
      </c>
      <c r="O489" t="n">
        <v>18400.38</v>
      </c>
      <c r="P489" t="n">
        <v>173.55</v>
      </c>
      <c r="Q489" t="n">
        <v>467.21</v>
      </c>
      <c r="R489" t="n">
        <v>72.8</v>
      </c>
      <c r="S489" t="n">
        <v>39.61</v>
      </c>
      <c r="T489" t="n">
        <v>11562.1</v>
      </c>
      <c r="U489" t="n">
        <v>0.54</v>
      </c>
      <c r="V489" t="n">
        <v>0.73</v>
      </c>
      <c r="W489" t="n">
        <v>2.65</v>
      </c>
      <c r="X489" t="n">
        <v>0.7</v>
      </c>
      <c r="Y489" t="n">
        <v>1</v>
      </c>
      <c r="Z489" t="n">
        <v>10</v>
      </c>
    </row>
    <row r="490">
      <c r="A490" t="n">
        <v>17</v>
      </c>
      <c r="B490" t="n">
        <v>70</v>
      </c>
      <c r="C490" t="inlineStr">
        <is>
          <t xml:space="preserve">CONCLUIDO	</t>
        </is>
      </c>
      <c r="D490" t="n">
        <v>5.2662</v>
      </c>
      <c r="E490" t="n">
        <v>18.99</v>
      </c>
      <c r="F490" t="n">
        <v>16.04</v>
      </c>
      <c r="G490" t="n">
        <v>38.49</v>
      </c>
      <c r="H490" t="n">
        <v>0.63</v>
      </c>
      <c r="I490" t="n">
        <v>25</v>
      </c>
      <c r="J490" t="n">
        <v>147.64</v>
      </c>
      <c r="K490" t="n">
        <v>47.83</v>
      </c>
      <c r="L490" t="n">
        <v>5.25</v>
      </c>
      <c r="M490" t="n">
        <v>23</v>
      </c>
      <c r="N490" t="n">
        <v>24.56</v>
      </c>
      <c r="O490" t="n">
        <v>18442.97</v>
      </c>
      <c r="P490" t="n">
        <v>172.86</v>
      </c>
      <c r="Q490" t="n">
        <v>467.09</v>
      </c>
      <c r="R490" t="n">
        <v>72.93000000000001</v>
      </c>
      <c r="S490" t="n">
        <v>39.61</v>
      </c>
      <c r="T490" t="n">
        <v>11631.91</v>
      </c>
      <c r="U490" t="n">
        <v>0.54</v>
      </c>
      <c r="V490" t="n">
        <v>0.73</v>
      </c>
      <c r="W490" t="n">
        <v>2.65</v>
      </c>
      <c r="X490" t="n">
        <v>0.7</v>
      </c>
      <c r="Y490" t="n">
        <v>1</v>
      </c>
      <c r="Z490" t="n">
        <v>10</v>
      </c>
    </row>
    <row r="491">
      <c r="A491" t="n">
        <v>18</v>
      </c>
      <c r="B491" t="n">
        <v>70</v>
      </c>
      <c r="C491" t="inlineStr">
        <is>
          <t xml:space="preserve">CONCLUIDO	</t>
        </is>
      </c>
      <c r="D491" t="n">
        <v>5.2846</v>
      </c>
      <c r="E491" t="n">
        <v>18.92</v>
      </c>
      <c r="F491" t="n">
        <v>16</v>
      </c>
      <c r="G491" t="n">
        <v>40</v>
      </c>
      <c r="H491" t="n">
        <v>0.66</v>
      </c>
      <c r="I491" t="n">
        <v>24</v>
      </c>
      <c r="J491" t="n">
        <v>147.99</v>
      </c>
      <c r="K491" t="n">
        <v>47.83</v>
      </c>
      <c r="L491" t="n">
        <v>5.5</v>
      </c>
      <c r="M491" t="n">
        <v>22</v>
      </c>
      <c r="N491" t="n">
        <v>24.66</v>
      </c>
      <c r="O491" t="n">
        <v>18485.59</v>
      </c>
      <c r="P491" t="n">
        <v>171.79</v>
      </c>
      <c r="Q491" t="n">
        <v>467.14</v>
      </c>
      <c r="R491" t="n">
        <v>71.62</v>
      </c>
      <c r="S491" t="n">
        <v>39.61</v>
      </c>
      <c r="T491" t="n">
        <v>10981.93</v>
      </c>
      <c r="U491" t="n">
        <v>0.55</v>
      </c>
      <c r="V491" t="n">
        <v>0.73</v>
      </c>
      <c r="W491" t="n">
        <v>2.65</v>
      </c>
      <c r="X491" t="n">
        <v>0.67</v>
      </c>
      <c r="Y491" t="n">
        <v>1</v>
      </c>
      <c r="Z491" t="n">
        <v>10</v>
      </c>
    </row>
    <row r="492">
      <c r="A492" t="n">
        <v>19</v>
      </c>
      <c r="B492" t="n">
        <v>70</v>
      </c>
      <c r="C492" t="inlineStr">
        <is>
          <t xml:space="preserve">CONCLUIDO	</t>
        </is>
      </c>
      <c r="D492" t="n">
        <v>5.3015</v>
      </c>
      <c r="E492" t="n">
        <v>18.86</v>
      </c>
      <c r="F492" t="n">
        <v>15.97</v>
      </c>
      <c r="G492" t="n">
        <v>41.66</v>
      </c>
      <c r="H492" t="n">
        <v>0.6899999999999999</v>
      </c>
      <c r="I492" t="n">
        <v>23</v>
      </c>
      <c r="J492" t="n">
        <v>148.33</v>
      </c>
      <c r="K492" t="n">
        <v>47.83</v>
      </c>
      <c r="L492" t="n">
        <v>5.75</v>
      </c>
      <c r="M492" t="n">
        <v>21</v>
      </c>
      <c r="N492" t="n">
        <v>24.75</v>
      </c>
      <c r="O492" t="n">
        <v>18528.25</v>
      </c>
      <c r="P492" t="n">
        <v>170.71</v>
      </c>
      <c r="Q492" t="n">
        <v>467.1</v>
      </c>
      <c r="R492" t="n">
        <v>70.62</v>
      </c>
      <c r="S492" t="n">
        <v>39.61</v>
      </c>
      <c r="T492" t="n">
        <v>10487.05</v>
      </c>
      <c r="U492" t="n">
        <v>0.5600000000000001</v>
      </c>
      <c r="V492" t="n">
        <v>0.73</v>
      </c>
      <c r="W492" t="n">
        <v>2.65</v>
      </c>
      <c r="X492" t="n">
        <v>0.64</v>
      </c>
      <c r="Y492" t="n">
        <v>1</v>
      </c>
      <c r="Z492" t="n">
        <v>10</v>
      </c>
    </row>
    <row r="493">
      <c r="A493" t="n">
        <v>20</v>
      </c>
      <c r="B493" t="n">
        <v>70</v>
      </c>
      <c r="C493" t="inlineStr">
        <is>
          <t xml:space="preserve">CONCLUIDO	</t>
        </is>
      </c>
      <c r="D493" t="n">
        <v>5.3177</v>
      </c>
      <c r="E493" t="n">
        <v>18.81</v>
      </c>
      <c r="F493" t="n">
        <v>15.94</v>
      </c>
      <c r="G493" t="n">
        <v>43.48</v>
      </c>
      <c r="H493" t="n">
        <v>0.71</v>
      </c>
      <c r="I493" t="n">
        <v>22</v>
      </c>
      <c r="J493" t="n">
        <v>148.68</v>
      </c>
      <c r="K493" t="n">
        <v>47.83</v>
      </c>
      <c r="L493" t="n">
        <v>6</v>
      </c>
      <c r="M493" t="n">
        <v>20</v>
      </c>
      <c r="N493" t="n">
        <v>24.85</v>
      </c>
      <c r="O493" t="n">
        <v>18570.94</v>
      </c>
      <c r="P493" t="n">
        <v>169.72</v>
      </c>
      <c r="Q493" t="n">
        <v>467.07</v>
      </c>
      <c r="R493" t="n">
        <v>69.66</v>
      </c>
      <c r="S493" t="n">
        <v>39.61</v>
      </c>
      <c r="T493" t="n">
        <v>10010.28</v>
      </c>
      <c r="U493" t="n">
        <v>0.57</v>
      </c>
      <c r="V493" t="n">
        <v>0.73</v>
      </c>
      <c r="W493" t="n">
        <v>2.65</v>
      </c>
      <c r="X493" t="n">
        <v>0.61</v>
      </c>
      <c r="Y493" t="n">
        <v>1</v>
      </c>
      <c r="Z493" t="n">
        <v>10</v>
      </c>
    </row>
    <row r="494">
      <c r="A494" t="n">
        <v>21</v>
      </c>
      <c r="B494" t="n">
        <v>70</v>
      </c>
      <c r="C494" t="inlineStr">
        <is>
          <t xml:space="preserve">CONCLUIDO	</t>
        </is>
      </c>
      <c r="D494" t="n">
        <v>5.3336</v>
      </c>
      <c r="E494" t="n">
        <v>18.75</v>
      </c>
      <c r="F494" t="n">
        <v>15.91</v>
      </c>
      <c r="G494" t="n">
        <v>45.47</v>
      </c>
      <c r="H494" t="n">
        <v>0.74</v>
      </c>
      <c r="I494" t="n">
        <v>21</v>
      </c>
      <c r="J494" t="n">
        <v>149.02</v>
      </c>
      <c r="K494" t="n">
        <v>47.83</v>
      </c>
      <c r="L494" t="n">
        <v>6.25</v>
      </c>
      <c r="M494" t="n">
        <v>19</v>
      </c>
      <c r="N494" t="n">
        <v>24.95</v>
      </c>
      <c r="O494" t="n">
        <v>18613.66</v>
      </c>
      <c r="P494" t="n">
        <v>168.94</v>
      </c>
      <c r="Q494" t="n">
        <v>467.08</v>
      </c>
      <c r="R494" t="n">
        <v>68.92</v>
      </c>
      <c r="S494" t="n">
        <v>39.61</v>
      </c>
      <c r="T494" t="n">
        <v>9647.59</v>
      </c>
      <c r="U494" t="n">
        <v>0.57</v>
      </c>
      <c r="V494" t="n">
        <v>0.73</v>
      </c>
      <c r="W494" t="n">
        <v>2.64</v>
      </c>
      <c r="X494" t="n">
        <v>0.58</v>
      </c>
      <c r="Y494" t="n">
        <v>1</v>
      </c>
      <c r="Z494" t="n">
        <v>10</v>
      </c>
    </row>
    <row r="495">
      <c r="A495" t="n">
        <v>22</v>
      </c>
      <c r="B495" t="n">
        <v>70</v>
      </c>
      <c r="C495" t="inlineStr">
        <is>
          <t xml:space="preserve">CONCLUIDO	</t>
        </is>
      </c>
      <c r="D495" t="n">
        <v>5.3513</v>
      </c>
      <c r="E495" t="n">
        <v>18.69</v>
      </c>
      <c r="F495" t="n">
        <v>15.88</v>
      </c>
      <c r="G495" t="n">
        <v>47.64</v>
      </c>
      <c r="H495" t="n">
        <v>0.77</v>
      </c>
      <c r="I495" t="n">
        <v>20</v>
      </c>
      <c r="J495" t="n">
        <v>149.37</v>
      </c>
      <c r="K495" t="n">
        <v>47.83</v>
      </c>
      <c r="L495" t="n">
        <v>6.5</v>
      </c>
      <c r="M495" t="n">
        <v>18</v>
      </c>
      <c r="N495" t="n">
        <v>25.04</v>
      </c>
      <c r="O495" t="n">
        <v>18656.42</v>
      </c>
      <c r="P495" t="n">
        <v>168.56</v>
      </c>
      <c r="Q495" t="n">
        <v>467.09</v>
      </c>
      <c r="R495" t="n">
        <v>67.78</v>
      </c>
      <c r="S495" t="n">
        <v>39.61</v>
      </c>
      <c r="T495" t="n">
        <v>9080.059999999999</v>
      </c>
      <c r="U495" t="n">
        <v>0.58</v>
      </c>
      <c r="V495" t="n">
        <v>0.73</v>
      </c>
      <c r="W495" t="n">
        <v>2.64</v>
      </c>
      <c r="X495" t="n">
        <v>0.55</v>
      </c>
      <c r="Y495" t="n">
        <v>1</v>
      </c>
      <c r="Z495" t="n">
        <v>10</v>
      </c>
    </row>
    <row r="496">
      <c r="A496" t="n">
        <v>23</v>
      </c>
      <c r="B496" t="n">
        <v>70</v>
      </c>
      <c r="C496" t="inlineStr">
        <is>
          <t xml:space="preserve">CONCLUIDO	</t>
        </is>
      </c>
      <c r="D496" t="n">
        <v>5.3644</v>
      </c>
      <c r="E496" t="n">
        <v>18.64</v>
      </c>
      <c r="F496" t="n">
        <v>15.86</v>
      </c>
      <c r="G496" t="n">
        <v>50.1</v>
      </c>
      <c r="H496" t="n">
        <v>0.8</v>
      </c>
      <c r="I496" t="n">
        <v>19</v>
      </c>
      <c r="J496" t="n">
        <v>149.72</v>
      </c>
      <c r="K496" t="n">
        <v>47.83</v>
      </c>
      <c r="L496" t="n">
        <v>6.75</v>
      </c>
      <c r="M496" t="n">
        <v>17</v>
      </c>
      <c r="N496" t="n">
        <v>25.14</v>
      </c>
      <c r="O496" t="n">
        <v>18699.2</v>
      </c>
      <c r="P496" t="n">
        <v>167.75</v>
      </c>
      <c r="Q496" t="n">
        <v>467.07</v>
      </c>
      <c r="R496" t="n">
        <v>67.37</v>
      </c>
      <c r="S496" t="n">
        <v>39.61</v>
      </c>
      <c r="T496" t="n">
        <v>8881.299999999999</v>
      </c>
      <c r="U496" t="n">
        <v>0.59</v>
      </c>
      <c r="V496" t="n">
        <v>0.74</v>
      </c>
      <c r="W496" t="n">
        <v>2.64</v>
      </c>
      <c r="X496" t="n">
        <v>0.53</v>
      </c>
      <c r="Y496" t="n">
        <v>1</v>
      </c>
      <c r="Z496" t="n">
        <v>10</v>
      </c>
    </row>
    <row r="497">
      <c r="A497" t="n">
        <v>24</v>
      </c>
      <c r="B497" t="n">
        <v>70</v>
      </c>
      <c r="C497" t="inlineStr">
        <is>
          <t xml:space="preserve">CONCLUIDO	</t>
        </is>
      </c>
      <c r="D497" t="n">
        <v>5.3662</v>
      </c>
      <c r="E497" t="n">
        <v>18.64</v>
      </c>
      <c r="F497" t="n">
        <v>15.86</v>
      </c>
      <c r="G497" t="n">
        <v>50.08</v>
      </c>
      <c r="H497" t="n">
        <v>0.83</v>
      </c>
      <c r="I497" t="n">
        <v>19</v>
      </c>
      <c r="J497" t="n">
        <v>150.07</v>
      </c>
      <c r="K497" t="n">
        <v>47.83</v>
      </c>
      <c r="L497" t="n">
        <v>7</v>
      </c>
      <c r="M497" t="n">
        <v>17</v>
      </c>
      <c r="N497" t="n">
        <v>25.24</v>
      </c>
      <c r="O497" t="n">
        <v>18742.03</v>
      </c>
      <c r="P497" t="n">
        <v>167.06</v>
      </c>
      <c r="Q497" t="n">
        <v>467.11</v>
      </c>
      <c r="R497" t="n">
        <v>67.11</v>
      </c>
      <c r="S497" t="n">
        <v>39.61</v>
      </c>
      <c r="T497" t="n">
        <v>8749.559999999999</v>
      </c>
      <c r="U497" t="n">
        <v>0.59</v>
      </c>
      <c r="V497" t="n">
        <v>0.74</v>
      </c>
      <c r="W497" t="n">
        <v>2.64</v>
      </c>
      <c r="X497" t="n">
        <v>0.52</v>
      </c>
      <c r="Y497" t="n">
        <v>1</v>
      </c>
      <c r="Z497" t="n">
        <v>10</v>
      </c>
    </row>
    <row r="498">
      <c r="A498" t="n">
        <v>25</v>
      </c>
      <c r="B498" t="n">
        <v>70</v>
      </c>
      <c r="C498" t="inlineStr">
        <is>
          <t xml:space="preserve">CONCLUIDO	</t>
        </is>
      </c>
      <c r="D498" t="n">
        <v>5.3875</v>
      </c>
      <c r="E498" t="n">
        <v>18.56</v>
      </c>
      <c r="F498" t="n">
        <v>15.81</v>
      </c>
      <c r="G498" t="n">
        <v>52.71</v>
      </c>
      <c r="H498" t="n">
        <v>0.85</v>
      </c>
      <c r="I498" t="n">
        <v>18</v>
      </c>
      <c r="J498" t="n">
        <v>150.41</v>
      </c>
      <c r="K498" t="n">
        <v>47.83</v>
      </c>
      <c r="L498" t="n">
        <v>7.25</v>
      </c>
      <c r="M498" t="n">
        <v>16</v>
      </c>
      <c r="N498" t="n">
        <v>25.33</v>
      </c>
      <c r="O498" t="n">
        <v>18784.88</v>
      </c>
      <c r="P498" t="n">
        <v>165.55</v>
      </c>
      <c r="Q498" t="n">
        <v>467.12</v>
      </c>
      <c r="R498" t="n">
        <v>65.43000000000001</v>
      </c>
      <c r="S498" t="n">
        <v>39.61</v>
      </c>
      <c r="T498" t="n">
        <v>7914.27</v>
      </c>
      <c r="U498" t="n">
        <v>0.61</v>
      </c>
      <c r="V498" t="n">
        <v>0.74</v>
      </c>
      <c r="W498" t="n">
        <v>2.64</v>
      </c>
      <c r="X498" t="n">
        <v>0.48</v>
      </c>
      <c r="Y498" t="n">
        <v>1</v>
      </c>
      <c r="Z498" t="n">
        <v>10</v>
      </c>
    </row>
    <row r="499">
      <c r="A499" t="n">
        <v>26</v>
      </c>
      <c r="B499" t="n">
        <v>70</v>
      </c>
      <c r="C499" t="inlineStr">
        <is>
          <t xml:space="preserve">CONCLUIDO	</t>
        </is>
      </c>
      <c r="D499" t="n">
        <v>5.4011</v>
      </c>
      <c r="E499" t="n">
        <v>18.51</v>
      </c>
      <c r="F499" t="n">
        <v>15.8</v>
      </c>
      <c r="G499" t="n">
        <v>55.75</v>
      </c>
      <c r="H499" t="n">
        <v>0.88</v>
      </c>
      <c r="I499" t="n">
        <v>17</v>
      </c>
      <c r="J499" t="n">
        <v>150.76</v>
      </c>
      <c r="K499" t="n">
        <v>47.83</v>
      </c>
      <c r="L499" t="n">
        <v>7.5</v>
      </c>
      <c r="M499" t="n">
        <v>15</v>
      </c>
      <c r="N499" t="n">
        <v>25.43</v>
      </c>
      <c r="O499" t="n">
        <v>18827.77</v>
      </c>
      <c r="P499" t="n">
        <v>164.7</v>
      </c>
      <c r="Q499" t="n">
        <v>467.07</v>
      </c>
      <c r="R499" t="n">
        <v>64.97</v>
      </c>
      <c r="S499" t="n">
        <v>39.61</v>
      </c>
      <c r="T499" t="n">
        <v>7691.03</v>
      </c>
      <c r="U499" t="n">
        <v>0.61</v>
      </c>
      <c r="V499" t="n">
        <v>0.74</v>
      </c>
      <c r="W499" t="n">
        <v>2.64</v>
      </c>
      <c r="X499" t="n">
        <v>0.46</v>
      </c>
      <c r="Y499" t="n">
        <v>1</v>
      </c>
      <c r="Z499" t="n">
        <v>10</v>
      </c>
    </row>
    <row r="500">
      <c r="A500" t="n">
        <v>27</v>
      </c>
      <c r="B500" t="n">
        <v>70</v>
      </c>
      <c r="C500" t="inlineStr">
        <is>
          <t xml:space="preserve">CONCLUIDO	</t>
        </is>
      </c>
      <c r="D500" t="n">
        <v>5.4031</v>
      </c>
      <c r="E500" t="n">
        <v>18.51</v>
      </c>
      <c r="F500" t="n">
        <v>15.79</v>
      </c>
      <c r="G500" t="n">
        <v>55.72</v>
      </c>
      <c r="H500" t="n">
        <v>0.91</v>
      </c>
      <c r="I500" t="n">
        <v>17</v>
      </c>
      <c r="J500" t="n">
        <v>151.11</v>
      </c>
      <c r="K500" t="n">
        <v>47.83</v>
      </c>
      <c r="L500" t="n">
        <v>7.75</v>
      </c>
      <c r="M500" t="n">
        <v>15</v>
      </c>
      <c r="N500" t="n">
        <v>25.53</v>
      </c>
      <c r="O500" t="n">
        <v>18870.7</v>
      </c>
      <c r="P500" t="n">
        <v>164.33</v>
      </c>
      <c r="Q500" t="n">
        <v>467.11</v>
      </c>
      <c r="R500" t="n">
        <v>64.81</v>
      </c>
      <c r="S500" t="n">
        <v>39.61</v>
      </c>
      <c r="T500" t="n">
        <v>7609.91</v>
      </c>
      <c r="U500" t="n">
        <v>0.61</v>
      </c>
      <c r="V500" t="n">
        <v>0.74</v>
      </c>
      <c r="W500" t="n">
        <v>2.63</v>
      </c>
      <c r="X500" t="n">
        <v>0.45</v>
      </c>
      <c r="Y500" t="n">
        <v>1</v>
      </c>
      <c r="Z500" t="n">
        <v>10</v>
      </c>
    </row>
    <row r="501">
      <c r="A501" t="n">
        <v>28</v>
      </c>
      <c r="B501" t="n">
        <v>70</v>
      </c>
      <c r="C501" t="inlineStr">
        <is>
          <t xml:space="preserve">CONCLUIDO	</t>
        </is>
      </c>
      <c r="D501" t="n">
        <v>5.421</v>
      </c>
      <c r="E501" t="n">
        <v>18.45</v>
      </c>
      <c r="F501" t="n">
        <v>15.76</v>
      </c>
      <c r="G501" t="n">
        <v>59.09</v>
      </c>
      <c r="H501" t="n">
        <v>0.9399999999999999</v>
      </c>
      <c r="I501" t="n">
        <v>16</v>
      </c>
      <c r="J501" t="n">
        <v>151.46</v>
      </c>
      <c r="K501" t="n">
        <v>47.83</v>
      </c>
      <c r="L501" t="n">
        <v>8</v>
      </c>
      <c r="M501" t="n">
        <v>14</v>
      </c>
      <c r="N501" t="n">
        <v>25.63</v>
      </c>
      <c r="O501" t="n">
        <v>18913.66</v>
      </c>
      <c r="P501" t="n">
        <v>163.68</v>
      </c>
      <c r="Q501" t="n">
        <v>467.07</v>
      </c>
      <c r="R501" t="n">
        <v>63.77</v>
      </c>
      <c r="S501" t="n">
        <v>39.61</v>
      </c>
      <c r="T501" t="n">
        <v>7094.58</v>
      </c>
      <c r="U501" t="n">
        <v>0.62</v>
      </c>
      <c r="V501" t="n">
        <v>0.74</v>
      </c>
      <c r="W501" t="n">
        <v>2.63</v>
      </c>
      <c r="X501" t="n">
        <v>0.42</v>
      </c>
      <c r="Y501" t="n">
        <v>1</v>
      </c>
      <c r="Z501" t="n">
        <v>10</v>
      </c>
    </row>
    <row r="502">
      <c r="A502" t="n">
        <v>29</v>
      </c>
      <c r="B502" t="n">
        <v>70</v>
      </c>
      <c r="C502" t="inlineStr">
        <is>
          <t xml:space="preserve">CONCLUIDO	</t>
        </is>
      </c>
      <c r="D502" t="n">
        <v>5.4171</v>
      </c>
      <c r="E502" t="n">
        <v>18.46</v>
      </c>
      <c r="F502" t="n">
        <v>15.77</v>
      </c>
      <c r="G502" t="n">
        <v>59.14</v>
      </c>
      <c r="H502" t="n">
        <v>0.96</v>
      </c>
      <c r="I502" t="n">
        <v>16</v>
      </c>
      <c r="J502" t="n">
        <v>151.81</v>
      </c>
      <c r="K502" t="n">
        <v>47.83</v>
      </c>
      <c r="L502" t="n">
        <v>8.25</v>
      </c>
      <c r="M502" t="n">
        <v>14</v>
      </c>
      <c r="N502" t="n">
        <v>25.73</v>
      </c>
      <c r="O502" t="n">
        <v>18956.65</v>
      </c>
      <c r="P502" t="n">
        <v>162.86</v>
      </c>
      <c r="Q502" t="n">
        <v>467.07</v>
      </c>
      <c r="R502" t="n">
        <v>64.03</v>
      </c>
      <c r="S502" t="n">
        <v>39.61</v>
      </c>
      <c r="T502" t="n">
        <v>7227.97</v>
      </c>
      <c r="U502" t="n">
        <v>0.62</v>
      </c>
      <c r="V502" t="n">
        <v>0.74</v>
      </c>
      <c r="W502" t="n">
        <v>2.64</v>
      </c>
      <c r="X502" t="n">
        <v>0.44</v>
      </c>
      <c r="Y502" t="n">
        <v>1</v>
      </c>
      <c r="Z502" t="n">
        <v>10</v>
      </c>
    </row>
    <row r="503">
      <c r="A503" t="n">
        <v>30</v>
      </c>
      <c r="B503" t="n">
        <v>70</v>
      </c>
      <c r="C503" t="inlineStr">
        <is>
          <t xml:space="preserve">CONCLUIDO	</t>
        </is>
      </c>
      <c r="D503" t="n">
        <v>5.4388</v>
      </c>
      <c r="E503" t="n">
        <v>18.39</v>
      </c>
      <c r="F503" t="n">
        <v>15.72</v>
      </c>
      <c r="G503" t="n">
        <v>62.9</v>
      </c>
      <c r="H503" t="n">
        <v>0.99</v>
      </c>
      <c r="I503" t="n">
        <v>15</v>
      </c>
      <c r="J503" t="n">
        <v>152.15</v>
      </c>
      <c r="K503" t="n">
        <v>47.83</v>
      </c>
      <c r="L503" t="n">
        <v>8.5</v>
      </c>
      <c r="M503" t="n">
        <v>13</v>
      </c>
      <c r="N503" t="n">
        <v>25.83</v>
      </c>
      <c r="O503" t="n">
        <v>18999.67</v>
      </c>
      <c r="P503" t="n">
        <v>161.52</v>
      </c>
      <c r="Q503" t="n">
        <v>467.1</v>
      </c>
      <c r="R503" t="n">
        <v>62.58</v>
      </c>
      <c r="S503" t="n">
        <v>39.61</v>
      </c>
      <c r="T503" t="n">
        <v>6508.36</v>
      </c>
      <c r="U503" t="n">
        <v>0.63</v>
      </c>
      <c r="V503" t="n">
        <v>0.74</v>
      </c>
      <c r="W503" t="n">
        <v>2.64</v>
      </c>
      <c r="X503" t="n">
        <v>0.39</v>
      </c>
      <c r="Y503" t="n">
        <v>1</v>
      </c>
      <c r="Z503" t="n">
        <v>10</v>
      </c>
    </row>
    <row r="504">
      <c r="A504" t="n">
        <v>31</v>
      </c>
      <c r="B504" t="n">
        <v>70</v>
      </c>
      <c r="C504" t="inlineStr">
        <is>
          <t xml:space="preserve">CONCLUIDO	</t>
        </is>
      </c>
      <c r="D504" t="n">
        <v>5.438</v>
      </c>
      <c r="E504" t="n">
        <v>18.39</v>
      </c>
      <c r="F504" t="n">
        <v>15.73</v>
      </c>
      <c r="G504" t="n">
        <v>62.91</v>
      </c>
      <c r="H504" t="n">
        <v>1.02</v>
      </c>
      <c r="I504" t="n">
        <v>15</v>
      </c>
      <c r="J504" t="n">
        <v>152.5</v>
      </c>
      <c r="K504" t="n">
        <v>47.83</v>
      </c>
      <c r="L504" t="n">
        <v>8.75</v>
      </c>
      <c r="M504" t="n">
        <v>13</v>
      </c>
      <c r="N504" t="n">
        <v>25.93</v>
      </c>
      <c r="O504" t="n">
        <v>19042.73</v>
      </c>
      <c r="P504" t="n">
        <v>161.21</v>
      </c>
      <c r="Q504" t="n">
        <v>467.21</v>
      </c>
      <c r="R504" t="n">
        <v>62.65</v>
      </c>
      <c r="S504" t="n">
        <v>39.61</v>
      </c>
      <c r="T504" t="n">
        <v>6541.09</v>
      </c>
      <c r="U504" t="n">
        <v>0.63</v>
      </c>
      <c r="V504" t="n">
        <v>0.74</v>
      </c>
      <c r="W504" t="n">
        <v>2.64</v>
      </c>
      <c r="X504" t="n">
        <v>0.39</v>
      </c>
      <c r="Y504" t="n">
        <v>1</v>
      </c>
      <c r="Z504" t="n">
        <v>10</v>
      </c>
    </row>
    <row r="505">
      <c r="A505" t="n">
        <v>32</v>
      </c>
      <c r="B505" t="n">
        <v>70</v>
      </c>
      <c r="C505" t="inlineStr">
        <is>
          <t xml:space="preserve">CONCLUIDO	</t>
        </is>
      </c>
      <c r="D505" t="n">
        <v>5.452</v>
      </c>
      <c r="E505" t="n">
        <v>18.34</v>
      </c>
      <c r="F505" t="n">
        <v>15.71</v>
      </c>
      <c r="G505" t="n">
        <v>67.33</v>
      </c>
      <c r="H505" t="n">
        <v>1.04</v>
      </c>
      <c r="I505" t="n">
        <v>14</v>
      </c>
      <c r="J505" t="n">
        <v>152.85</v>
      </c>
      <c r="K505" t="n">
        <v>47.83</v>
      </c>
      <c r="L505" t="n">
        <v>9</v>
      </c>
      <c r="M505" t="n">
        <v>12</v>
      </c>
      <c r="N505" t="n">
        <v>26.03</v>
      </c>
      <c r="O505" t="n">
        <v>19085.83</v>
      </c>
      <c r="P505" t="n">
        <v>160.67</v>
      </c>
      <c r="Q505" t="n">
        <v>467.08</v>
      </c>
      <c r="R505" t="n">
        <v>62.11</v>
      </c>
      <c r="S505" t="n">
        <v>39.61</v>
      </c>
      <c r="T505" t="n">
        <v>6276.36</v>
      </c>
      <c r="U505" t="n">
        <v>0.64</v>
      </c>
      <c r="V505" t="n">
        <v>0.74</v>
      </c>
      <c r="W505" t="n">
        <v>2.63</v>
      </c>
      <c r="X505" t="n">
        <v>0.38</v>
      </c>
      <c r="Y505" t="n">
        <v>1</v>
      </c>
      <c r="Z505" t="n">
        <v>10</v>
      </c>
    </row>
    <row r="506">
      <c r="A506" t="n">
        <v>33</v>
      </c>
      <c r="B506" t="n">
        <v>70</v>
      </c>
      <c r="C506" t="inlineStr">
        <is>
          <t xml:space="preserve">CONCLUIDO	</t>
        </is>
      </c>
      <c r="D506" t="n">
        <v>5.4563</v>
      </c>
      <c r="E506" t="n">
        <v>18.33</v>
      </c>
      <c r="F506" t="n">
        <v>15.69</v>
      </c>
      <c r="G506" t="n">
        <v>67.26000000000001</v>
      </c>
      <c r="H506" t="n">
        <v>1.07</v>
      </c>
      <c r="I506" t="n">
        <v>14</v>
      </c>
      <c r="J506" t="n">
        <v>153.2</v>
      </c>
      <c r="K506" t="n">
        <v>47.83</v>
      </c>
      <c r="L506" t="n">
        <v>9.25</v>
      </c>
      <c r="M506" t="n">
        <v>12</v>
      </c>
      <c r="N506" t="n">
        <v>26.12</v>
      </c>
      <c r="O506" t="n">
        <v>19128.96</v>
      </c>
      <c r="P506" t="n">
        <v>159.54</v>
      </c>
      <c r="Q506" t="n">
        <v>467.07</v>
      </c>
      <c r="R506" t="n">
        <v>61.8</v>
      </c>
      <c r="S506" t="n">
        <v>39.61</v>
      </c>
      <c r="T506" t="n">
        <v>6118.7</v>
      </c>
      <c r="U506" t="n">
        <v>0.64</v>
      </c>
      <c r="V506" t="n">
        <v>0.74</v>
      </c>
      <c r="W506" t="n">
        <v>2.63</v>
      </c>
      <c r="X506" t="n">
        <v>0.36</v>
      </c>
      <c r="Y506" t="n">
        <v>1</v>
      </c>
      <c r="Z506" t="n">
        <v>10</v>
      </c>
    </row>
    <row r="507">
      <c r="A507" t="n">
        <v>34</v>
      </c>
      <c r="B507" t="n">
        <v>70</v>
      </c>
      <c r="C507" t="inlineStr">
        <is>
          <t xml:space="preserve">CONCLUIDO	</t>
        </is>
      </c>
      <c r="D507" t="n">
        <v>5.4669</v>
      </c>
      <c r="E507" t="n">
        <v>18.29</v>
      </c>
      <c r="F507" t="n">
        <v>15.69</v>
      </c>
      <c r="G507" t="n">
        <v>72.41</v>
      </c>
      <c r="H507" t="n">
        <v>1.1</v>
      </c>
      <c r="I507" t="n">
        <v>13</v>
      </c>
      <c r="J507" t="n">
        <v>153.55</v>
      </c>
      <c r="K507" t="n">
        <v>47.83</v>
      </c>
      <c r="L507" t="n">
        <v>9.5</v>
      </c>
      <c r="M507" t="n">
        <v>11</v>
      </c>
      <c r="N507" t="n">
        <v>26.22</v>
      </c>
      <c r="O507" t="n">
        <v>19172.12</v>
      </c>
      <c r="P507" t="n">
        <v>158.57</v>
      </c>
      <c r="Q507" t="n">
        <v>467.07</v>
      </c>
      <c r="R507" t="n">
        <v>61.48</v>
      </c>
      <c r="S507" t="n">
        <v>39.61</v>
      </c>
      <c r="T507" t="n">
        <v>5967.93</v>
      </c>
      <c r="U507" t="n">
        <v>0.64</v>
      </c>
      <c r="V507" t="n">
        <v>0.74</v>
      </c>
      <c r="W507" t="n">
        <v>2.63</v>
      </c>
      <c r="X507" t="n">
        <v>0.35</v>
      </c>
      <c r="Y507" t="n">
        <v>1</v>
      </c>
      <c r="Z507" t="n">
        <v>10</v>
      </c>
    </row>
    <row r="508">
      <c r="A508" t="n">
        <v>35</v>
      </c>
      <c r="B508" t="n">
        <v>70</v>
      </c>
      <c r="C508" t="inlineStr">
        <is>
          <t xml:space="preserve">CONCLUIDO	</t>
        </is>
      </c>
      <c r="D508" t="n">
        <v>5.471</v>
      </c>
      <c r="E508" t="n">
        <v>18.28</v>
      </c>
      <c r="F508" t="n">
        <v>15.67</v>
      </c>
      <c r="G508" t="n">
        <v>72.34</v>
      </c>
      <c r="H508" t="n">
        <v>1.12</v>
      </c>
      <c r="I508" t="n">
        <v>13</v>
      </c>
      <c r="J508" t="n">
        <v>153.9</v>
      </c>
      <c r="K508" t="n">
        <v>47.83</v>
      </c>
      <c r="L508" t="n">
        <v>9.75</v>
      </c>
      <c r="M508" t="n">
        <v>11</v>
      </c>
      <c r="N508" t="n">
        <v>26.32</v>
      </c>
      <c r="O508" t="n">
        <v>19215.32</v>
      </c>
      <c r="P508" t="n">
        <v>158.7</v>
      </c>
      <c r="Q508" t="n">
        <v>467.07</v>
      </c>
      <c r="R508" t="n">
        <v>61.01</v>
      </c>
      <c r="S508" t="n">
        <v>39.61</v>
      </c>
      <c r="T508" t="n">
        <v>5731.59</v>
      </c>
      <c r="U508" t="n">
        <v>0.65</v>
      </c>
      <c r="V508" t="n">
        <v>0.74</v>
      </c>
      <c r="W508" t="n">
        <v>2.63</v>
      </c>
      <c r="X508" t="n">
        <v>0.34</v>
      </c>
      <c r="Y508" t="n">
        <v>1</v>
      </c>
      <c r="Z508" t="n">
        <v>10</v>
      </c>
    </row>
    <row r="509">
      <c r="A509" t="n">
        <v>36</v>
      </c>
      <c r="B509" t="n">
        <v>70</v>
      </c>
      <c r="C509" t="inlineStr">
        <is>
          <t xml:space="preserve">CONCLUIDO	</t>
        </is>
      </c>
      <c r="D509" t="n">
        <v>5.4693</v>
      </c>
      <c r="E509" t="n">
        <v>18.28</v>
      </c>
      <c r="F509" t="n">
        <v>15.68</v>
      </c>
      <c r="G509" t="n">
        <v>72.37</v>
      </c>
      <c r="H509" t="n">
        <v>1.15</v>
      </c>
      <c r="I509" t="n">
        <v>13</v>
      </c>
      <c r="J509" t="n">
        <v>154.25</v>
      </c>
      <c r="K509" t="n">
        <v>47.83</v>
      </c>
      <c r="L509" t="n">
        <v>10</v>
      </c>
      <c r="M509" t="n">
        <v>11</v>
      </c>
      <c r="N509" t="n">
        <v>26.43</v>
      </c>
      <c r="O509" t="n">
        <v>19258.55</v>
      </c>
      <c r="P509" t="n">
        <v>158.06</v>
      </c>
      <c r="Q509" t="n">
        <v>467.08</v>
      </c>
      <c r="R509" t="n">
        <v>61.38</v>
      </c>
      <c r="S509" t="n">
        <v>39.61</v>
      </c>
      <c r="T509" t="n">
        <v>5915.86</v>
      </c>
      <c r="U509" t="n">
        <v>0.65</v>
      </c>
      <c r="V509" t="n">
        <v>0.74</v>
      </c>
      <c r="W509" t="n">
        <v>2.63</v>
      </c>
      <c r="X509" t="n">
        <v>0.35</v>
      </c>
      <c r="Y509" t="n">
        <v>1</v>
      </c>
      <c r="Z509" t="n">
        <v>10</v>
      </c>
    </row>
    <row r="510">
      <c r="A510" t="n">
        <v>37</v>
      </c>
      <c r="B510" t="n">
        <v>70</v>
      </c>
      <c r="C510" t="inlineStr">
        <is>
          <t xml:space="preserve">CONCLUIDO	</t>
        </is>
      </c>
      <c r="D510" t="n">
        <v>5.4911</v>
      </c>
      <c r="E510" t="n">
        <v>18.21</v>
      </c>
      <c r="F510" t="n">
        <v>15.64</v>
      </c>
      <c r="G510" t="n">
        <v>78.18000000000001</v>
      </c>
      <c r="H510" t="n">
        <v>1.17</v>
      </c>
      <c r="I510" t="n">
        <v>12</v>
      </c>
      <c r="J510" t="n">
        <v>154.6</v>
      </c>
      <c r="K510" t="n">
        <v>47.83</v>
      </c>
      <c r="L510" t="n">
        <v>10.25</v>
      </c>
      <c r="M510" t="n">
        <v>10</v>
      </c>
      <c r="N510" t="n">
        <v>26.53</v>
      </c>
      <c r="O510" t="n">
        <v>19301.82</v>
      </c>
      <c r="P510" t="n">
        <v>156.21</v>
      </c>
      <c r="Q510" t="n">
        <v>467.07</v>
      </c>
      <c r="R510" t="n">
        <v>59.85</v>
      </c>
      <c r="S510" t="n">
        <v>39.61</v>
      </c>
      <c r="T510" t="n">
        <v>5156.97</v>
      </c>
      <c r="U510" t="n">
        <v>0.66</v>
      </c>
      <c r="V510" t="n">
        <v>0.75</v>
      </c>
      <c r="W510" t="n">
        <v>2.63</v>
      </c>
      <c r="X510" t="n">
        <v>0.3</v>
      </c>
      <c r="Y510" t="n">
        <v>1</v>
      </c>
      <c r="Z510" t="n">
        <v>10</v>
      </c>
    </row>
    <row r="511">
      <c r="A511" t="n">
        <v>38</v>
      </c>
      <c r="B511" t="n">
        <v>70</v>
      </c>
      <c r="C511" t="inlineStr">
        <is>
          <t xml:space="preserve">CONCLUIDO	</t>
        </is>
      </c>
      <c r="D511" t="n">
        <v>5.488</v>
      </c>
      <c r="E511" t="n">
        <v>18.22</v>
      </c>
      <c r="F511" t="n">
        <v>15.65</v>
      </c>
      <c r="G511" t="n">
        <v>78.23</v>
      </c>
      <c r="H511" t="n">
        <v>1.2</v>
      </c>
      <c r="I511" t="n">
        <v>12</v>
      </c>
      <c r="J511" t="n">
        <v>154.95</v>
      </c>
      <c r="K511" t="n">
        <v>47.83</v>
      </c>
      <c r="L511" t="n">
        <v>10.5</v>
      </c>
      <c r="M511" t="n">
        <v>10</v>
      </c>
      <c r="N511" t="n">
        <v>26.63</v>
      </c>
      <c r="O511" t="n">
        <v>19345.12</v>
      </c>
      <c r="P511" t="n">
        <v>156.11</v>
      </c>
      <c r="Q511" t="n">
        <v>467.07</v>
      </c>
      <c r="R511" t="n">
        <v>60.31</v>
      </c>
      <c r="S511" t="n">
        <v>39.61</v>
      </c>
      <c r="T511" t="n">
        <v>5384.99</v>
      </c>
      <c r="U511" t="n">
        <v>0.66</v>
      </c>
      <c r="V511" t="n">
        <v>0.75</v>
      </c>
      <c r="W511" t="n">
        <v>2.62</v>
      </c>
      <c r="X511" t="n">
        <v>0.31</v>
      </c>
      <c r="Y511" t="n">
        <v>1</v>
      </c>
      <c r="Z511" t="n">
        <v>10</v>
      </c>
    </row>
    <row r="512">
      <c r="A512" t="n">
        <v>39</v>
      </c>
      <c r="B512" t="n">
        <v>70</v>
      </c>
      <c r="C512" t="inlineStr">
        <is>
          <t xml:space="preserve">CONCLUIDO	</t>
        </is>
      </c>
      <c r="D512" t="n">
        <v>5.4887</v>
      </c>
      <c r="E512" t="n">
        <v>18.22</v>
      </c>
      <c r="F512" t="n">
        <v>15.64</v>
      </c>
      <c r="G512" t="n">
        <v>78.22</v>
      </c>
      <c r="H512" t="n">
        <v>1.23</v>
      </c>
      <c r="I512" t="n">
        <v>12</v>
      </c>
      <c r="J512" t="n">
        <v>155.31</v>
      </c>
      <c r="K512" t="n">
        <v>47.83</v>
      </c>
      <c r="L512" t="n">
        <v>10.75</v>
      </c>
      <c r="M512" t="n">
        <v>10</v>
      </c>
      <c r="N512" t="n">
        <v>26.73</v>
      </c>
      <c r="O512" t="n">
        <v>19388.45</v>
      </c>
      <c r="P512" t="n">
        <v>155.37</v>
      </c>
      <c r="Q512" t="n">
        <v>467.07</v>
      </c>
      <c r="R512" t="n">
        <v>60.23</v>
      </c>
      <c r="S512" t="n">
        <v>39.61</v>
      </c>
      <c r="T512" t="n">
        <v>5348.1</v>
      </c>
      <c r="U512" t="n">
        <v>0.66</v>
      </c>
      <c r="V512" t="n">
        <v>0.75</v>
      </c>
      <c r="W512" t="n">
        <v>2.62</v>
      </c>
      <c r="X512" t="n">
        <v>0.31</v>
      </c>
      <c r="Y512" t="n">
        <v>1</v>
      </c>
      <c r="Z512" t="n">
        <v>10</v>
      </c>
    </row>
    <row r="513">
      <c r="A513" t="n">
        <v>40</v>
      </c>
      <c r="B513" t="n">
        <v>70</v>
      </c>
      <c r="C513" t="inlineStr">
        <is>
          <t xml:space="preserve">CONCLUIDO	</t>
        </is>
      </c>
      <c r="D513" t="n">
        <v>5.486</v>
      </c>
      <c r="E513" t="n">
        <v>18.23</v>
      </c>
      <c r="F513" t="n">
        <v>15.65</v>
      </c>
      <c r="G513" t="n">
        <v>78.27</v>
      </c>
      <c r="H513" t="n">
        <v>1.25</v>
      </c>
      <c r="I513" t="n">
        <v>12</v>
      </c>
      <c r="J513" t="n">
        <v>155.66</v>
      </c>
      <c r="K513" t="n">
        <v>47.83</v>
      </c>
      <c r="L513" t="n">
        <v>11</v>
      </c>
      <c r="M513" t="n">
        <v>10</v>
      </c>
      <c r="N513" t="n">
        <v>26.83</v>
      </c>
      <c r="O513" t="n">
        <v>19431.82</v>
      </c>
      <c r="P513" t="n">
        <v>154.19</v>
      </c>
      <c r="Q513" t="n">
        <v>467.07</v>
      </c>
      <c r="R513" t="n">
        <v>60.33</v>
      </c>
      <c r="S513" t="n">
        <v>39.61</v>
      </c>
      <c r="T513" t="n">
        <v>5393.43</v>
      </c>
      <c r="U513" t="n">
        <v>0.66</v>
      </c>
      <c r="V513" t="n">
        <v>0.75</v>
      </c>
      <c r="W513" t="n">
        <v>2.63</v>
      </c>
      <c r="X513" t="n">
        <v>0.32</v>
      </c>
      <c r="Y513" t="n">
        <v>1</v>
      </c>
      <c r="Z513" t="n">
        <v>10</v>
      </c>
    </row>
    <row r="514">
      <c r="A514" t="n">
        <v>41</v>
      </c>
      <c r="B514" t="n">
        <v>70</v>
      </c>
      <c r="C514" t="inlineStr">
        <is>
          <t xml:space="preserve">CONCLUIDO	</t>
        </is>
      </c>
      <c r="D514" t="n">
        <v>5.5082</v>
      </c>
      <c r="E514" t="n">
        <v>18.15</v>
      </c>
      <c r="F514" t="n">
        <v>15.61</v>
      </c>
      <c r="G514" t="n">
        <v>85.14</v>
      </c>
      <c r="H514" t="n">
        <v>1.28</v>
      </c>
      <c r="I514" t="n">
        <v>11</v>
      </c>
      <c r="J514" t="n">
        <v>156.01</v>
      </c>
      <c r="K514" t="n">
        <v>47.83</v>
      </c>
      <c r="L514" t="n">
        <v>11.25</v>
      </c>
      <c r="M514" t="n">
        <v>9</v>
      </c>
      <c r="N514" t="n">
        <v>26.93</v>
      </c>
      <c r="O514" t="n">
        <v>19475.23</v>
      </c>
      <c r="P514" t="n">
        <v>153.41</v>
      </c>
      <c r="Q514" t="n">
        <v>467.07</v>
      </c>
      <c r="R514" t="n">
        <v>58.85</v>
      </c>
      <c r="S514" t="n">
        <v>39.61</v>
      </c>
      <c r="T514" t="n">
        <v>4662.15</v>
      </c>
      <c r="U514" t="n">
        <v>0.67</v>
      </c>
      <c r="V514" t="n">
        <v>0.75</v>
      </c>
      <c r="W514" t="n">
        <v>2.63</v>
      </c>
      <c r="X514" t="n">
        <v>0.28</v>
      </c>
      <c r="Y514" t="n">
        <v>1</v>
      </c>
      <c r="Z514" t="n">
        <v>10</v>
      </c>
    </row>
    <row r="515">
      <c r="A515" t="n">
        <v>42</v>
      </c>
      <c r="B515" t="n">
        <v>70</v>
      </c>
      <c r="C515" t="inlineStr">
        <is>
          <t xml:space="preserve">CONCLUIDO	</t>
        </is>
      </c>
      <c r="D515" t="n">
        <v>5.5049</v>
      </c>
      <c r="E515" t="n">
        <v>18.17</v>
      </c>
      <c r="F515" t="n">
        <v>15.62</v>
      </c>
      <c r="G515" t="n">
        <v>85.2</v>
      </c>
      <c r="H515" t="n">
        <v>1.3</v>
      </c>
      <c r="I515" t="n">
        <v>11</v>
      </c>
      <c r="J515" t="n">
        <v>156.36</v>
      </c>
      <c r="K515" t="n">
        <v>47.83</v>
      </c>
      <c r="L515" t="n">
        <v>11.5</v>
      </c>
      <c r="M515" t="n">
        <v>9</v>
      </c>
      <c r="N515" t="n">
        <v>27.03</v>
      </c>
      <c r="O515" t="n">
        <v>19518.67</v>
      </c>
      <c r="P515" t="n">
        <v>153.19</v>
      </c>
      <c r="Q515" t="n">
        <v>467.08</v>
      </c>
      <c r="R515" t="n">
        <v>59.29</v>
      </c>
      <c r="S515" t="n">
        <v>39.61</v>
      </c>
      <c r="T515" t="n">
        <v>4881.54</v>
      </c>
      <c r="U515" t="n">
        <v>0.67</v>
      </c>
      <c r="V515" t="n">
        <v>0.75</v>
      </c>
      <c r="W515" t="n">
        <v>2.63</v>
      </c>
      <c r="X515" t="n">
        <v>0.29</v>
      </c>
      <c r="Y515" t="n">
        <v>1</v>
      </c>
      <c r="Z515" t="n">
        <v>10</v>
      </c>
    </row>
    <row r="516">
      <c r="A516" t="n">
        <v>43</v>
      </c>
      <c r="B516" t="n">
        <v>70</v>
      </c>
      <c r="C516" t="inlineStr">
        <is>
          <t xml:space="preserve">CONCLUIDO	</t>
        </is>
      </c>
      <c r="D516" t="n">
        <v>5.505</v>
      </c>
      <c r="E516" t="n">
        <v>18.17</v>
      </c>
      <c r="F516" t="n">
        <v>15.62</v>
      </c>
      <c r="G516" t="n">
        <v>85.2</v>
      </c>
      <c r="H516" t="n">
        <v>1.33</v>
      </c>
      <c r="I516" t="n">
        <v>11</v>
      </c>
      <c r="J516" t="n">
        <v>156.71</v>
      </c>
      <c r="K516" t="n">
        <v>47.83</v>
      </c>
      <c r="L516" t="n">
        <v>11.75</v>
      </c>
      <c r="M516" t="n">
        <v>9</v>
      </c>
      <c r="N516" t="n">
        <v>27.14</v>
      </c>
      <c r="O516" t="n">
        <v>19562.15</v>
      </c>
      <c r="P516" t="n">
        <v>152.7</v>
      </c>
      <c r="Q516" t="n">
        <v>467.07</v>
      </c>
      <c r="R516" t="n">
        <v>59.35</v>
      </c>
      <c r="S516" t="n">
        <v>39.61</v>
      </c>
      <c r="T516" t="n">
        <v>4908.55</v>
      </c>
      <c r="U516" t="n">
        <v>0.67</v>
      </c>
      <c r="V516" t="n">
        <v>0.75</v>
      </c>
      <c r="W516" t="n">
        <v>2.62</v>
      </c>
      <c r="X516" t="n">
        <v>0.29</v>
      </c>
      <c r="Y516" t="n">
        <v>1</v>
      </c>
      <c r="Z516" t="n">
        <v>10</v>
      </c>
    </row>
    <row r="517">
      <c r="A517" t="n">
        <v>44</v>
      </c>
      <c r="B517" t="n">
        <v>70</v>
      </c>
      <c r="C517" t="inlineStr">
        <is>
          <t xml:space="preserve">CONCLUIDO	</t>
        </is>
      </c>
      <c r="D517" t="n">
        <v>5.5238</v>
      </c>
      <c r="E517" t="n">
        <v>18.1</v>
      </c>
      <c r="F517" t="n">
        <v>15.59</v>
      </c>
      <c r="G517" t="n">
        <v>93.52</v>
      </c>
      <c r="H517" t="n">
        <v>1.35</v>
      </c>
      <c r="I517" t="n">
        <v>10</v>
      </c>
      <c r="J517" t="n">
        <v>157.07</v>
      </c>
      <c r="K517" t="n">
        <v>47.83</v>
      </c>
      <c r="L517" t="n">
        <v>12</v>
      </c>
      <c r="M517" t="n">
        <v>8</v>
      </c>
      <c r="N517" t="n">
        <v>27.24</v>
      </c>
      <c r="O517" t="n">
        <v>19605.66</v>
      </c>
      <c r="P517" t="n">
        <v>150.93</v>
      </c>
      <c r="Q517" t="n">
        <v>467.1</v>
      </c>
      <c r="R517" t="n">
        <v>58.21</v>
      </c>
      <c r="S517" t="n">
        <v>39.61</v>
      </c>
      <c r="T517" t="n">
        <v>4344.63</v>
      </c>
      <c r="U517" t="n">
        <v>0.68</v>
      </c>
      <c r="V517" t="n">
        <v>0.75</v>
      </c>
      <c r="W517" t="n">
        <v>2.62</v>
      </c>
      <c r="X517" t="n">
        <v>0.25</v>
      </c>
      <c r="Y517" t="n">
        <v>1</v>
      </c>
      <c r="Z517" t="n">
        <v>10</v>
      </c>
    </row>
    <row r="518">
      <c r="A518" t="n">
        <v>45</v>
      </c>
      <c r="B518" t="n">
        <v>70</v>
      </c>
      <c r="C518" t="inlineStr">
        <is>
          <t xml:space="preserve">CONCLUIDO	</t>
        </is>
      </c>
      <c r="D518" t="n">
        <v>5.5224</v>
      </c>
      <c r="E518" t="n">
        <v>18.11</v>
      </c>
      <c r="F518" t="n">
        <v>15.59</v>
      </c>
      <c r="G518" t="n">
        <v>93.55</v>
      </c>
      <c r="H518" t="n">
        <v>1.38</v>
      </c>
      <c r="I518" t="n">
        <v>10</v>
      </c>
      <c r="J518" t="n">
        <v>157.42</v>
      </c>
      <c r="K518" t="n">
        <v>47.83</v>
      </c>
      <c r="L518" t="n">
        <v>12.25</v>
      </c>
      <c r="M518" t="n">
        <v>8</v>
      </c>
      <c r="N518" t="n">
        <v>27.34</v>
      </c>
      <c r="O518" t="n">
        <v>19649.2</v>
      </c>
      <c r="P518" t="n">
        <v>150.96</v>
      </c>
      <c r="Q518" t="n">
        <v>467.11</v>
      </c>
      <c r="R518" t="n">
        <v>58.35</v>
      </c>
      <c r="S518" t="n">
        <v>39.61</v>
      </c>
      <c r="T518" t="n">
        <v>4415.19</v>
      </c>
      <c r="U518" t="n">
        <v>0.68</v>
      </c>
      <c r="V518" t="n">
        <v>0.75</v>
      </c>
      <c r="W518" t="n">
        <v>2.62</v>
      </c>
      <c r="X518" t="n">
        <v>0.26</v>
      </c>
      <c r="Y518" t="n">
        <v>1</v>
      </c>
      <c r="Z518" t="n">
        <v>10</v>
      </c>
    </row>
    <row r="519">
      <c r="A519" t="n">
        <v>46</v>
      </c>
      <c r="B519" t="n">
        <v>70</v>
      </c>
      <c r="C519" t="inlineStr">
        <is>
          <t xml:space="preserve">CONCLUIDO	</t>
        </is>
      </c>
      <c r="D519" t="n">
        <v>5.5213</v>
      </c>
      <c r="E519" t="n">
        <v>18.11</v>
      </c>
      <c r="F519" t="n">
        <v>15.59</v>
      </c>
      <c r="G519" t="n">
        <v>93.56999999999999</v>
      </c>
      <c r="H519" t="n">
        <v>1.4</v>
      </c>
      <c r="I519" t="n">
        <v>10</v>
      </c>
      <c r="J519" t="n">
        <v>157.77</v>
      </c>
      <c r="K519" t="n">
        <v>47.83</v>
      </c>
      <c r="L519" t="n">
        <v>12.5</v>
      </c>
      <c r="M519" t="n">
        <v>8</v>
      </c>
      <c r="N519" t="n">
        <v>27.45</v>
      </c>
      <c r="O519" t="n">
        <v>19692.79</v>
      </c>
      <c r="P519" t="n">
        <v>150.56</v>
      </c>
      <c r="Q519" t="n">
        <v>467.08</v>
      </c>
      <c r="R519" t="n">
        <v>58.55</v>
      </c>
      <c r="S519" t="n">
        <v>39.61</v>
      </c>
      <c r="T519" t="n">
        <v>4516.37</v>
      </c>
      <c r="U519" t="n">
        <v>0.68</v>
      </c>
      <c r="V519" t="n">
        <v>0.75</v>
      </c>
      <c r="W519" t="n">
        <v>2.62</v>
      </c>
      <c r="X519" t="n">
        <v>0.26</v>
      </c>
      <c r="Y519" t="n">
        <v>1</v>
      </c>
      <c r="Z519" t="n">
        <v>10</v>
      </c>
    </row>
    <row r="520">
      <c r="A520" t="n">
        <v>47</v>
      </c>
      <c r="B520" t="n">
        <v>70</v>
      </c>
      <c r="C520" t="inlineStr">
        <is>
          <t xml:space="preserve">CONCLUIDO	</t>
        </is>
      </c>
      <c r="D520" t="n">
        <v>5.5231</v>
      </c>
      <c r="E520" t="n">
        <v>18.11</v>
      </c>
      <c r="F520" t="n">
        <v>15.59</v>
      </c>
      <c r="G520" t="n">
        <v>93.53</v>
      </c>
      <c r="H520" t="n">
        <v>1.43</v>
      </c>
      <c r="I520" t="n">
        <v>10</v>
      </c>
      <c r="J520" t="n">
        <v>158.13</v>
      </c>
      <c r="K520" t="n">
        <v>47.83</v>
      </c>
      <c r="L520" t="n">
        <v>12.75</v>
      </c>
      <c r="M520" t="n">
        <v>8</v>
      </c>
      <c r="N520" t="n">
        <v>27.55</v>
      </c>
      <c r="O520" t="n">
        <v>19736.4</v>
      </c>
      <c r="P520" t="n">
        <v>149.07</v>
      </c>
      <c r="Q520" t="n">
        <v>467.07</v>
      </c>
      <c r="R520" t="n">
        <v>58.26</v>
      </c>
      <c r="S520" t="n">
        <v>39.61</v>
      </c>
      <c r="T520" t="n">
        <v>4369.51</v>
      </c>
      <c r="U520" t="n">
        <v>0.68</v>
      </c>
      <c r="V520" t="n">
        <v>0.75</v>
      </c>
      <c r="W520" t="n">
        <v>2.62</v>
      </c>
      <c r="X520" t="n">
        <v>0.25</v>
      </c>
      <c r="Y520" t="n">
        <v>1</v>
      </c>
      <c r="Z520" t="n">
        <v>10</v>
      </c>
    </row>
    <row r="521">
      <c r="A521" t="n">
        <v>48</v>
      </c>
      <c r="B521" t="n">
        <v>70</v>
      </c>
      <c r="C521" t="inlineStr">
        <is>
          <t xml:space="preserve">CONCLUIDO	</t>
        </is>
      </c>
      <c r="D521" t="n">
        <v>5.5236</v>
      </c>
      <c r="E521" t="n">
        <v>18.1</v>
      </c>
      <c r="F521" t="n">
        <v>15.59</v>
      </c>
      <c r="G521" t="n">
        <v>93.52</v>
      </c>
      <c r="H521" t="n">
        <v>1.45</v>
      </c>
      <c r="I521" t="n">
        <v>10</v>
      </c>
      <c r="J521" t="n">
        <v>158.48</v>
      </c>
      <c r="K521" t="n">
        <v>47.83</v>
      </c>
      <c r="L521" t="n">
        <v>13</v>
      </c>
      <c r="M521" t="n">
        <v>8</v>
      </c>
      <c r="N521" t="n">
        <v>27.65</v>
      </c>
      <c r="O521" t="n">
        <v>19780.06</v>
      </c>
      <c r="P521" t="n">
        <v>147.07</v>
      </c>
      <c r="Q521" t="n">
        <v>467.07</v>
      </c>
      <c r="R521" t="n">
        <v>58.36</v>
      </c>
      <c r="S521" t="n">
        <v>39.61</v>
      </c>
      <c r="T521" t="n">
        <v>4423.11</v>
      </c>
      <c r="U521" t="n">
        <v>0.68</v>
      </c>
      <c r="V521" t="n">
        <v>0.75</v>
      </c>
      <c r="W521" t="n">
        <v>2.62</v>
      </c>
      <c r="X521" t="n">
        <v>0.25</v>
      </c>
      <c r="Y521" t="n">
        <v>1</v>
      </c>
      <c r="Z521" t="n">
        <v>10</v>
      </c>
    </row>
    <row r="522">
      <c r="A522" t="n">
        <v>49</v>
      </c>
      <c r="B522" t="n">
        <v>70</v>
      </c>
      <c r="C522" t="inlineStr">
        <is>
          <t xml:space="preserve">CONCLUIDO	</t>
        </is>
      </c>
      <c r="D522" t="n">
        <v>5.5403</v>
      </c>
      <c r="E522" t="n">
        <v>18.05</v>
      </c>
      <c r="F522" t="n">
        <v>15.56</v>
      </c>
      <c r="G522" t="n">
        <v>103.74</v>
      </c>
      <c r="H522" t="n">
        <v>1.48</v>
      </c>
      <c r="I522" t="n">
        <v>9</v>
      </c>
      <c r="J522" t="n">
        <v>158.84</v>
      </c>
      <c r="K522" t="n">
        <v>47.83</v>
      </c>
      <c r="L522" t="n">
        <v>13.25</v>
      </c>
      <c r="M522" t="n">
        <v>7</v>
      </c>
      <c r="N522" t="n">
        <v>27.76</v>
      </c>
      <c r="O522" t="n">
        <v>19823.75</v>
      </c>
      <c r="P522" t="n">
        <v>146.12</v>
      </c>
      <c r="Q522" t="n">
        <v>467.07</v>
      </c>
      <c r="R522" t="n">
        <v>57.31</v>
      </c>
      <c r="S522" t="n">
        <v>39.61</v>
      </c>
      <c r="T522" t="n">
        <v>3900.86</v>
      </c>
      <c r="U522" t="n">
        <v>0.6899999999999999</v>
      </c>
      <c r="V522" t="n">
        <v>0.75</v>
      </c>
      <c r="W522" t="n">
        <v>2.63</v>
      </c>
      <c r="X522" t="n">
        <v>0.23</v>
      </c>
      <c r="Y522" t="n">
        <v>1</v>
      </c>
      <c r="Z522" t="n">
        <v>10</v>
      </c>
    </row>
    <row r="523">
      <c r="A523" t="n">
        <v>50</v>
      </c>
      <c r="B523" t="n">
        <v>70</v>
      </c>
      <c r="C523" t="inlineStr">
        <is>
          <t xml:space="preserve">CONCLUIDO	</t>
        </is>
      </c>
      <c r="D523" t="n">
        <v>5.5426</v>
      </c>
      <c r="E523" t="n">
        <v>18.04</v>
      </c>
      <c r="F523" t="n">
        <v>15.55</v>
      </c>
      <c r="G523" t="n">
        <v>103.69</v>
      </c>
      <c r="H523" t="n">
        <v>1.5</v>
      </c>
      <c r="I523" t="n">
        <v>9</v>
      </c>
      <c r="J523" t="n">
        <v>159.19</v>
      </c>
      <c r="K523" t="n">
        <v>47.83</v>
      </c>
      <c r="L523" t="n">
        <v>13.5</v>
      </c>
      <c r="M523" t="n">
        <v>7</v>
      </c>
      <c r="N523" t="n">
        <v>27.86</v>
      </c>
      <c r="O523" t="n">
        <v>19867.59</v>
      </c>
      <c r="P523" t="n">
        <v>146.74</v>
      </c>
      <c r="Q523" t="n">
        <v>467.07</v>
      </c>
      <c r="R523" t="n">
        <v>57.25</v>
      </c>
      <c r="S523" t="n">
        <v>39.61</v>
      </c>
      <c r="T523" t="n">
        <v>3871.87</v>
      </c>
      <c r="U523" t="n">
        <v>0.6899999999999999</v>
      </c>
      <c r="V523" t="n">
        <v>0.75</v>
      </c>
      <c r="W523" t="n">
        <v>2.62</v>
      </c>
      <c r="X523" t="n">
        <v>0.22</v>
      </c>
      <c r="Y523" t="n">
        <v>1</v>
      </c>
      <c r="Z523" t="n">
        <v>10</v>
      </c>
    </row>
    <row r="524">
      <c r="A524" t="n">
        <v>51</v>
      </c>
      <c r="B524" t="n">
        <v>70</v>
      </c>
      <c r="C524" t="inlineStr">
        <is>
          <t xml:space="preserve">CONCLUIDO	</t>
        </is>
      </c>
      <c r="D524" t="n">
        <v>5.5391</v>
      </c>
      <c r="E524" t="n">
        <v>18.05</v>
      </c>
      <c r="F524" t="n">
        <v>15.56</v>
      </c>
      <c r="G524" t="n">
        <v>103.77</v>
      </c>
      <c r="H524" t="n">
        <v>1.53</v>
      </c>
      <c r="I524" t="n">
        <v>9</v>
      </c>
      <c r="J524" t="n">
        <v>159.55</v>
      </c>
      <c r="K524" t="n">
        <v>47.83</v>
      </c>
      <c r="L524" t="n">
        <v>13.75</v>
      </c>
      <c r="M524" t="n">
        <v>7</v>
      </c>
      <c r="N524" t="n">
        <v>27.97</v>
      </c>
      <c r="O524" t="n">
        <v>19911.36</v>
      </c>
      <c r="P524" t="n">
        <v>146.89</v>
      </c>
      <c r="Q524" t="n">
        <v>467.07</v>
      </c>
      <c r="R524" t="n">
        <v>57.48</v>
      </c>
      <c r="S524" t="n">
        <v>39.61</v>
      </c>
      <c r="T524" t="n">
        <v>3985.77</v>
      </c>
      <c r="U524" t="n">
        <v>0.6899999999999999</v>
      </c>
      <c r="V524" t="n">
        <v>0.75</v>
      </c>
      <c r="W524" t="n">
        <v>2.62</v>
      </c>
      <c r="X524" t="n">
        <v>0.23</v>
      </c>
      <c r="Y524" t="n">
        <v>1</v>
      </c>
      <c r="Z524" t="n">
        <v>10</v>
      </c>
    </row>
    <row r="525">
      <c r="A525" t="n">
        <v>52</v>
      </c>
      <c r="B525" t="n">
        <v>70</v>
      </c>
      <c r="C525" t="inlineStr">
        <is>
          <t xml:space="preserve">CONCLUIDO	</t>
        </is>
      </c>
      <c r="D525" t="n">
        <v>5.5419</v>
      </c>
      <c r="E525" t="n">
        <v>18.04</v>
      </c>
      <c r="F525" t="n">
        <v>15.56</v>
      </c>
      <c r="G525" t="n">
        <v>103.71</v>
      </c>
      <c r="H525" t="n">
        <v>1.55</v>
      </c>
      <c r="I525" t="n">
        <v>9</v>
      </c>
      <c r="J525" t="n">
        <v>159.9</v>
      </c>
      <c r="K525" t="n">
        <v>47.83</v>
      </c>
      <c r="L525" t="n">
        <v>14</v>
      </c>
      <c r="M525" t="n">
        <v>7</v>
      </c>
      <c r="N525" t="n">
        <v>28.07</v>
      </c>
      <c r="O525" t="n">
        <v>19955.16</v>
      </c>
      <c r="P525" t="n">
        <v>145.13</v>
      </c>
      <c r="Q525" t="n">
        <v>467.08</v>
      </c>
      <c r="R525" t="n">
        <v>57.19</v>
      </c>
      <c r="S525" t="n">
        <v>39.61</v>
      </c>
      <c r="T525" t="n">
        <v>3841.73</v>
      </c>
      <c r="U525" t="n">
        <v>0.6899999999999999</v>
      </c>
      <c r="V525" t="n">
        <v>0.75</v>
      </c>
      <c r="W525" t="n">
        <v>2.62</v>
      </c>
      <c r="X525" t="n">
        <v>0.22</v>
      </c>
      <c r="Y525" t="n">
        <v>1</v>
      </c>
      <c r="Z525" t="n">
        <v>10</v>
      </c>
    </row>
    <row r="526">
      <c r="A526" t="n">
        <v>53</v>
      </c>
      <c r="B526" t="n">
        <v>70</v>
      </c>
      <c r="C526" t="inlineStr">
        <is>
          <t xml:space="preserve">CONCLUIDO	</t>
        </is>
      </c>
      <c r="D526" t="n">
        <v>5.5366</v>
      </c>
      <c r="E526" t="n">
        <v>18.06</v>
      </c>
      <c r="F526" t="n">
        <v>15.57</v>
      </c>
      <c r="G526" t="n">
        <v>103.82</v>
      </c>
      <c r="H526" t="n">
        <v>1.58</v>
      </c>
      <c r="I526" t="n">
        <v>9</v>
      </c>
      <c r="J526" t="n">
        <v>160.26</v>
      </c>
      <c r="K526" t="n">
        <v>47.83</v>
      </c>
      <c r="L526" t="n">
        <v>14.25</v>
      </c>
      <c r="M526" t="n">
        <v>6</v>
      </c>
      <c r="N526" t="n">
        <v>28.18</v>
      </c>
      <c r="O526" t="n">
        <v>19998.99</v>
      </c>
      <c r="P526" t="n">
        <v>144.11</v>
      </c>
      <c r="Q526" t="n">
        <v>467.07</v>
      </c>
      <c r="R526" t="n">
        <v>57.75</v>
      </c>
      <c r="S526" t="n">
        <v>39.61</v>
      </c>
      <c r="T526" t="n">
        <v>4122.56</v>
      </c>
      <c r="U526" t="n">
        <v>0.6899999999999999</v>
      </c>
      <c r="V526" t="n">
        <v>0.75</v>
      </c>
      <c r="W526" t="n">
        <v>2.63</v>
      </c>
      <c r="X526" t="n">
        <v>0.24</v>
      </c>
      <c r="Y526" t="n">
        <v>1</v>
      </c>
      <c r="Z526" t="n">
        <v>10</v>
      </c>
    </row>
    <row r="527">
      <c r="A527" t="n">
        <v>54</v>
      </c>
      <c r="B527" t="n">
        <v>70</v>
      </c>
      <c r="C527" t="inlineStr">
        <is>
          <t xml:space="preserve">CONCLUIDO	</t>
        </is>
      </c>
      <c r="D527" t="n">
        <v>5.5392</v>
      </c>
      <c r="E527" t="n">
        <v>18.05</v>
      </c>
      <c r="F527" t="n">
        <v>15.56</v>
      </c>
      <c r="G527" t="n">
        <v>103.76</v>
      </c>
      <c r="H527" t="n">
        <v>1.6</v>
      </c>
      <c r="I527" t="n">
        <v>9</v>
      </c>
      <c r="J527" t="n">
        <v>160.61</v>
      </c>
      <c r="K527" t="n">
        <v>47.83</v>
      </c>
      <c r="L527" t="n">
        <v>14.5</v>
      </c>
      <c r="M527" t="n">
        <v>6</v>
      </c>
      <c r="N527" t="n">
        <v>28.28</v>
      </c>
      <c r="O527" t="n">
        <v>20042.86</v>
      </c>
      <c r="P527" t="n">
        <v>143.38</v>
      </c>
      <c r="Q527" t="n">
        <v>467.07</v>
      </c>
      <c r="R527" t="n">
        <v>57.51</v>
      </c>
      <c r="S527" t="n">
        <v>39.61</v>
      </c>
      <c r="T527" t="n">
        <v>4001.75</v>
      </c>
      <c r="U527" t="n">
        <v>0.6899999999999999</v>
      </c>
      <c r="V527" t="n">
        <v>0.75</v>
      </c>
      <c r="W527" t="n">
        <v>2.62</v>
      </c>
      <c r="X527" t="n">
        <v>0.23</v>
      </c>
      <c r="Y527" t="n">
        <v>1</v>
      </c>
      <c r="Z527" t="n">
        <v>10</v>
      </c>
    </row>
    <row r="528">
      <c r="A528" t="n">
        <v>55</v>
      </c>
      <c r="B528" t="n">
        <v>70</v>
      </c>
      <c r="C528" t="inlineStr">
        <is>
          <t xml:space="preserve">CONCLUIDO	</t>
        </is>
      </c>
      <c r="D528" t="n">
        <v>5.5616</v>
      </c>
      <c r="E528" t="n">
        <v>17.98</v>
      </c>
      <c r="F528" t="n">
        <v>15.52</v>
      </c>
      <c r="G528" t="n">
        <v>116.41</v>
      </c>
      <c r="H528" t="n">
        <v>1.62</v>
      </c>
      <c r="I528" t="n">
        <v>8</v>
      </c>
      <c r="J528" t="n">
        <v>160.97</v>
      </c>
      <c r="K528" t="n">
        <v>47.83</v>
      </c>
      <c r="L528" t="n">
        <v>14.75</v>
      </c>
      <c r="M528" t="n">
        <v>3</v>
      </c>
      <c r="N528" t="n">
        <v>28.39</v>
      </c>
      <c r="O528" t="n">
        <v>20086.77</v>
      </c>
      <c r="P528" t="n">
        <v>142.17</v>
      </c>
      <c r="Q528" t="n">
        <v>467.12</v>
      </c>
      <c r="R528" t="n">
        <v>55.93</v>
      </c>
      <c r="S528" t="n">
        <v>39.61</v>
      </c>
      <c r="T528" t="n">
        <v>3213.82</v>
      </c>
      <c r="U528" t="n">
        <v>0.71</v>
      </c>
      <c r="V528" t="n">
        <v>0.75</v>
      </c>
      <c r="W528" t="n">
        <v>2.62</v>
      </c>
      <c r="X528" t="n">
        <v>0.19</v>
      </c>
      <c r="Y528" t="n">
        <v>1</v>
      </c>
      <c r="Z528" t="n">
        <v>10</v>
      </c>
    </row>
    <row r="529">
      <c r="A529" t="n">
        <v>56</v>
      </c>
      <c r="B529" t="n">
        <v>70</v>
      </c>
      <c r="C529" t="inlineStr">
        <is>
          <t xml:space="preserve">CONCLUIDO	</t>
        </is>
      </c>
      <c r="D529" t="n">
        <v>5.5571</v>
      </c>
      <c r="E529" t="n">
        <v>18</v>
      </c>
      <c r="F529" t="n">
        <v>15.54</v>
      </c>
      <c r="G529" t="n">
        <v>116.52</v>
      </c>
      <c r="H529" t="n">
        <v>1.65</v>
      </c>
      <c r="I529" t="n">
        <v>8</v>
      </c>
      <c r="J529" t="n">
        <v>161.32</v>
      </c>
      <c r="K529" t="n">
        <v>47.83</v>
      </c>
      <c r="L529" t="n">
        <v>15</v>
      </c>
      <c r="M529" t="n">
        <v>1</v>
      </c>
      <c r="N529" t="n">
        <v>28.5</v>
      </c>
      <c r="O529" t="n">
        <v>20130.71</v>
      </c>
      <c r="P529" t="n">
        <v>142.36</v>
      </c>
      <c r="Q529" t="n">
        <v>467.08</v>
      </c>
      <c r="R529" t="n">
        <v>56.43</v>
      </c>
      <c r="S529" t="n">
        <v>39.61</v>
      </c>
      <c r="T529" t="n">
        <v>3465.75</v>
      </c>
      <c r="U529" t="n">
        <v>0.7</v>
      </c>
      <c r="V529" t="n">
        <v>0.75</v>
      </c>
      <c r="W529" t="n">
        <v>2.62</v>
      </c>
      <c r="X529" t="n">
        <v>0.2</v>
      </c>
      <c r="Y529" t="n">
        <v>1</v>
      </c>
      <c r="Z529" t="n">
        <v>10</v>
      </c>
    </row>
    <row r="530">
      <c r="A530" t="n">
        <v>57</v>
      </c>
      <c r="B530" t="n">
        <v>70</v>
      </c>
      <c r="C530" t="inlineStr">
        <is>
          <t xml:space="preserve">CONCLUIDO	</t>
        </is>
      </c>
      <c r="D530" t="n">
        <v>5.5566</v>
      </c>
      <c r="E530" t="n">
        <v>18</v>
      </c>
      <c r="F530" t="n">
        <v>15.54</v>
      </c>
      <c r="G530" t="n">
        <v>116.53</v>
      </c>
      <c r="H530" t="n">
        <v>1.67</v>
      </c>
      <c r="I530" t="n">
        <v>8</v>
      </c>
      <c r="J530" t="n">
        <v>161.68</v>
      </c>
      <c r="K530" t="n">
        <v>47.83</v>
      </c>
      <c r="L530" t="n">
        <v>15.25</v>
      </c>
      <c r="M530" t="n">
        <v>1</v>
      </c>
      <c r="N530" t="n">
        <v>28.6</v>
      </c>
      <c r="O530" t="n">
        <v>20174.69</v>
      </c>
      <c r="P530" t="n">
        <v>142.66</v>
      </c>
      <c r="Q530" t="n">
        <v>467.07</v>
      </c>
      <c r="R530" t="n">
        <v>56.45</v>
      </c>
      <c r="S530" t="n">
        <v>39.61</v>
      </c>
      <c r="T530" t="n">
        <v>3477.51</v>
      </c>
      <c r="U530" t="n">
        <v>0.7</v>
      </c>
      <c r="V530" t="n">
        <v>0.75</v>
      </c>
      <c r="W530" t="n">
        <v>2.63</v>
      </c>
      <c r="X530" t="n">
        <v>0.2</v>
      </c>
      <c r="Y530" t="n">
        <v>1</v>
      </c>
      <c r="Z530" t="n">
        <v>10</v>
      </c>
    </row>
    <row r="531">
      <c r="A531" t="n">
        <v>58</v>
      </c>
      <c r="B531" t="n">
        <v>70</v>
      </c>
      <c r="C531" t="inlineStr">
        <is>
          <t xml:space="preserve">CONCLUIDO	</t>
        </is>
      </c>
      <c r="D531" t="n">
        <v>5.5555</v>
      </c>
      <c r="E531" t="n">
        <v>18</v>
      </c>
      <c r="F531" t="n">
        <v>15.54</v>
      </c>
      <c r="G531" t="n">
        <v>116.56</v>
      </c>
      <c r="H531" t="n">
        <v>1.69</v>
      </c>
      <c r="I531" t="n">
        <v>8</v>
      </c>
      <c r="J531" t="n">
        <v>162.04</v>
      </c>
      <c r="K531" t="n">
        <v>47.83</v>
      </c>
      <c r="L531" t="n">
        <v>15.5</v>
      </c>
      <c r="M531" t="n">
        <v>1</v>
      </c>
      <c r="N531" t="n">
        <v>28.71</v>
      </c>
      <c r="O531" t="n">
        <v>20218.71</v>
      </c>
      <c r="P531" t="n">
        <v>142.91</v>
      </c>
      <c r="Q531" t="n">
        <v>467.07</v>
      </c>
      <c r="R531" t="n">
        <v>56.52</v>
      </c>
      <c r="S531" t="n">
        <v>39.61</v>
      </c>
      <c r="T531" t="n">
        <v>3509.07</v>
      </c>
      <c r="U531" t="n">
        <v>0.7</v>
      </c>
      <c r="V531" t="n">
        <v>0.75</v>
      </c>
      <c r="W531" t="n">
        <v>2.63</v>
      </c>
      <c r="X531" t="n">
        <v>0.21</v>
      </c>
      <c r="Y531" t="n">
        <v>1</v>
      </c>
      <c r="Z531" t="n">
        <v>10</v>
      </c>
    </row>
    <row r="532">
      <c r="A532" t="n">
        <v>59</v>
      </c>
      <c r="B532" t="n">
        <v>70</v>
      </c>
      <c r="C532" t="inlineStr">
        <is>
          <t xml:space="preserve">CONCLUIDO	</t>
        </is>
      </c>
      <c r="D532" t="n">
        <v>5.5574</v>
      </c>
      <c r="E532" t="n">
        <v>17.99</v>
      </c>
      <c r="F532" t="n">
        <v>15.53</v>
      </c>
      <c r="G532" t="n">
        <v>116.51</v>
      </c>
      <c r="H532" t="n">
        <v>1.72</v>
      </c>
      <c r="I532" t="n">
        <v>8</v>
      </c>
      <c r="J532" t="n">
        <v>162.4</v>
      </c>
      <c r="K532" t="n">
        <v>47.83</v>
      </c>
      <c r="L532" t="n">
        <v>15.75</v>
      </c>
      <c r="M532" t="n">
        <v>1</v>
      </c>
      <c r="N532" t="n">
        <v>28.82</v>
      </c>
      <c r="O532" t="n">
        <v>20262.76</v>
      </c>
      <c r="P532" t="n">
        <v>142.9</v>
      </c>
      <c r="Q532" t="n">
        <v>467.07</v>
      </c>
      <c r="R532" t="n">
        <v>56.3</v>
      </c>
      <c r="S532" t="n">
        <v>39.61</v>
      </c>
      <c r="T532" t="n">
        <v>3402.89</v>
      </c>
      <c r="U532" t="n">
        <v>0.7</v>
      </c>
      <c r="V532" t="n">
        <v>0.75</v>
      </c>
      <c r="W532" t="n">
        <v>2.63</v>
      </c>
      <c r="X532" t="n">
        <v>0.2</v>
      </c>
      <c r="Y532" t="n">
        <v>1</v>
      </c>
      <c r="Z532" t="n">
        <v>10</v>
      </c>
    </row>
    <row r="533">
      <c r="A533" t="n">
        <v>60</v>
      </c>
      <c r="B533" t="n">
        <v>70</v>
      </c>
      <c r="C533" t="inlineStr">
        <is>
          <t xml:space="preserve">CONCLUIDO	</t>
        </is>
      </c>
      <c r="D533" t="n">
        <v>5.5586</v>
      </c>
      <c r="E533" t="n">
        <v>17.99</v>
      </c>
      <c r="F533" t="n">
        <v>15.53</v>
      </c>
      <c r="G533" t="n">
        <v>116.48</v>
      </c>
      <c r="H533" t="n">
        <v>1.74</v>
      </c>
      <c r="I533" t="n">
        <v>8</v>
      </c>
      <c r="J533" t="n">
        <v>162.75</v>
      </c>
      <c r="K533" t="n">
        <v>47.83</v>
      </c>
      <c r="L533" t="n">
        <v>16</v>
      </c>
      <c r="M533" t="n">
        <v>1</v>
      </c>
      <c r="N533" t="n">
        <v>28.92</v>
      </c>
      <c r="O533" t="n">
        <v>20306.85</v>
      </c>
      <c r="P533" t="n">
        <v>143.17</v>
      </c>
      <c r="Q533" t="n">
        <v>467.07</v>
      </c>
      <c r="R533" t="n">
        <v>56.26</v>
      </c>
      <c r="S533" t="n">
        <v>39.61</v>
      </c>
      <c r="T533" t="n">
        <v>3378.55</v>
      </c>
      <c r="U533" t="n">
        <v>0.7</v>
      </c>
      <c r="V533" t="n">
        <v>0.75</v>
      </c>
      <c r="W533" t="n">
        <v>2.63</v>
      </c>
      <c r="X533" t="n">
        <v>0.2</v>
      </c>
      <c r="Y533" t="n">
        <v>1</v>
      </c>
      <c r="Z533" t="n">
        <v>10</v>
      </c>
    </row>
    <row r="534">
      <c r="A534" t="n">
        <v>61</v>
      </c>
      <c r="B534" t="n">
        <v>70</v>
      </c>
      <c r="C534" t="inlineStr">
        <is>
          <t xml:space="preserve">CONCLUIDO	</t>
        </is>
      </c>
      <c r="D534" t="n">
        <v>5.5576</v>
      </c>
      <c r="E534" t="n">
        <v>17.99</v>
      </c>
      <c r="F534" t="n">
        <v>15.53</v>
      </c>
      <c r="G534" t="n">
        <v>116.5</v>
      </c>
      <c r="H534" t="n">
        <v>1.77</v>
      </c>
      <c r="I534" t="n">
        <v>8</v>
      </c>
      <c r="J534" t="n">
        <v>163.11</v>
      </c>
      <c r="K534" t="n">
        <v>47.83</v>
      </c>
      <c r="L534" t="n">
        <v>16.25</v>
      </c>
      <c r="M534" t="n">
        <v>1</v>
      </c>
      <c r="N534" t="n">
        <v>29.03</v>
      </c>
      <c r="O534" t="n">
        <v>20350.97</v>
      </c>
      <c r="P534" t="n">
        <v>143.45</v>
      </c>
      <c r="Q534" t="n">
        <v>467.07</v>
      </c>
      <c r="R534" t="n">
        <v>56.33</v>
      </c>
      <c r="S534" t="n">
        <v>39.61</v>
      </c>
      <c r="T534" t="n">
        <v>3415.42</v>
      </c>
      <c r="U534" t="n">
        <v>0.7</v>
      </c>
      <c r="V534" t="n">
        <v>0.75</v>
      </c>
      <c r="W534" t="n">
        <v>2.63</v>
      </c>
      <c r="X534" t="n">
        <v>0.2</v>
      </c>
      <c r="Y534" t="n">
        <v>1</v>
      </c>
      <c r="Z534" t="n">
        <v>10</v>
      </c>
    </row>
    <row r="535">
      <c r="A535" t="n">
        <v>62</v>
      </c>
      <c r="B535" t="n">
        <v>70</v>
      </c>
      <c r="C535" t="inlineStr">
        <is>
          <t xml:space="preserve">CONCLUIDO	</t>
        </is>
      </c>
      <c r="D535" t="n">
        <v>5.5573</v>
      </c>
      <c r="E535" t="n">
        <v>17.99</v>
      </c>
      <c r="F535" t="n">
        <v>15.54</v>
      </c>
      <c r="G535" t="n">
        <v>116.51</v>
      </c>
      <c r="H535" t="n">
        <v>1.79</v>
      </c>
      <c r="I535" t="n">
        <v>8</v>
      </c>
      <c r="J535" t="n">
        <v>163.47</v>
      </c>
      <c r="K535" t="n">
        <v>47.83</v>
      </c>
      <c r="L535" t="n">
        <v>16.5</v>
      </c>
      <c r="M535" t="n">
        <v>0</v>
      </c>
      <c r="N535" t="n">
        <v>29.14</v>
      </c>
      <c r="O535" t="n">
        <v>20395.14</v>
      </c>
      <c r="P535" t="n">
        <v>143.7</v>
      </c>
      <c r="Q535" t="n">
        <v>467.1</v>
      </c>
      <c r="R535" t="n">
        <v>56.27</v>
      </c>
      <c r="S535" t="n">
        <v>39.61</v>
      </c>
      <c r="T535" t="n">
        <v>3385.06</v>
      </c>
      <c r="U535" t="n">
        <v>0.7</v>
      </c>
      <c r="V535" t="n">
        <v>0.75</v>
      </c>
      <c r="W535" t="n">
        <v>2.63</v>
      </c>
      <c r="X535" t="n">
        <v>0.2</v>
      </c>
      <c r="Y535" t="n">
        <v>1</v>
      </c>
      <c r="Z535" t="n">
        <v>10</v>
      </c>
    </row>
    <row r="536">
      <c r="A536" t="n">
        <v>0</v>
      </c>
      <c r="B536" t="n">
        <v>90</v>
      </c>
      <c r="C536" t="inlineStr">
        <is>
          <t xml:space="preserve">CONCLUIDO	</t>
        </is>
      </c>
      <c r="D536" t="n">
        <v>3.2168</v>
      </c>
      <c r="E536" t="n">
        <v>31.09</v>
      </c>
      <c r="F536" t="n">
        <v>21.41</v>
      </c>
      <c r="G536" t="n">
        <v>6.3</v>
      </c>
      <c r="H536" t="n">
        <v>0.1</v>
      </c>
      <c r="I536" t="n">
        <v>204</v>
      </c>
      <c r="J536" t="n">
        <v>176.73</v>
      </c>
      <c r="K536" t="n">
        <v>52.44</v>
      </c>
      <c r="L536" t="n">
        <v>1</v>
      </c>
      <c r="M536" t="n">
        <v>202</v>
      </c>
      <c r="N536" t="n">
        <v>33.29</v>
      </c>
      <c r="O536" t="n">
        <v>22031.19</v>
      </c>
      <c r="P536" t="n">
        <v>281.19</v>
      </c>
      <c r="Q536" t="n">
        <v>467.32</v>
      </c>
      <c r="R536" t="n">
        <v>248.08</v>
      </c>
      <c r="S536" t="n">
        <v>39.61</v>
      </c>
      <c r="T536" t="n">
        <v>98308.60000000001</v>
      </c>
      <c r="U536" t="n">
        <v>0.16</v>
      </c>
      <c r="V536" t="n">
        <v>0.54</v>
      </c>
      <c r="W536" t="n">
        <v>2.95</v>
      </c>
      <c r="X536" t="n">
        <v>6.07</v>
      </c>
      <c r="Y536" t="n">
        <v>1</v>
      </c>
      <c r="Z536" t="n">
        <v>10</v>
      </c>
    </row>
    <row r="537">
      <c r="A537" t="n">
        <v>1</v>
      </c>
      <c r="B537" t="n">
        <v>90</v>
      </c>
      <c r="C537" t="inlineStr">
        <is>
          <t xml:space="preserve">CONCLUIDO	</t>
        </is>
      </c>
      <c r="D537" t="n">
        <v>3.6301</v>
      </c>
      <c r="E537" t="n">
        <v>27.55</v>
      </c>
      <c r="F537" t="n">
        <v>19.76</v>
      </c>
      <c r="G537" t="n">
        <v>7.85</v>
      </c>
      <c r="H537" t="n">
        <v>0.13</v>
      </c>
      <c r="I537" t="n">
        <v>151</v>
      </c>
      <c r="J537" t="n">
        <v>177.1</v>
      </c>
      <c r="K537" t="n">
        <v>52.44</v>
      </c>
      <c r="L537" t="n">
        <v>1.25</v>
      </c>
      <c r="M537" t="n">
        <v>149</v>
      </c>
      <c r="N537" t="n">
        <v>33.41</v>
      </c>
      <c r="O537" t="n">
        <v>22076.81</v>
      </c>
      <c r="P537" t="n">
        <v>258.99</v>
      </c>
      <c r="Q537" t="n">
        <v>467.19</v>
      </c>
      <c r="R537" t="n">
        <v>194.64</v>
      </c>
      <c r="S537" t="n">
        <v>39.61</v>
      </c>
      <c r="T537" t="n">
        <v>71855.03999999999</v>
      </c>
      <c r="U537" t="n">
        <v>0.2</v>
      </c>
      <c r="V537" t="n">
        <v>0.59</v>
      </c>
      <c r="W537" t="n">
        <v>2.84</v>
      </c>
      <c r="X537" t="n">
        <v>4.42</v>
      </c>
      <c r="Y537" t="n">
        <v>1</v>
      </c>
      <c r="Z537" t="n">
        <v>10</v>
      </c>
    </row>
    <row r="538">
      <c r="A538" t="n">
        <v>2</v>
      </c>
      <c r="B538" t="n">
        <v>90</v>
      </c>
      <c r="C538" t="inlineStr">
        <is>
          <t xml:space="preserve">CONCLUIDO	</t>
        </is>
      </c>
      <c r="D538" t="n">
        <v>3.9319</v>
      </c>
      <c r="E538" t="n">
        <v>25.43</v>
      </c>
      <c r="F538" t="n">
        <v>18.78</v>
      </c>
      <c r="G538" t="n">
        <v>9.470000000000001</v>
      </c>
      <c r="H538" t="n">
        <v>0.15</v>
      </c>
      <c r="I538" t="n">
        <v>119</v>
      </c>
      <c r="J538" t="n">
        <v>177.47</v>
      </c>
      <c r="K538" t="n">
        <v>52.44</v>
      </c>
      <c r="L538" t="n">
        <v>1.5</v>
      </c>
      <c r="M538" t="n">
        <v>117</v>
      </c>
      <c r="N538" t="n">
        <v>33.53</v>
      </c>
      <c r="O538" t="n">
        <v>22122.46</v>
      </c>
      <c r="P538" t="n">
        <v>245.71</v>
      </c>
      <c r="Q538" t="n">
        <v>467.23</v>
      </c>
      <c r="R538" t="n">
        <v>162.15</v>
      </c>
      <c r="S538" t="n">
        <v>39.61</v>
      </c>
      <c r="T538" t="n">
        <v>55771.68</v>
      </c>
      <c r="U538" t="n">
        <v>0.24</v>
      </c>
      <c r="V538" t="n">
        <v>0.62</v>
      </c>
      <c r="W538" t="n">
        <v>2.81</v>
      </c>
      <c r="X538" t="n">
        <v>3.44</v>
      </c>
      <c r="Y538" t="n">
        <v>1</v>
      </c>
      <c r="Z538" t="n">
        <v>10</v>
      </c>
    </row>
    <row r="539">
      <c r="A539" t="n">
        <v>3</v>
      </c>
      <c r="B539" t="n">
        <v>90</v>
      </c>
      <c r="C539" t="inlineStr">
        <is>
          <t xml:space="preserve">CONCLUIDO	</t>
        </is>
      </c>
      <c r="D539" t="n">
        <v>4.1456</v>
      </c>
      <c r="E539" t="n">
        <v>24.12</v>
      </c>
      <c r="F539" t="n">
        <v>18.18</v>
      </c>
      <c r="G539" t="n">
        <v>11.02</v>
      </c>
      <c r="H539" t="n">
        <v>0.17</v>
      </c>
      <c r="I539" t="n">
        <v>99</v>
      </c>
      <c r="J539" t="n">
        <v>177.84</v>
      </c>
      <c r="K539" t="n">
        <v>52.44</v>
      </c>
      <c r="L539" t="n">
        <v>1.75</v>
      </c>
      <c r="M539" t="n">
        <v>97</v>
      </c>
      <c r="N539" t="n">
        <v>33.65</v>
      </c>
      <c r="O539" t="n">
        <v>22168.15</v>
      </c>
      <c r="P539" t="n">
        <v>237.41</v>
      </c>
      <c r="Q539" t="n">
        <v>467.12</v>
      </c>
      <c r="R539" t="n">
        <v>142.72</v>
      </c>
      <c r="S539" t="n">
        <v>39.61</v>
      </c>
      <c r="T539" t="n">
        <v>46154.13</v>
      </c>
      <c r="U539" t="n">
        <v>0.28</v>
      </c>
      <c r="V539" t="n">
        <v>0.64</v>
      </c>
      <c r="W539" t="n">
        <v>2.77</v>
      </c>
      <c r="X539" t="n">
        <v>2.85</v>
      </c>
      <c r="Y539" t="n">
        <v>1</v>
      </c>
      <c r="Z539" t="n">
        <v>10</v>
      </c>
    </row>
    <row r="540">
      <c r="A540" t="n">
        <v>4</v>
      </c>
      <c r="B540" t="n">
        <v>90</v>
      </c>
      <c r="C540" t="inlineStr">
        <is>
          <t xml:space="preserve">CONCLUIDO	</t>
        </is>
      </c>
      <c r="D540" t="n">
        <v>4.3024</v>
      </c>
      <c r="E540" t="n">
        <v>23.24</v>
      </c>
      <c r="F540" t="n">
        <v>17.8</v>
      </c>
      <c r="G540" t="n">
        <v>12.56</v>
      </c>
      <c r="H540" t="n">
        <v>0.2</v>
      </c>
      <c r="I540" t="n">
        <v>85</v>
      </c>
      <c r="J540" t="n">
        <v>178.21</v>
      </c>
      <c r="K540" t="n">
        <v>52.44</v>
      </c>
      <c r="L540" t="n">
        <v>2</v>
      </c>
      <c r="M540" t="n">
        <v>83</v>
      </c>
      <c r="N540" t="n">
        <v>33.77</v>
      </c>
      <c r="O540" t="n">
        <v>22213.89</v>
      </c>
      <c r="P540" t="n">
        <v>231.99</v>
      </c>
      <c r="Q540" t="n">
        <v>467.21</v>
      </c>
      <c r="R540" t="n">
        <v>129.89</v>
      </c>
      <c r="S540" t="n">
        <v>39.61</v>
      </c>
      <c r="T540" t="n">
        <v>39810.89</v>
      </c>
      <c r="U540" t="n">
        <v>0.3</v>
      </c>
      <c r="V540" t="n">
        <v>0.66</v>
      </c>
      <c r="W540" t="n">
        <v>2.76</v>
      </c>
      <c r="X540" t="n">
        <v>2.46</v>
      </c>
      <c r="Y540" t="n">
        <v>1</v>
      </c>
      <c r="Z540" t="n">
        <v>10</v>
      </c>
    </row>
    <row r="541">
      <c r="A541" t="n">
        <v>5</v>
      </c>
      <c r="B541" t="n">
        <v>90</v>
      </c>
      <c r="C541" t="inlineStr">
        <is>
          <t xml:space="preserve">CONCLUIDO	</t>
        </is>
      </c>
      <c r="D541" t="n">
        <v>4.4442</v>
      </c>
      <c r="E541" t="n">
        <v>22.5</v>
      </c>
      <c r="F541" t="n">
        <v>17.45</v>
      </c>
      <c r="G541" t="n">
        <v>14.15</v>
      </c>
      <c r="H541" t="n">
        <v>0.22</v>
      </c>
      <c r="I541" t="n">
        <v>74</v>
      </c>
      <c r="J541" t="n">
        <v>178.59</v>
      </c>
      <c r="K541" t="n">
        <v>52.44</v>
      </c>
      <c r="L541" t="n">
        <v>2.25</v>
      </c>
      <c r="M541" t="n">
        <v>72</v>
      </c>
      <c r="N541" t="n">
        <v>33.89</v>
      </c>
      <c r="O541" t="n">
        <v>22259.66</v>
      </c>
      <c r="P541" t="n">
        <v>227</v>
      </c>
      <c r="Q541" t="n">
        <v>467.15</v>
      </c>
      <c r="R541" t="n">
        <v>118.72</v>
      </c>
      <c r="S541" t="n">
        <v>39.61</v>
      </c>
      <c r="T541" t="n">
        <v>34280.12</v>
      </c>
      <c r="U541" t="n">
        <v>0.33</v>
      </c>
      <c r="V541" t="n">
        <v>0.67</v>
      </c>
      <c r="W541" t="n">
        <v>2.73</v>
      </c>
      <c r="X541" t="n">
        <v>2.11</v>
      </c>
      <c r="Y541" t="n">
        <v>1</v>
      </c>
      <c r="Z541" t="n">
        <v>10</v>
      </c>
    </row>
    <row r="542">
      <c r="A542" t="n">
        <v>6</v>
      </c>
      <c r="B542" t="n">
        <v>90</v>
      </c>
      <c r="C542" t="inlineStr">
        <is>
          <t xml:space="preserve">CONCLUIDO	</t>
        </is>
      </c>
      <c r="D542" t="n">
        <v>4.5426</v>
      </c>
      <c r="E542" t="n">
        <v>22.01</v>
      </c>
      <c r="F542" t="n">
        <v>17.25</v>
      </c>
      <c r="G542" t="n">
        <v>15.68</v>
      </c>
      <c r="H542" t="n">
        <v>0.25</v>
      </c>
      <c r="I542" t="n">
        <v>66</v>
      </c>
      <c r="J542" t="n">
        <v>178.96</v>
      </c>
      <c r="K542" t="n">
        <v>52.44</v>
      </c>
      <c r="L542" t="n">
        <v>2.5</v>
      </c>
      <c r="M542" t="n">
        <v>64</v>
      </c>
      <c r="N542" t="n">
        <v>34.02</v>
      </c>
      <c r="O542" t="n">
        <v>22305.48</v>
      </c>
      <c r="P542" t="n">
        <v>223.93</v>
      </c>
      <c r="Q542" t="n">
        <v>467.12</v>
      </c>
      <c r="R542" t="n">
        <v>112.2</v>
      </c>
      <c r="S542" t="n">
        <v>39.61</v>
      </c>
      <c r="T542" t="n">
        <v>31059.98</v>
      </c>
      <c r="U542" t="n">
        <v>0.35</v>
      </c>
      <c r="V542" t="n">
        <v>0.68</v>
      </c>
      <c r="W542" t="n">
        <v>2.72</v>
      </c>
      <c r="X542" t="n">
        <v>1.91</v>
      </c>
      <c r="Y542" t="n">
        <v>1</v>
      </c>
      <c r="Z542" t="n">
        <v>10</v>
      </c>
    </row>
    <row r="543">
      <c r="A543" t="n">
        <v>7</v>
      </c>
      <c r="B543" t="n">
        <v>90</v>
      </c>
      <c r="C543" t="inlineStr">
        <is>
          <t xml:space="preserve">CONCLUIDO	</t>
        </is>
      </c>
      <c r="D543" t="n">
        <v>4.6439</v>
      </c>
      <c r="E543" t="n">
        <v>21.53</v>
      </c>
      <c r="F543" t="n">
        <v>17.02</v>
      </c>
      <c r="G543" t="n">
        <v>17.3</v>
      </c>
      <c r="H543" t="n">
        <v>0.27</v>
      </c>
      <c r="I543" t="n">
        <v>59</v>
      </c>
      <c r="J543" t="n">
        <v>179.33</v>
      </c>
      <c r="K543" t="n">
        <v>52.44</v>
      </c>
      <c r="L543" t="n">
        <v>2.75</v>
      </c>
      <c r="M543" t="n">
        <v>57</v>
      </c>
      <c r="N543" t="n">
        <v>34.14</v>
      </c>
      <c r="O543" t="n">
        <v>22351.34</v>
      </c>
      <c r="P543" t="n">
        <v>220.51</v>
      </c>
      <c r="Q543" t="n">
        <v>467.1</v>
      </c>
      <c r="R543" t="n">
        <v>104.67</v>
      </c>
      <c r="S543" t="n">
        <v>39.61</v>
      </c>
      <c r="T543" t="n">
        <v>27332.38</v>
      </c>
      <c r="U543" t="n">
        <v>0.38</v>
      </c>
      <c r="V543" t="n">
        <v>0.6899999999999999</v>
      </c>
      <c r="W543" t="n">
        <v>2.71</v>
      </c>
      <c r="X543" t="n">
        <v>1.68</v>
      </c>
      <c r="Y543" t="n">
        <v>1</v>
      </c>
      <c r="Z543" t="n">
        <v>10</v>
      </c>
    </row>
    <row r="544">
      <c r="A544" t="n">
        <v>8</v>
      </c>
      <c r="B544" t="n">
        <v>90</v>
      </c>
      <c r="C544" t="inlineStr">
        <is>
          <t xml:space="preserve">CONCLUIDO	</t>
        </is>
      </c>
      <c r="D544" t="n">
        <v>4.7087</v>
      </c>
      <c r="E544" t="n">
        <v>21.24</v>
      </c>
      <c r="F544" t="n">
        <v>16.9</v>
      </c>
      <c r="G544" t="n">
        <v>18.77</v>
      </c>
      <c r="H544" t="n">
        <v>0.3</v>
      </c>
      <c r="I544" t="n">
        <v>54</v>
      </c>
      <c r="J544" t="n">
        <v>179.7</v>
      </c>
      <c r="K544" t="n">
        <v>52.44</v>
      </c>
      <c r="L544" t="n">
        <v>3</v>
      </c>
      <c r="M544" t="n">
        <v>52</v>
      </c>
      <c r="N544" t="n">
        <v>34.26</v>
      </c>
      <c r="O544" t="n">
        <v>22397.24</v>
      </c>
      <c r="P544" t="n">
        <v>218.49</v>
      </c>
      <c r="Q544" t="n">
        <v>467.13</v>
      </c>
      <c r="R544" t="n">
        <v>100.79</v>
      </c>
      <c r="S544" t="n">
        <v>39.61</v>
      </c>
      <c r="T544" t="n">
        <v>25416.51</v>
      </c>
      <c r="U544" t="n">
        <v>0.39</v>
      </c>
      <c r="V544" t="n">
        <v>0.6899999999999999</v>
      </c>
      <c r="W544" t="n">
        <v>2.7</v>
      </c>
      <c r="X544" t="n">
        <v>1.56</v>
      </c>
      <c r="Y544" t="n">
        <v>1</v>
      </c>
      <c r="Z544" t="n">
        <v>10</v>
      </c>
    </row>
    <row r="545">
      <c r="A545" t="n">
        <v>9</v>
      </c>
      <c r="B545" t="n">
        <v>90</v>
      </c>
      <c r="C545" t="inlineStr">
        <is>
          <t xml:space="preserve">CONCLUIDO	</t>
        </is>
      </c>
      <c r="D545" t="n">
        <v>4.7869</v>
      </c>
      <c r="E545" t="n">
        <v>20.89</v>
      </c>
      <c r="F545" t="n">
        <v>16.73</v>
      </c>
      <c r="G545" t="n">
        <v>20.48</v>
      </c>
      <c r="H545" t="n">
        <v>0.32</v>
      </c>
      <c r="I545" t="n">
        <v>49</v>
      </c>
      <c r="J545" t="n">
        <v>180.07</v>
      </c>
      <c r="K545" t="n">
        <v>52.44</v>
      </c>
      <c r="L545" t="n">
        <v>3.25</v>
      </c>
      <c r="M545" t="n">
        <v>47</v>
      </c>
      <c r="N545" t="n">
        <v>34.38</v>
      </c>
      <c r="O545" t="n">
        <v>22443.18</v>
      </c>
      <c r="P545" t="n">
        <v>215.91</v>
      </c>
      <c r="Q545" t="n">
        <v>467.08</v>
      </c>
      <c r="R545" t="n">
        <v>95.14</v>
      </c>
      <c r="S545" t="n">
        <v>39.61</v>
      </c>
      <c r="T545" t="n">
        <v>22617.79</v>
      </c>
      <c r="U545" t="n">
        <v>0.42</v>
      </c>
      <c r="V545" t="n">
        <v>0.7</v>
      </c>
      <c r="W545" t="n">
        <v>2.7</v>
      </c>
      <c r="X545" t="n">
        <v>1.39</v>
      </c>
      <c r="Y545" t="n">
        <v>1</v>
      </c>
      <c r="Z545" t="n">
        <v>10</v>
      </c>
    </row>
    <row r="546">
      <c r="A546" t="n">
        <v>10</v>
      </c>
      <c r="B546" t="n">
        <v>90</v>
      </c>
      <c r="C546" t="inlineStr">
        <is>
          <t xml:space="preserve">CONCLUIDO	</t>
        </is>
      </c>
      <c r="D546" t="n">
        <v>4.8509</v>
      </c>
      <c r="E546" t="n">
        <v>20.61</v>
      </c>
      <c r="F546" t="n">
        <v>16.59</v>
      </c>
      <c r="G546" t="n">
        <v>22.13</v>
      </c>
      <c r="H546" t="n">
        <v>0.34</v>
      </c>
      <c r="I546" t="n">
        <v>45</v>
      </c>
      <c r="J546" t="n">
        <v>180.45</v>
      </c>
      <c r="K546" t="n">
        <v>52.44</v>
      </c>
      <c r="L546" t="n">
        <v>3.5</v>
      </c>
      <c r="M546" t="n">
        <v>43</v>
      </c>
      <c r="N546" t="n">
        <v>34.51</v>
      </c>
      <c r="O546" t="n">
        <v>22489.16</v>
      </c>
      <c r="P546" t="n">
        <v>213.84</v>
      </c>
      <c r="Q546" t="n">
        <v>467.11</v>
      </c>
      <c r="R546" t="n">
        <v>91.04000000000001</v>
      </c>
      <c r="S546" t="n">
        <v>39.61</v>
      </c>
      <c r="T546" t="n">
        <v>20588.27</v>
      </c>
      <c r="U546" t="n">
        <v>0.44</v>
      </c>
      <c r="V546" t="n">
        <v>0.7</v>
      </c>
      <c r="W546" t="n">
        <v>2.68</v>
      </c>
      <c r="X546" t="n">
        <v>1.26</v>
      </c>
      <c r="Y546" t="n">
        <v>1</v>
      </c>
      <c r="Z546" t="n">
        <v>10</v>
      </c>
    </row>
    <row r="547">
      <c r="A547" t="n">
        <v>11</v>
      </c>
      <c r="B547" t="n">
        <v>90</v>
      </c>
      <c r="C547" t="inlineStr">
        <is>
          <t xml:space="preserve">CONCLUIDO	</t>
        </is>
      </c>
      <c r="D547" t="n">
        <v>4.8978</v>
      </c>
      <c r="E547" t="n">
        <v>20.42</v>
      </c>
      <c r="F547" t="n">
        <v>16.5</v>
      </c>
      <c r="G547" t="n">
        <v>23.58</v>
      </c>
      <c r="H547" t="n">
        <v>0.37</v>
      </c>
      <c r="I547" t="n">
        <v>42</v>
      </c>
      <c r="J547" t="n">
        <v>180.82</v>
      </c>
      <c r="K547" t="n">
        <v>52.44</v>
      </c>
      <c r="L547" t="n">
        <v>3.75</v>
      </c>
      <c r="M547" t="n">
        <v>40</v>
      </c>
      <c r="N547" t="n">
        <v>34.63</v>
      </c>
      <c r="O547" t="n">
        <v>22535.19</v>
      </c>
      <c r="P547" t="n">
        <v>212.22</v>
      </c>
      <c r="Q547" t="n">
        <v>467.09</v>
      </c>
      <c r="R547" t="n">
        <v>87.78</v>
      </c>
      <c r="S547" t="n">
        <v>39.61</v>
      </c>
      <c r="T547" t="n">
        <v>18972.91</v>
      </c>
      <c r="U547" t="n">
        <v>0.45</v>
      </c>
      <c r="V547" t="n">
        <v>0.71</v>
      </c>
      <c r="W547" t="n">
        <v>2.68</v>
      </c>
      <c r="X547" t="n">
        <v>1.17</v>
      </c>
      <c r="Y547" t="n">
        <v>1</v>
      </c>
      <c r="Z547" t="n">
        <v>10</v>
      </c>
    </row>
    <row r="548">
      <c r="A548" t="n">
        <v>12</v>
      </c>
      <c r="B548" t="n">
        <v>90</v>
      </c>
      <c r="C548" t="inlineStr">
        <is>
          <t xml:space="preserve">CONCLUIDO	</t>
        </is>
      </c>
      <c r="D548" t="n">
        <v>4.9387</v>
      </c>
      <c r="E548" t="n">
        <v>20.25</v>
      </c>
      <c r="F548" t="n">
        <v>16.44</v>
      </c>
      <c r="G548" t="n">
        <v>25.29</v>
      </c>
      <c r="H548" t="n">
        <v>0.39</v>
      </c>
      <c r="I548" t="n">
        <v>39</v>
      </c>
      <c r="J548" t="n">
        <v>181.19</v>
      </c>
      <c r="K548" t="n">
        <v>52.44</v>
      </c>
      <c r="L548" t="n">
        <v>4</v>
      </c>
      <c r="M548" t="n">
        <v>37</v>
      </c>
      <c r="N548" t="n">
        <v>34.75</v>
      </c>
      <c r="O548" t="n">
        <v>22581.25</v>
      </c>
      <c r="P548" t="n">
        <v>210.99</v>
      </c>
      <c r="Q548" t="n">
        <v>467.09</v>
      </c>
      <c r="R548" t="n">
        <v>86.09</v>
      </c>
      <c r="S548" t="n">
        <v>39.61</v>
      </c>
      <c r="T548" t="n">
        <v>18140.25</v>
      </c>
      <c r="U548" t="n">
        <v>0.46</v>
      </c>
      <c r="V548" t="n">
        <v>0.71</v>
      </c>
      <c r="W548" t="n">
        <v>2.67</v>
      </c>
      <c r="X548" t="n">
        <v>1.11</v>
      </c>
      <c r="Y548" t="n">
        <v>1</v>
      </c>
      <c r="Z548" t="n">
        <v>10</v>
      </c>
    </row>
    <row r="549">
      <c r="A549" t="n">
        <v>13</v>
      </c>
      <c r="B549" t="n">
        <v>90</v>
      </c>
      <c r="C549" t="inlineStr">
        <is>
          <t xml:space="preserve">CONCLUIDO	</t>
        </is>
      </c>
      <c r="D549" t="n">
        <v>4.9704</v>
      </c>
      <c r="E549" t="n">
        <v>20.12</v>
      </c>
      <c r="F549" t="n">
        <v>16.38</v>
      </c>
      <c r="G549" t="n">
        <v>26.57</v>
      </c>
      <c r="H549" t="n">
        <v>0.42</v>
      </c>
      <c r="I549" t="n">
        <v>37</v>
      </c>
      <c r="J549" t="n">
        <v>181.57</v>
      </c>
      <c r="K549" t="n">
        <v>52.44</v>
      </c>
      <c r="L549" t="n">
        <v>4.25</v>
      </c>
      <c r="M549" t="n">
        <v>35</v>
      </c>
      <c r="N549" t="n">
        <v>34.88</v>
      </c>
      <c r="O549" t="n">
        <v>22627.36</v>
      </c>
      <c r="P549" t="n">
        <v>210.22</v>
      </c>
      <c r="Q549" t="n">
        <v>467.1</v>
      </c>
      <c r="R549" t="n">
        <v>83.76000000000001</v>
      </c>
      <c r="S549" t="n">
        <v>39.61</v>
      </c>
      <c r="T549" t="n">
        <v>16983.69</v>
      </c>
      <c r="U549" t="n">
        <v>0.47</v>
      </c>
      <c r="V549" t="n">
        <v>0.71</v>
      </c>
      <c r="W549" t="n">
        <v>2.68</v>
      </c>
      <c r="X549" t="n">
        <v>1.05</v>
      </c>
      <c r="Y549" t="n">
        <v>1</v>
      </c>
      <c r="Z549" t="n">
        <v>10</v>
      </c>
    </row>
    <row r="550">
      <c r="A550" t="n">
        <v>14</v>
      </c>
      <c r="B550" t="n">
        <v>90</v>
      </c>
      <c r="C550" t="inlineStr">
        <is>
          <t xml:space="preserve">CONCLUIDO	</t>
        </is>
      </c>
      <c r="D550" t="n">
        <v>5.007</v>
      </c>
      <c r="E550" t="n">
        <v>19.97</v>
      </c>
      <c r="F550" t="n">
        <v>16.31</v>
      </c>
      <c r="G550" t="n">
        <v>27.95</v>
      </c>
      <c r="H550" t="n">
        <v>0.44</v>
      </c>
      <c r="I550" t="n">
        <v>35</v>
      </c>
      <c r="J550" t="n">
        <v>181.94</v>
      </c>
      <c r="K550" t="n">
        <v>52.44</v>
      </c>
      <c r="L550" t="n">
        <v>4.5</v>
      </c>
      <c r="M550" t="n">
        <v>33</v>
      </c>
      <c r="N550" t="n">
        <v>35</v>
      </c>
      <c r="O550" t="n">
        <v>22673.63</v>
      </c>
      <c r="P550" t="n">
        <v>208.45</v>
      </c>
      <c r="Q550" t="n">
        <v>467.15</v>
      </c>
      <c r="R550" t="n">
        <v>81.84</v>
      </c>
      <c r="S550" t="n">
        <v>39.61</v>
      </c>
      <c r="T550" t="n">
        <v>16036.82</v>
      </c>
      <c r="U550" t="n">
        <v>0.48</v>
      </c>
      <c r="V550" t="n">
        <v>0.72</v>
      </c>
      <c r="W550" t="n">
        <v>2.66</v>
      </c>
      <c r="X550" t="n">
        <v>0.97</v>
      </c>
      <c r="Y550" t="n">
        <v>1</v>
      </c>
      <c r="Z550" t="n">
        <v>10</v>
      </c>
    </row>
    <row r="551">
      <c r="A551" t="n">
        <v>15</v>
      </c>
      <c r="B551" t="n">
        <v>90</v>
      </c>
      <c r="C551" t="inlineStr">
        <is>
          <t xml:space="preserve">CONCLUIDO	</t>
        </is>
      </c>
      <c r="D551" t="n">
        <v>5.04</v>
      </c>
      <c r="E551" t="n">
        <v>19.84</v>
      </c>
      <c r="F551" t="n">
        <v>16.25</v>
      </c>
      <c r="G551" t="n">
        <v>29.54</v>
      </c>
      <c r="H551" t="n">
        <v>0.46</v>
      </c>
      <c r="I551" t="n">
        <v>33</v>
      </c>
      <c r="J551" t="n">
        <v>182.32</v>
      </c>
      <c r="K551" t="n">
        <v>52.44</v>
      </c>
      <c r="L551" t="n">
        <v>4.75</v>
      </c>
      <c r="M551" t="n">
        <v>31</v>
      </c>
      <c r="N551" t="n">
        <v>35.12</v>
      </c>
      <c r="O551" t="n">
        <v>22719.83</v>
      </c>
      <c r="P551" t="n">
        <v>207.09</v>
      </c>
      <c r="Q551" t="n">
        <v>467.2</v>
      </c>
      <c r="R551" t="n">
        <v>79.70999999999999</v>
      </c>
      <c r="S551" t="n">
        <v>39.61</v>
      </c>
      <c r="T551" t="n">
        <v>14980.62</v>
      </c>
      <c r="U551" t="n">
        <v>0.5</v>
      </c>
      <c r="V551" t="n">
        <v>0.72</v>
      </c>
      <c r="W551" t="n">
        <v>2.66</v>
      </c>
      <c r="X551" t="n">
        <v>0.91</v>
      </c>
      <c r="Y551" t="n">
        <v>1</v>
      </c>
      <c r="Z551" t="n">
        <v>10</v>
      </c>
    </row>
    <row r="552">
      <c r="A552" t="n">
        <v>16</v>
      </c>
      <c r="B552" t="n">
        <v>90</v>
      </c>
      <c r="C552" t="inlineStr">
        <is>
          <t xml:space="preserve">CONCLUIDO	</t>
        </is>
      </c>
      <c r="D552" t="n">
        <v>5.073</v>
      </c>
      <c r="E552" t="n">
        <v>19.71</v>
      </c>
      <c r="F552" t="n">
        <v>16.19</v>
      </c>
      <c r="G552" t="n">
        <v>31.33</v>
      </c>
      <c r="H552" t="n">
        <v>0.49</v>
      </c>
      <c r="I552" t="n">
        <v>31</v>
      </c>
      <c r="J552" t="n">
        <v>182.69</v>
      </c>
      <c r="K552" t="n">
        <v>52.44</v>
      </c>
      <c r="L552" t="n">
        <v>5</v>
      </c>
      <c r="M552" t="n">
        <v>29</v>
      </c>
      <c r="N552" t="n">
        <v>35.25</v>
      </c>
      <c r="O552" t="n">
        <v>22766.06</v>
      </c>
      <c r="P552" t="n">
        <v>206.15</v>
      </c>
      <c r="Q552" t="n">
        <v>467.14</v>
      </c>
      <c r="R552" t="n">
        <v>77.87</v>
      </c>
      <c r="S552" t="n">
        <v>39.61</v>
      </c>
      <c r="T552" t="n">
        <v>14072.52</v>
      </c>
      <c r="U552" t="n">
        <v>0.51</v>
      </c>
      <c r="V552" t="n">
        <v>0.72</v>
      </c>
      <c r="W552" t="n">
        <v>2.66</v>
      </c>
      <c r="X552" t="n">
        <v>0.86</v>
      </c>
      <c r="Y552" t="n">
        <v>1</v>
      </c>
      <c r="Z552" t="n">
        <v>10</v>
      </c>
    </row>
    <row r="553">
      <c r="A553" t="n">
        <v>17</v>
      </c>
      <c r="B553" t="n">
        <v>90</v>
      </c>
      <c r="C553" t="inlineStr">
        <is>
          <t xml:space="preserve">CONCLUIDO	</t>
        </is>
      </c>
      <c r="D553" t="n">
        <v>5.106</v>
      </c>
      <c r="E553" t="n">
        <v>19.58</v>
      </c>
      <c r="F553" t="n">
        <v>16.13</v>
      </c>
      <c r="G553" t="n">
        <v>33.38</v>
      </c>
      <c r="H553" t="n">
        <v>0.51</v>
      </c>
      <c r="I553" t="n">
        <v>29</v>
      </c>
      <c r="J553" t="n">
        <v>183.07</v>
      </c>
      <c r="K553" t="n">
        <v>52.44</v>
      </c>
      <c r="L553" t="n">
        <v>5.25</v>
      </c>
      <c r="M553" t="n">
        <v>27</v>
      </c>
      <c r="N553" t="n">
        <v>35.37</v>
      </c>
      <c r="O553" t="n">
        <v>22812.34</v>
      </c>
      <c r="P553" t="n">
        <v>204.95</v>
      </c>
      <c r="Q553" t="n">
        <v>467.07</v>
      </c>
      <c r="R553" t="n">
        <v>75.88</v>
      </c>
      <c r="S553" t="n">
        <v>39.61</v>
      </c>
      <c r="T553" t="n">
        <v>13086.83</v>
      </c>
      <c r="U553" t="n">
        <v>0.52</v>
      </c>
      <c r="V553" t="n">
        <v>0.72</v>
      </c>
      <c r="W553" t="n">
        <v>2.66</v>
      </c>
      <c r="X553" t="n">
        <v>0.8</v>
      </c>
      <c r="Y553" t="n">
        <v>1</v>
      </c>
      <c r="Z553" t="n">
        <v>10</v>
      </c>
    </row>
    <row r="554">
      <c r="A554" t="n">
        <v>18</v>
      </c>
      <c r="B554" t="n">
        <v>90</v>
      </c>
      <c r="C554" t="inlineStr">
        <is>
          <t xml:space="preserve">CONCLUIDO	</t>
        </is>
      </c>
      <c r="D554" t="n">
        <v>5.1242</v>
      </c>
      <c r="E554" t="n">
        <v>19.52</v>
      </c>
      <c r="F554" t="n">
        <v>16.1</v>
      </c>
      <c r="G554" t="n">
        <v>34.5</v>
      </c>
      <c r="H554" t="n">
        <v>0.53</v>
      </c>
      <c r="I554" t="n">
        <v>28</v>
      </c>
      <c r="J554" t="n">
        <v>183.44</v>
      </c>
      <c r="K554" t="n">
        <v>52.44</v>
      </c>
      <c r="L554" t="n">
        <v>5.5</v>
      </c>
      <c r="M554" t="n">
        <v>26</v>
      </c>
      <c r="N554" t="n">
        <v>35.5</v>
      </c>
      <c r="O554" t="n">
        <v>22858.66</v>
      </c>
      <c r="P554" t="n">
        <v>204.08</v>
      </c>
      <c r="Q554" t="n">
        <v>467.07</v>
      </c>
      <c r="R554" t="n">
        <v>74.91</v>
      </c>
      <c r="S554" t="n">
        <v>39.61</v>
      </c>
      <c r="T554" t="n">
        <v>12607.52</v>
      </c>
      <c r="U554" t="n">
        <v>0.53</v>
      </c>
      <c r="V554" t="n">
        <v>0.72</v>
      </c>
      <c r="W554" t="n">
        <v>2.65</v>
      </c>
      <c r="X554" t="n">
        <v>0.77</v>
      </c>
      <c r="Y554" t="n">
        <v>1</v>
      </c>
      <c r="Z554" t="n">
        <v>10</v>
      </c>
    </row>
    <row r="555">
      <c r="A555" t="n">
        <v>19</v>
      </c>
      <c r="B555" t="n">
        <v>90</v>
      </c>
      <c r="C555" t="inlineStr">
        <is>
          <t xml:space="preserve">CONCLUIDO	</t>
        </is>
      </c>
      <c r="D555" t="n">
        <v>5.1371</v>
      </c>
      <c r="E555" t="n">
        <v>19.47</v>
      </c>
      <c r="F555" t="n">
        <v>16.09</v>
      </c>
      <c r="G555" t="n">
        <v>35.75</v>
      </c>
      <c r="H555" t="n">
        <v>0.55</v>
      </c>
      <c r="I555" t="n">
        <v>27</v>
      </c>
      <c r="J555" t="n">
        <v>183.82</v>
      </c>
      <c r="K555" t="n">
        <v>52.44</v>
      </c>
      <c r="L555" t="n">
        <v>5.75</v>
      </c>
      <c r="M555" t="n">
        <v>25</v>
      </c>
      <c r="N555" t="n">
        <v>35.63</v>
      </c>
      <c r="O555" t="n">
        <v>22905.03</v>
      </c>
      <c r="P555" t="n">
        <v>203.5</v>
      </c>
      <c r="Q555" t="n">
        <v>467.07</v>
      </c>
      <c r="R555" t="n">
        <v>74.45999999999999</v>
      </c>
      <c r="S555" t="n">
        <v>39.61</v>
      </c>
      <c r="T555" t="n">
        <v>12385.84</v>
      </c>
      <c r="U555" t="n">
        <v>0.53</v>
      </c>
      <c r="V555" t="n">
        <v>0.73</v>
      </c>
      <c r="W555" t="n">
        <v>2.65</v>
      </c>
      <c r="X555" t="n">
        <v>0.75</v>
      </c>
      <c r="Y555" t="n">
        <v>1</v>
      </c>
      <c r="Z555" t="n">
        <v>10</v>
      </c>
    </row>
    <row r="556">
      <c r="A556" t="n">
        <v>20</v>
      </c>
      <c r="B556" t="n">
        <v>90</v>
      </c>
      <c r="C556" t="inlineStr">
        <is>
          <t xml:space="preserve">CONCLUIDO	</t>
        </is>
      </c>
      <c r="D556" t="n">
        <v>5.1557</v>
      </c>
      <c r="E556" t="n">
        <v>19.4</v>
      </c>
      <c r="F556" t="n">
        <v>16.05</v>
      </c>
      <c r="G556" t="n">
        <v>37.04</v>
      </c>
      <c r="H556" t="n">
        <v>0.58</v>
      </c>
      <c r="I556" t="n">
        <v>26</v>
      </c>
      <c r="J556" t="n">
        <v>184.19</v>
      </c>
      <c r="K556" t="n">
        <v>52.44</v>
      </c>
      <c r="L556" t="n">
        <v>6</v>
      </c>
      <c r="M556" t="n">
        <v>24</v>
      </c>
      <c r="N556" t="n">
        <v>35.75</v>
      </c>
      <c r="O556" t="n">
        <v>22951.43</v>
      </c>
      <c r="P556" t="n">
        <v>202.85</v>
      </c>
      <c r="Q556" t="n">
        <v>467.08</v>
      </c>
      <c r="R556" t="n">
        <v>73.44</v>
      </c>
      <c r="S556" t="n">
        <v>39.61</v>
      </c>
      <c r="T556" t="n">
        <v>11879.94</v>
      </c>
      <c r="U556" t="n">
        <v>0.54</v>
      </c>
      <c r="V556" t="n">
        <v>0.73</v>
      </c>
      <c r="W556" t="n">
        <v>2.65</v>
      </c>
      <c r="X556" t="n">
        <v>0.72</v>
      </c>
      <c r="Y556" t="n">
        <v>1</v>
      </c>
      <c r="Z556" t="n">
        <v>10</v>
      </c>
    </row>
    <row r="557">
      <c r="A557" t="n">
        <v>21</v>
      </c>
      <c r="B557" t="n">
        <v>90</v>
      </c>
      <c r="C557" t="inlineStr">
        <is>
          <t xml:space="preserve">CONCLUIDO	</t>
        </is>
      </c>
      <c r="D557" t="n">
        <v>5.1731</v>
      </c>
      <c r="E557" t="n">
        <v>19.33</v>
      </c>
      <c r="F557" t="n">
        <v>16.02</v>
      </c>
      <c r="G557" t="n">
        <v>38.45</v>
      </c>
      <c r="H557" t="n">
        <v>0.6</v>
      </c>
      <c r="I557" t="n">
        <v>25</v>
      </c>
      <c r="J557" t="n">
        <v>184.57</v>
      </c>
      <c r="K557" t="n">
        <v>52.44</v>
      </c>
      <c r="L557" t="n">
        <v>6.25</v>
      </c>
      <c r="M557" t="n">
        <v>23</v>
      </c>
      <c r="N557" t="n">
        <v>35.88</v>
      </c>
      <c r="O557" t="n">
        <v>22997.88</v>
      </c>
      <c r="P557" t="n">
        <v>201.85</v>
      </c>
      <c r="Q557" t="n">
        <v>467.08</v>
      </c>
      <c r="R557" t="n">
        <v>72.2</v>
      </c>
      <c r="S557" t="n">
        <v>39.61</v>
      </c>
      <c r="T557" t="n">
        <v>11264.47</v>
      </c>
      <c r="U557" t="n">
        <v>0.55</v>
      </c>
      <c r="V557" t="n">
        <v>0.73</v>
      </c>
      <c r="W557" t="n">
        <v>2.65</v>
      </c>
      <c r="X557" t="n">
        <v>0.6899999999999999</v>
      </c>
      <c r="Y557" t="n">
        <v>1</v>
      </c>
      <c r="Z557" t="n">
        <v>10</v>
      </c>
    </row>
    <row r="558">
      <c r="A558" t="n">
        <v>22</v>
      </c>
      <c r="B558" t="n">
        <v>90</v>
      </c>
      <c r="C558" t="inlineStr">
        <is>
          <t xml:space="preserve">CONCLUIDO	</t>
        </is>
      </c>
      <c r="D558" t="n">
        <v>5.1894</v>
      </c>
      <c r="E558" t="n">
        <v>19.27</v>
      </c>
      <c r="F558" t="n">
        <v>16</v>
      </c>
      <c r="G558" t="n">
        <v>39.99</v>
      </c>
      <c r="H558" t="n">
        <v>0.62</v>
      </c>
      <c r="I558" t="n">
        <v>24</v>
      </c>
      <c r="J558" t="n">
        <v>184.95</v>
      </c>
      <c r="K558" t="n">
        <v>52.44</v>
      </c>
      <c r="L558" t="n">
        <v>6.5</v>
      </c>
      <c r="M558" t="n">
        <v>22</v>
      </c>
      <c r="N558" t="n">
        <v>36.01</v>
      </c>
      <c r="O558" t="n">
        <v>23044.38</v>
      </c>
      <c r="P558" t="n">
        <v>201.02</v>
      </c>
      <c r="Q558" t="n">
        <v>467.1</v>
      </c>
      <c r="R558" t="n">
        <v>71.61</v>
      </c>
      <c r="S558" t="n">
        <v>39.61</v>
      </c>
      <c r="T558" t="n">
        <v>10977.38</v>
      </c>
      <c r="U558" t="n">
        <v>0.55</v>
      </c>
      <c r="V558" t="n">
        <v>0.73</v>
      </c>
      <c r="W558" t="n">
        <v>2.65</v>
      </c>
      <c r="X558" t="n">
        <v>0.66</v>
      </c>
      <c r="Y558" t="n">
        <v>1</v>
      </c>
      <c r="Z558" t="n">
        <v>10</v>
      </c>
    </row>
    <row r="559">
      <c r="A559" t="n">
        <v>23</v>
      </c>
      <c r="B559" t="n">
        <v>90</v>
      </c>
      <c r="C559" t="inlineStr">
        <is>
          <t xml:space="preserve">CONCLUIDO	</t>
        </is>
      </c>
      <c r="D559" t="n">
        <v>5.208</v>
      </c>
      <c r="E559" t="n">
        <v>19.2</v>
      </c>
      <c r="F559" t="n">
        <v>15.96</v>
      </c>
      <c r="G559" t="n">
        <v>41.64</v>
      </c>
      <c r="H559" t="n">
        <v>0.65</v>
      </c>
      <c r="I559" t="n">
        <v>23</v>
      </c>
      <c r="J559" t="n">
        <v>185.33</v>
      </c>
      <c r="K559" t="n">
        <v>52.44</v>
      </c>
      <c r="L559" t="n">
        <v>6.75</v>
      </c>
      <c r="M559" t="n">
        <v>21</v>
      </c>
      <c r="N559" t="n">
        <v>36.13</v>
      </c>
      <c r="O559" t="n">
        <v>23090.91</v>
      </c>
      <c r="P559" t="n">
        <v>200.17</v>
      </c>
      <c r="Q559" t="n">
        <v>467.07</v>
      </c>
      <c r="R559" t="n">
        <v>70.53</v>
      </c>
      <c r="S559" t="n">
        <v>39.61</v>
      </c>
      <c r="T559" t="n">
        <v>10441.81</v>
      </c>
      <c r="U559" t="n">
        <v>0.5600000000000001</v>
      </c>
      <c r="V559" t="n">
        <v>0.73</v>
      </c>
      <c r="W559" t="n">
        <v>2.64</v>
      </c>
      <c r="X559" t="n">
        <v>0.63</v>
      </c>
      <c r="Y559" t="n">
        <v>1</v>
      </c>
      <c r="Z559" t="n">
        <v>10</v>
      </c>
    </row>
    <row r="560">
      <c r="A560" t="n">
        <v>24</v>
      </c>
      <c r="B560" t="n">
        <v>90</v>
      </c>
      <c r="C560" t="inlineStr">
        <is>
          <t xml:space="preserve">CONCLUIDO	</t>
        </is>
      </c>
      <c r="D560" t="n">
        <v>5.2237</v>
      </c>
      <c r="E560" t="n">
        <v>19.14</v>
      </c>
      <c r="F560" t="n">
        <v>15.94</v>
      </c>
      <c r="G560" t="n">
        <v>43.48</v>
      </c>
      <c r="H560" t="n">
        <v>0.67</v>
      </c>
      <c r="I560" t="n">
        <v>22</v>
      </c>
      <c r="J560" t="n">
        <v>185.7</v>
      </c>
      <c r="K560" t="n">
        <v>52.44</v>
      </c>
      <c r="L560" t="n">
        <v>7</v>
      </c>
      <c r="M560" t="n">
        <v>20</v>
      </c>
      <c r="N560" t="n">
        <v>36.26</v>
      </c>
      <c r="O560" t="n">
        <v>23137.49</v>
      </c>
      <c r="P560" t="n">
        <v>199.54</v>
      </c>
      <c r="Q560" t="n">
        <v>467.07</v>
      </c>
      <c r="R560" t="n">
        <v>69.68000000000001</v>
      </c>
      <c r="S560" t="n">
        <v>39.61</v>
      </c>
      <c r="T560" t="n">
        <v>10018.94</v>
      </c>
      <c r="U560" t="n">
        <v>0.57</v>
      </c>
      <c r="V560" t="n">
        <v>0.73</v>
      </c>
      <c r="W560" t="n">
        <v>2.65</v>
      </c>
      <c r="X560" t="n">
        <v>0.61</v>
      </c>
      <c r="Y560" t="n">
        <v>1</v>
      </c>
      <c r="Z560" t="n">
        <v>10</v>
      </c>
    </row>
    <row r="561">
      <c r="A561" t="n">
        <v>25</v>
      </c>
      <c r="B561" t="n">
        <v>90</v>
      </c>
      <c r="C561" t="inlineStr">
        <is>
          <t xml:space="preserve">CONCLUIDO	</t>
        </is>
      </c>
      <c r="D561" t="n">
        <v>5.2419</v>
      </c>
      <c r="E561" t="n">
        <v>19.08</v>
      </c>
      <c r="F561" t="n">
        <v>15.91</v>
      </c>
      <c r="G561" t="n">
        <v>45.46</v>
      </c>
      <c r="H561" t="n">
        <v>0.6899999999999999</v>
      </c>
      <c r="I561" t="n">
        <v>21</v>
      </c>
      <c r="J561" t="n">
        <v>186.08</v>
      </c>
      <c r="K561" t="n">
        <v>52.44</v>
      </c>
      <c r="L561" t="n">
        <v>7.25</v>
      </c>
      <c r="M561" t="n">
        <v>19</v>
      </c>
      <c r="N561" t="n">
        <v>36.39</v>
      </c>
      <c r="O561" t="n">
        <v>23184.11</v>
      </c>
      <c r="P561" t="n">
        <v>198.8</v>
      </c>
      <c r="Q561" t="n">
        <v>467.09</v>
      </c>
      <c r="R561" t="n">
        <v>68.54000000000001</v>
      </c>
      <c r="S561" t="n">
        <v>39.61</v>
      </c>
      <c r="T561" t="n">
        <v>9454.139999999999</v>
      </c>
      <c r="U561" t="n">
        <v>0.58</v>
      </c>
      <c r="V561" t="n">
        <v>0.73</v>
      </c>
      <c r="W561" t="n">
        <v>2.65</v>
      </c>
      <c r="X561" t="n">
        <v>0.58</v>
      </c>
      <c r="Y561" t="n">
        <v>1</v>
      </c>
      <c r="Z561" t="n">
        <v>10</v>
      </c>
    </row>
    <row r="562">
      <c r="A562" t="n">
        <v>26</v>
      </c>
      <c r="B562" t="n">
        <v>90</v>
      </c>
      <c r="C562" t="inlineStr">
        <is>
          <t xml:space="preserve">CONCLUIDO	</t>
        </is>
      </c>
      <c r="D562" t="n">
        <v>5.2579</v>
      </c>
      <c r="E562" t="n">
        <v>19.02</v>
      </c>
      <c r="F562" t="n">
        <v>15.89</v>
      </c>
      <c r="G562" t="n">
        <v>47.66</v>
      </c>
      <c r="H562" t="n">
        <v>0.71</v>
      </c>
      <c r="I562" t="n">
        <v>20</v>
      </c>
      <c r="J562" t="n">
        <v>186.46</v>
      </c>
      <c r="K562" t="n">
        <v>52.44</v>
      </c>
      <c r="L562" t="n">
        <v>7.5</v>
      </c>
      <c r="M562" t="n">
        <v>18</v>
      </c>
      <c r="N562" t="n">
        <v>36.52</v>
      </c>
      <c r="O562" t="n">
        <v>23230.78</v>
      </c>
      <c r="P562" t="n">
        <v>197.75</v>
      </c>
      <c r="Q562" t="n">
        <v>467.07</v>
      </c>
      <c r="R562" t="n">
        <v>67.90000000000001</v>
      </c>
      <c r="S562" t="n">
        <v>39.61</v>
      </c>
      <c r="T562" t="n">
        <v>9139.01</v>
      </c>
      <c r="U562" t="n">
        <v>0.58</v>
      </c>
      <c r="V562" t="n">
        <v>0.73</v>
      </c>
      <c r="W562" t="n">
        <v>2.64</v>
      </c>
      <c r="X562" t="n">
        <v>0.55</v>
      </c>
      <c r="Y562" t="n">
        <v>1</v>
      </c>
      <c r="Z562" t="n">
        <v>10</v>
      </c>
    </row>
    <row r="563">
      <c r="A563" t="n">
        <v>27</v>
      </c>
      <c r="B563" t="n">
        <v>90</v>
      </c>
      <c r="C563" t="inlineStr">
        <is>
          <t xml:space="preserve">CONCLUIDO	</t>
        </is>
      </c>
      <c r="D563" t="n">
        <v>5.2602</v>
      </c>
      <c r="E563" t="n">
        <v>19.01</v>
      </c>
      <c r="F563" t="n">
        <v>15.88</v>
      </c>
      <c r="G563" t="n">
        <v>47.64</v>
      </c>
      <c r="H563" t="n">
        <v>0.74</v>
      </c>
      <c r="I563" t="n">
        <v>20</v>
      </c>
      <c r="J563" t="n">
        <v>186.84</v>
      </c>
      <c r="K563" t="n">
        <v>52.44</v>
      </c>
      <c r="L563" t="n">
        <v>7.75</v>
      </c>
      <c r="M563" t="n">
        <v>18</v>
      </c>
      <c r="N563" t="n">
        <v>36.65</v>
      </c>
      <c r="O563" t="n">
        <v>23277.49</v>
      </c>
      <c r="P563" t="n">
        <v>197.69</v>
      </c>
      <c r="Q563" t="n">
        <v>467.11</v>
      </c>
      <c r="R563" t="n">
        <v>67.54000000000001</v>
      </c>
      <c r="S563" t="n">
        <v>39.61</v>
      </c>
      <c r="T563" t="n">
        <v>8963.09</v>
      </c>
      <c r="U563" t="n">
        <v>0.59</v>
      </c>
      <c r="V563" t="n">
        <v>0.73</v>
      </c>
      <c r="W563" t="n">
        <v>2.64</v>
      </c>
      <c r="X563" t="n">
        <v>0.55</v>
      </c>
      <c r="Y563" t="n">
        <v>1</v>
      </c>
      <c r="Z563" t="n">
        <v>10</v>
      </c>
    </row>
    <row r="564">
      <c r="A564" t="n">
        <v>28</v>
      </c>
      <c r="B564" t="n">
        <v>90</v>
      </c>
      <c r="C564" t="inlineStr">
        <is>
          <t xml:space="preserve">CONCLUIDO	</t>
        </is>
      </c>
      <c r="D564" t="n">
        <v>5.2744</v>
      </c>
      <c r="E564" t="n">
        <v>18.96</v>
      </c>
      <c r="F564" t="n">
        <v>15.86</v>
      </c>
      <c r="G564" t="n">
        <v>50.09</v>
      </c>
      <c r="H564" t="n">
        <v>0.76</v>
      </c>
      <c r="I564" t="n">
        <v>19</v>
      </c>
      <c r="J564" t="n">
        <v>187.22</v>
      </c>
      <c r="K564" t="n">
        <v>52.44</v>
      </c>
      <c r="L564" t="n">
        <v>8</v>
      </c>
      <c r="M564" t="n">
        <v>17</v>
      </c>
      <c r="N564" t="n">
        <v>36.78</v>
      </c>
      <c r="O564" t="n">
        <v>23324.24</v>
      </c>
      <c r="P564" t="n">
        <v>197.34</v>
      </c>
      <c r="Q564" t="n">
        <v>467.08</v>
      </c>
      <c r="R564" t="n">
        <v>67.38</v>
      </c>
      <c r="S564" t="n">
        <v>39.61</v>
      </c>
      <c r="T564" t="n">
        <v>8885.799999999999</v>
      </c>
      <c r="U564" t="n">
        <v>0.59</v>
      </c>
      <c r="V564" t="n">
        <v>0.74</v>
      </c>
      <c r="W564" t="n">
        <v>2.64</v>
      </c>
      <c r="X564" t="n">
        <v>0.53</v>
      </c>
      <c r="Y564" t="n">
        <v>1</v>
      </c>
      <c r="Z564" t="n">
        <v>10</v>
      </c>
    </row>
    <row r="565">
      <c r="A565" t="n">
        <v>29</v>
      </c>
      <c r="B565" t="n">
        <v>90</v>
      </c>
      <c r="C565" t="inlineStr">
        <is>
          <t xml:space="preserve">CONCLUIDO	</t>
        </is>
      </c>
      <c r="D565" t="n">
        <v>5.276</v>
      </c>
      <c r="E565" t="n">
        <v>18.95</v>
      </c>
      <c r="F565" t="n">
        <v>15.86</v>
      </c>
      <c r="G565" t="n">
        <v>50.08</v>
      </c>
      <c r="H565" t="n">
        <v>0.78</v>
      </c>
      <c r="I565" t="n">
        <v>19</v>
      </c>
      <c r="J565" t="n">
        <v>187.6</v>
      </c>
      <c r="K565" t="n">
        <v>52.44</v>
      </c>
      <c r="L565" t="n">
        <v>8.25</v>
      </c>
      <c r="M565" t="n">
        <v>17</v>
      </c>
      <c r="N565" t="n">
        <v>36.9</v>
      </c>
      <c r="O565" t="n">
        <v>23371.04</v>
      </c>
      <c r="P565" t="n">
        <v>196.76</v>
      </c>
      <c r="Q565" t="n">
        <v>467.07</v>
      </c>
      <c r="R565" t="n">
        <v>67.06</v>
      </c>
      <c r="S565" t="n">
        <v>39.61</v>
      </c>
      <c r="T565" t="n">
        <v>8728.049999999999</v>
      </c>
      <c r="U565" t="n">
        <v>0.59</v>
      </c>
      <c r="V565" t="n">
        <v>0.74</v>
      </c>
      <c r="W565" t="n">
        <v>2.64</v>
      </c>
      <c r="X565" t="n">
        <v>0.52</v>
      </c>
      <c r="Y565" t="n">
        <v>1</v>
      </c>
      <c r="Z565" t="n">
        <v>10</v>
      </c>
    </row>
    <row r="566">
      <c r="A566" t="n">
        <v>30</v>
      </c>
      <c r="B566" t="n">
        <v>90</v>
      </c>
      <c r="C566" t="inlineStr">
        <is>
          <t xml:space="preserve">CONCLUIDO	</t>
        </is>
      </c>
      <c r="D566" t="n">
        <v>5.3019</v>
      </c>
      <c r="E566" t="n">
        <v>18.86</v>
      </c>
      <c r="F566" t="n">
        <v>15.8</v>
      </c>
      <c r="G566" t="n">
        <v>52.67</v>
      </c>
      <c r="H566" t="n">
        <v>0.8</v>
      </c>
      <c r="I566" t="n">
        <v>18</v>
      </c>
      <c r="J566" t="n">
        <v>187.98</v>
      </c>
      <c r="K566" t="n">
        <v>52.44</v>
      </c>
      <c r="L566" t="n">
        <v>8.5</v>
      </c>
      <c r="M566" t="n">
        <v>16</v>
      </c>
      <c r="N566" t="n">
        <v>37.03</v>
      </c>
      <c r="O566" t="n">
        <v>23417.88</v>
      </c>
      <c r="P566" t="n">
        <v>195.41</v>
      </c>
      <c r="Q566" t="n">
        <v>467.14</v>
      </c>
      <c r="R566" t="n">
        <v>65.22</v>
      </c>
      <c r="S566" t="n">
        <v>39.61</v>
      </c>
      <c r="T566" t="n">
        <v>7812.43</v>
      </c>
      <c r="U566" t="n">
        <v>0.61</v>
      </c>
      <c r="V566" t="n">
        <v>0.74</v>
      </c>
      <c r="W566" t="n">
        <v>2.63</v>
      </c>
      <c r="X566" t="n">
        <v>0.47</v>
      </c>
      <c r="Y566" t="n">
        <v>1</v>
      </c>
      <c r="Z566" t="n">
        <v>10</v>
      </c>
    </row>
    <row r="567">
      <c r="A567" t="n">
        <v>31</v>
      </c>
      <c r="B567" t="n">
        <v>90</v>
      </c>
      <c r="C567" t="inlineStr">
        <is>
          <t xml:space="preserve">CONCLUIDO	</t>
        </is>
      </c>
      <c r="D567" t="n">
        <v>5.3166</v>
      </c>
      <c r="E567" t="n">
        <v>18.81</v>
      </c>
      <c r="F567" t="n">
        <v>15.78</v>
      </c>
      <c r="G567" t="n">
        <v>55.71</v>
      </c>
      <c r="H567" t="n">
        <v>0.82</v>
      </c>
      <c r="I567" t="n">
        <v>17</v>
      </c>
      <c r="J567" t="n">
        <v>188.36</v>
      </c>
      <c r="K567" t="n">
        <v>52.44</v>
      </c>
      <c r="L567" t="n">
        <v>8.75</v>
      </c>
      <c r="M567" t="n">
        <v>15</v>
      </c>
      <c r="N567" t="n">
        <v>37.16</v>
      </c>
      <c r="O567" t="n">
        <v>23464.76</v>
      </c>
      <c r="P567" t="n">
        <v>194.28</v>
      </c>
      <c r="Q567" t="n">
        <v>467.07</v>
      </c>
      <c r="R567" t="n">
        <v>64.7</v>
      </c>
      <c r="S567" t="n">
        <v>39.61</v>
      </c>
      <c r="T567" t="n">
        <v>7558.19</v>
      </c>
      <c r="U567" t="n">
        <v>0.61</v>
      </c>
      <c r="V567" t="n">
        <v>0.74</v>
      </c>
      <c r="W567" t="n">
        <v>2.63</v>
      </c>
      <c r="X567" t="n">
        <v>0.45</v>
      </c>
      <c r="Y567" t="n">
        <v>1</v>
      </c>
      <c r="Z567" t="n">
        <v>10</v>
      </c>
    </row>
    <row r="568">
      <c r="A568" t="n">
        <v>32</v>
      </c>
      <c r="B568" t="n">
        <v>90</v>
      </c>
      <c r="C568" t="inlineStr">
        <is>
          <t xml:space="preserve">CONCLUIDO	</t>
        </is>
      </c>
      <c r="D568" t="n">
        <v>5.3153</v>
      </c>
      <c r="E568" t="n">
        <v>18.81</v>
      </c>
      <c r="F568" t="n">
        <v>15.79</v>
      </c>
      <c r="G568" t="n">
        <v>55.72</v>
      </c>
      <c r="H568" t="n">
        <v>0.85</v>
      </c>
      <c r="I568" t="n">
        <v>17</v>
      </c>
      <c r="J568" t="n">
        <v>188.74</v>
      </c>
      <c r="K568" t="n">
        <v>52.44</v>
      </c>
      <c r="L568" t="n">
        <v>9</v>
      </c>
      <c r="M568" t="n">
        <v>15</v>
      </c>
      <c r="N568" t="n">
        <v>37.3</v>
      </c>
      <c r="O568" t="n">
        <v>23511.69</v>
      </c>
      <c r="P568" t="n">
        <v>194.49</v>
      </c>
      <c r="Q568" t="n">
        <v>467.07</v>
      </c>
      <c r="R568" t="n">
        <v>64.86</v>
      </c>
      <c r="S568" t="n">
        <v>39.61</v>
      </c>
      <c r="T568" t="n">
        <v>7638.28</v>
      </c>
      <c r="U568" t="n">
        <v>0.61</v>
      </c>
      <c r="V568" t="n">
        <v>0.74</v>
      </c>
      <c r="W568" t="n">
        <v>2.63</v>
      </c>
      <c r="X568" t="n">
        <v>0.46</v>
      </c>
      <c r="Y568" t="n">
        <v>1</v>
      </c>
      <c r="Z568" t="n">
        <v>10</v>
      </c>
    </row>
    <row r="569">
      <c r="A569" t="n">
        <v>33</v>
      </c>
      <c r="B569" t="n">
        <v>90</v>
      </c>
      <c r="C569" t="inlineStr">
        <is>
          <t xml:space="preserve">CONCLUIDO	</t>
        </is>
      </c>
      <c r="D569" t="n">
        <v>5.3289</v>
      </c>
      <c r="E569" t="n">
        <v>18.77</v>
      </c>
      <c r="F569" t="n">
        <v>15.78</v>
      </c>
      <c r="G569" t="n">
        <v>59.16</v>
      </c>
      <c r="H569" t="n">
        <v>0.87</v>
      </c>
      <c r="I569" t="n">
        <v>16</v>
      </c>
      <c r="J569" t="n">
        <v>189.12</v>
      </c>
      <c r="K569" t="n">
        <v>52.44</v>
      </c>
      <c r="L569" t="n">
        <v>9.25</v>
      </c>
      <c r="M569" t="n">
        <v>14</v>
      </c>
      <c r="N569" t="n">
        <v>37.43</v>
      </c>
      <c r="O569" t="n">
        <v>23558.67</v>
      </c>
      <c r="P569" t="n">
        <v>193.71</v>
      </c>
      <c r="Q569" t="n">
        <v>467.08</v>
      </c>
      <c r="R569" t="n">
        <v>64.26000000000001</v>
      </c>
      <c r="S569" t="n">
        <v>39.61</v>
      </c>
      <c r="T569" t="n">
        <v>7342.11</v>
      </c>
      <c r="U569" t="n">
        <v>0.62</v>
      </c>
      <c r="V569" t="n">
        <v>0.74</v>
      </c>
      <c r="W569" t="n">
        <v>2.64</v>
      </c>
      <c r="X569" t="n">
        <v>0.44</v>
      </c>
      <c r="Y569" t="n">
        <v>1</v>
      </c>
      <c r="Z569" t="n">
        <v>10</v>
      </c>
    </row>
    <row r="570">
      <c r="A570" t="n">
        <v>34</v>
      </c>
      <c r="B570" t="n">
        <v>90</v>
      </c>
      <c r="C570" t="inlineStr">
        <is>
          <t xml:space="preserve">CONCLUIDO	</t>
        </is>
      </c>
      <c r="D570" t="n">
        <v>5.3345</v>
      </c>
      <c r="E570" t="n">
        <v>18.75</v>
      </c>
      <c r="F570" t="n">
        <v>15.76</v>
      </c>
      <c r="G570" t="n">
        <v>59.09</v>
      </c>
      <c r="H570" t="n">
        <v>0.89</v>
      </c>
      <c r="I570" t="n">
        <v>16</v>
      </c>
      <c r="J570" t="n">
        <v>189.5</v>
      </c>
      <c r="K570" t="n">
        <v>52.44</v>
      </c>
      <c r="L570" t="n">
        <v>9.5</v>
      </c>
      <c r="M570" t="n">
        <v>14</v>
      </c>
      <c r="N570" t="n">
        <v>37.56</v>
      </c>
      <c r="O570" t="n">
        <v>23605.68</v>
      </c>
      <c r="P570" t="n">
        <v>193.46</v>
      </c>
      <c r="Q570" t="n">
        <v>467.08</v>
      </c>
      <c r="R570" t="n">
        <v>63.65</v>
      </c>
      <c r="S570" t="n">
        <v>39.61</v>
      </c>
      <c r="T570" t="n">
        <v>7035.35</v>
      </c>
      <c r="U570" t="n">
        <v>0.62</v>
      </c>
      <c r="V570" t="n">
        <v>0.74</v>
      </c>
      <c r="W570" t="n">
        <v>2.64</v>
      </c>
      <c r="X570" t="n">
        <v>0.42</v>
      </c>
      <c r="Y570" t="n">
        <v>1</v>
      </c>
      <c r="Z570" t="n">
        <v>10</v>
      </c>
    </row>
    <row r="571">
      <c r="A571" t="n">
        <v>35</v>
      </c>
      <c r="B571" t="n">
        <v>90</v>
      </c>
      <c r="C571" t="inlineStr">
        <is>
          <t xml:space="preserve">CONCLUIDO	</t>
        </is>
      </c>
      <c r="D571" t="n">
        <v>5.3278</v>
      </c>
      <c r="E571" t="n">
        <v>18.77</v>
      </c>
      <c r="F571" t="n">
        <v>15.78</v>
      </c>
      <c r="G571" t="n">
        <v>59.17</v>
      </c>
      <c r="H571" t="n">
        <v>0.91</v>
      </c>
      <c r="I571" t="n">
        <v>16</v>
      </c>
      <c r="J571" t="n">
        <v>189.88</v>
      </c>
      <c r="K571" t="n">
        <v>52.44</v>
      </c>
      <c r="L571" t="n">
        <v>9.75</v>
      </c>
      <c r="M571" t="n">
        <v>14</v>
      </c>
      <c r="N571" t="n">
        <v>37.69</v>
      </c>
      <c r="O571" t="n">
        <v>23652.75</v>
      </c>
      <c r="P571" t="n">
        <v>193.05</v>
      </c>
      <c r="Q571" t="n">
        <v>467.07</v>
      </c>
      <c r="R571" t="n">
        <v>64.45999999999999</v>
      </c>
      <c r="S571" t="n">
        <v>39.61</v>
      </c>
      <c r="T571" t="n">
        <v>7440.12</v>
      </c>
      <c r="U571" t="n">
        <v>0.61</v>
      </c>
      <c r="V571" t="n">
        <v>0.74</v>
      </c>
      <c r="W571" t="n">
        <v>2.64</v>
      </c>
      <c r="X571" t="n">
        <v>0.45</v>
      </c>
      <c r="Y571" t="n">
        <v>1</v>
      </c>
      <c r="Z571" t="n">
        <v>10</v>
      </c>
    </row>
    <row r="572">
      <c r="A572" t="n">
        <v>36</v>
      </c>
      <c r="B572" t="n">
        <v>90</v>
      </c>
      <c r="C572" t="inlineStr">
        <is>
          <t xml:space="preserve">CONCLUIDO	</t>
        </is>
      </c>
      <c r="D572" t="n">
        <v>5.3522</v>
      </c>
      <c r="E572" t="n">
        <v>18.68</v>
      </c>
      <c r="F572" t="n">
        <v>15.73</v>
      </c>
      <c r="G572" t="n">
        <v>62.92</v>
      </c>
      <c r="H572" t="n">
        <v>0.93</v>
      </c>
      <c r="I572" t="n">
        <v>15</v>
      </c>
      <c r="J572" t="n">
        <v>190.26</v>
      </c>
      <c r="K572" t="n">
        <v>52.44</v>
      </c>
      <c r="L572" t="n">
        <v>10</v>
      </c>
      <c r="M572" t="n">
        <v>13</v>
      </c>
      <c r="N572" t="n">
        <v>37.82</v>
      </c>
      <c r="O572" t="n">
        <v>23699.85</v>
      </c>
      <c r="P572" t="n">
        <v>191.84</v>
      </c>
      <c r="Q572" t="n">
        <v>467.07</v>
      </c>
      <c r="R572" t="n">
        <v>62.88</v>
      </c>
      <c r="S572" t="n">
        <v>39.61</v>
      </c>
      <c r="T572" t="n">
        <v>6657.85</v>
      </c>
      <c r="U572" t="n">
        <v>0.63</v>
      </c>
      <c r="V572" t="n">
        <v>0.74</v>
      </c>
      <c r="W572" t="n">
        <v>2.63</v>
      </c>
      <c r="X572" t="n">
        <v>0.4</v>
      </c>
      <c r="Y572" t="n">
        <v>1</v>
      </c>
      <c r="Z572" t="n">
        <v>10</v>
      </c>
    </row>
    <row r="573">
      <c r="A573" t="n">
        <v>37</v>
      </c>
      <c r="B573" t="n">
        <v>90</v>
      </c>
      <c r="C573" t="inlineStr">
        <is>
          <t xml:space="preserve">CONCLUIDO	</t>
        </is>
      </c>
      <c r="D573" t="n">
        <v>5.352</v>
      </c>
      <c r="E573" t="n">
        <v>18.68</v>
      </c>
      <c r="F573" t="n">
        <v>15.73</v>
      </c>
      <c r="G573" t="n">
        <v>62.92</v>
      </c>
      <c r="H573" t="n">
        <v>0.95</v>
      </c>
      <c r="I573" t="n">
        <v>15</v>
      </c>
      <c r="J573" t="n">
        <v>190.65</v>
      </c>
      <c r="K573" t="n">
        <v>52.44</v>
      </c>
      <c r="L573" t="n">
        <v>10.25</v>
      </c>
      <c r="M573" t="n">
        <v>13</v>
      </c>
      <c r="N573" t="n">
        <v>37.95</v>
      </c>
      <c r="O573" t="n">
        <v>23747</v>
      </c>
      <c r="P573" t="n">
        <v>191.46</v>
      </c>
      <c r="Q573" t="n">
        <v>467.07</v>
      </c>
      <c r="R573" t="n">
        <v>62.89</v>
      </c>
      <c r="S573" t="n">
        <v>39.61</v>
      </c>
      <c r="T573" t="n">
        <v>6659.85</v>
      </c>
      <c r="U573" t="n">
        <v>0.63</v>
      </c>
      <c r="V573" t="n">
        <v>0.74</v>
      </c>
      <c r="W573" t="n">
        <v>2.63</v>
      </c>
      <c r="X573" t="n">
        <v>0.4</v>
      </c>
      <c r="Y573" t="n">
        <v>1</v>
      </c>
      <c r="Z573" t="n">
        <v>10</v>
      </c>
    </row>
    <row r="574">
      <c r="A574" t="n">
        <v>38</v>
      </c>
      <c r="B574" t="n">
        <v>90</v>
      </c>
      <c r="C574" t="inlineStr">
        <is>
          <t xml:space="preserve">CONCLUIDO	</t>
        </is>
      </c>
      <c r="D574" t="n">
        <v>5.3686</v>
      </c>
      <c r="E574" t="n">
        <v>18.63</v>
      </c>
      <c r="F574" t="n">
        <v>15.71</v>
      </c>
      <c r="G574" t="n">
        <v>67.31999999999999</v>
      </c>
      <c r="H574" t="n">
        <v>0.98</v>
      </c>
      <c r="I574" t="n">
        <v>14</v>
      </c>
      <c r="J574" t="n">
        <v>191.03</v>
      </c>
      <c r="K574" t="n">
        <v>52.44</v>
      </c>
      <c r="L574" t="n">
        <v>10.5</v>
      </c>
      <c r="M574" t="n">
        <v>12</v>
      </c>
      <c r="N574" t="n">
        <v>38.09</v>
      </c>
      <c r="O574" t="n">
        <v>23794.2</v>
      </c>
      <c r="P574" t="n">
        <v>190.75</v>
      </c>
      <c r="Q574" t="n">
        <v>467.07</v>
      </c>
      <c r="R574" t="n">
        <v>62.04</v>
      </c>
      <c r="S574" t="n">
        <v>39.61</v>
      </c>
      <c r="T574" t="n">
        <v>6243.25</v>
      </c>
      <c r="U574" t="n">
        <v>0.64</v>
      </c>
      <c r="V574" t="n">
        <v>0.74</v>
      </c>
      <c r="W574" t="n">
        <v>2.63</v>
      </c>
      <c r="X574" t="n">
        <v>0.37</v>
      </c>
      <c r="Y574" t="n">
        <v>1</v>
      </c>
      <c r="Z574" t="n">
        <v>10</v>
      </c>
    </row>
    <row r="575">
      <c r="A575" t="n">
        <v>39</v>
      </c>
      <c r="B575" t="n">
        <v>90</v>
      </c>
      <c r="C575" t="inlineStr">
        <is>
          <t xml:space="preserve">CONCLUIDO	</t>
        </is>
      </c>
      <c r="D575" t="n">
        <v>5.3705</v>
      </c>
      <c r="E575" t="n">
        <v>18.62</v>
      </c>
      <c r="F575" t="n">
        <v>15.7</v>
      </c>
      <c r="G575" t="n">
        <v>67.29000000000001</v>
      </c>
      <c r="H575" t="n">
        <v>1</v>
      </c>
      <c r="I575" t="n">
        <v>14</v>
      </c>
      <c r="J575" t="n">
        <v>191.41</v>
      </c>
      <c r="K575" t="n">
        <v>52.44</v>
      </c>
      <c r="L575" t="n">
        <v>10.75</v>
      </c>
      <c r="M575" t="n">
        <v>12</v>
      </c>
      <c r="N575" t="n">
        <v>38.22</v>
      </c>
      <c r="O575" t="n">
        <v>23841.44</v>
      </c>
      <c r="P575" t="n">
        <v>190.52</v>
      </c>
      <c r="Q575" t="n">
        <v>467.1</v>
      </c>
      <c r="R575" t="n">
        <v>61.96</v>
      </c>
      <c r="S575" t="n">
        <v>39.61</v>
      </c>
      <c r="T575" t="n">
        <v>6203.32</v>
      </c>
      <c r="U575" t="n">
        <v>0.64</v>
      </c>
      <c r="V575" t="n">
        <v>0.74</v>
      </c>
      <c r="W575" t="n">
        <v>2.63</v>
      </c>
      <c r="X575" t="n">
        <v>0.37</v>
      </c>
      <c r="Y575" t="n">
        <v>1</v>
      </c>
      <c r="Z575" t="n">
        <v>10</v>
      </c>
    </row>
    <row r="576">
      <c r="A576" t="n">
        <v>40</v>
      </c>
      <c r="B576" t="n">
        <v>90</v>
      </c>
      <c r="C576" t="inlineStr">
        <is>
          <t xml:space="preserve">CONCLUIDO	</t>
        </is>
      </c>
      <c r="D576" t="n">
        <v>5.3715</v>
      </c>
      <c r="E576" t="n">
        <v>18.62</v>
      </c>
      <c r="F576" t="n">
        <v>15.7</v>
      </c>
      <c r="G576" t="n">
        <v>67.28</v>
      </c>
      <c r="H576" t="n">
        <v>1.02</v>
      </c>
      <c r="I576" t="n">
        <v>14</v>
      </c>
      <c r="J576" t="n">
        <v>191.79</v>
      </c>
      <c r="K576" t="n">
        <v>52.44</v>
      </c>
      <c r="L576" t="n">
        <v>11</v>
      </c>
      <c r="M576" t="n">
        <v>12</v>
      </c>
      <c r="N576" t="n">
        <v>38.35</v>
      </c>
      <c r="O576" t="n">
        <v>23888.73</v>
      </c>
      <c r="P576" t="n">
        <v>189.83</v>
      </c>
      <c r="Q576" t="n">
        <v>467.19</v>
      </c>
      <c r="R576" t="n">
        <v>61.91</v>
      </c>
      <c r="S576" t="n">
        <v>39.61</v>
      </c>
      <c r="T576" t="n">
        <v>6175.71</v>
      </c>
      <c r="U576" t="n">
        <v>0.64</v>
      </c>
      <c r="V576" t="n">
        <v>0.74</v>
      </c>
      <c r="W576" t="n">
        <v>2.63</v>
      </c>
      <c r="X576" t="n">
        <v>0.36</v>
      </c>
      <c r="Y576" t="n">
        <v>1</v>
      </c>
      <c r="Z576" t="n">
        <v>10</v>
      </c>
    </row>
    <row r="577">
      <c r="A577" t="n">
        <v>41</v>
      </c>
      <c r="B577" t="n">
        <v>90</v>
      </c>
      <c r="C577" t="inlineStr">
        <is>
          <t xml:space="preserve">CONCLUIDO	</t>
        </is>
      </c>
      <c r="D577" t="n">
        <v>5.3866</v>
      </c>
      <c r="E577" t="n">
        <v>18.56</v>
      </c>
      <c r="F577" t="n">
        <v>15.68</v>
      </c>
      <c r="G577" t="n">
        <v>72.38</v>
      </c>
      <c r="H577" t="n">
        <v>1.04</v>
      </c>
      <c r="I577" t="n">
        <v>13</v>
      </c>
      <c r="J577" t="n">
        <v>192.18</v>
      </c>
      <c r="K577" t="n">
        <v>52.44</v>
      </c>
      <c r="L577" t="n">
        <v>11.25</v>
      </c>
      <c r="M577" t="n">
        <v>11</v>
      </c>
      <c r="N577" t="n">
        <v>38.49</v>
      </c>
      <c r="O577" t="n">
        <v>23936.06</v>
      </c>
      <c r="P577" t="n">
        <v>188.61</v>
      </c>
      <c r="Q577" t="n">
        <v>467.07</v>
      </c>
      <c r="R577" t="n">
        <v>61.35</v>
      </c>
      <c r="S577" t="n">
        <v>39.61</v>
      </c>
      <c r="T577" t="n">
        <v>5900.1</v>
      </c>
      <c r="U577" t="n">
        <v>0.65</v>
      </c>
      <c r="V577" t="n">
        <v>0.74</v>
      </c>
      <c r="W577" t="n">
        <v>2.63</v>
      </c>
      <c r="X577" t="n">
        <v>0.35</v>
      </c>
      <c r="Y577" t="n">
        <v>1</v>
      </c>
      <c r="Z577" t="n">
        <v>10</v>
      </c>
    </row>
    <row r="578">
      <c r="A578" t="n">
        <v>42</v>
      </c>
      <c r="B578" t="n">
        <v>90</v>
      </c>
      <c r="C578" t="inlineStr">
        <is>
          <t xml:space="preserve">CONCLUIDO	</t>
        </is>
      </c>
      <c r="D578" t="n">
        <v>5.3857</v>
      </c>
      <c r="E578" t="n">
        <v>18.57</v>
      </c>
      <c r="F578" t="n">
        <v>15.69</v>
      </c>
      <c r="G578" t="n">
        <v>72.39</v>
      </c>
      <c r="H578" t="n">
        <v>1.06</v>
      </c>
      <c r="I578" t="n">
        <v>13</v>
      </c>
      <c r="J578" t="n">
        <v>192.56</v>
      </c>
      <c r="K578" t="n">
        <v>52.44</v>
      </c>
      <c r="L578" t="n">
        <v>11.5</v>
      </c>
      <c r="M578" t="n">
        <v>11</v>
      </c>
      <c r="N578" t="n">
        <v>38.62</v>
      </c>
      <c r="O578" t="n">
        <v>23983.44</v>
      </c>
      <c r="P578" t="n">
        <v>189.27</v>
      </c>
      <c r="Q578" t="n">
        <v>467.07</v>
      </c>
      <c r="R578" t="n">
        <v>61.52</v>
      </c>
      <c r="S578" t="n">
        <v>39.61</v>
      </c>
      <c r="T578" t="n">
        <v>5984.8</v>
      </c>
      <c r="U578" t="n">
        <v>0.64</v>
      </c>
      <c r="V578" t="n">
        <v>0.74</v>
      </c>
      <c r="W578" t="n">
        <v>2.63</v>
      </c>
      <c r="X578" t="n">
        <v>0.35</v>
      </c>
      <c r="Y578" t="n">
        <v>1</v>
      </c>
      <c r="Z578" t="n">
        <v>10</v>
      </c>
    </row>
    <row r="579">
      <c r="A579" t="n">
        <v>43</v>
      </c>
      <c r="B579" t="n">
        <v>90</v>
      </c>
      <c r="C579" t="inlineStr">
        <is>
          <t xml:space="preserve">CONCLUIDO	</t>
        </is>
      </c>
      <c r="D579" t="n">
        <v>5.3855</v>
      </c>
      <c r="E579" t="n">
        <v>18.57</v>
      </c>
      <c r="F579" t="n">
        <v>15.69</v>
      </c>
      <c r="G579" t="n">
        <v>72.39</v>
      </c>
      <c r="H579" t="n">
        <v>1.08</v>
      </c>
      <c r="I579" t="n">
        <v>13</v>
      </c>
      <c r="J579" t="n">
        <v>192.95</v>
      </c>
      <c r="K579" t="n">
        <v>52.44</v>
      </c>
      <c r="L579" t="n">
        <v>11.75</v>
      </c>
      <c r="M579" t="n">
        <v>11</v>
      </c>
      <c r="N579" t="n">
        <v>38.75</v>
      </c>
      <c r="O579" t="n">
        <v>24030.86</v>
      </c>
      <c r="P579" t="n">
        <v>189.22</v>
      </c>
      <c r="Q579" t="n">
        <v>467.12</v>
      </c>
      <c r="R579" t="n">
        <v>61.49</v>
      </c>
      <c r="S579" t="n">
        <v>39.61</v>
      </c>
      <c r="T579" t="n">
        <v>5968.46</v>
      </c>
      <c r="U579" t="n">
        <v>0.64</v>
      </c>
      <c r="V579" t="n">
        <v>0.74</v>
      </c>
      <c r="W579" t="n">
        <v>2.63</v>
      </c>
      <c r="X579" t="n">
        <v>0.35</v>
      </c>
      <c r="Y579" t="n">
        <v>1</v>
      </c>
      <c r="Z579" t="n">
        <v>10</v>
      </c>
    </row>
    <row r="580">
      <c r="A580" t="n">
        <v>44</v>
      </c>
      <c r="B580" t="n">
        <v>90</v>
      </c>
      <c r="C580" t="inlineStr">
        <is>
          <t xml:space="preserve">CONCLUIDO	</t>
        </is>
      </c>
      <c r="D580" t="n">
        <v>5.3833</v>
      </c>
      <c r="E580" t="n">
        <v>18.58</v>
      </c>
      <c r="F580" t="n">
        <v>15.69</v>
      </c>
      <c r="G580" t="n">
        <v>72.43000000000001</v>
      </c>
      <c r="H580" t="n">
        <v>1.1</v>
      </c>
      <c r="I580" t="n">
        <v>13</v>
      </c>
      <c r="J580" t="n">
        <v>193.33</v>
      </c>
      <c r="K580" t="n">
        <v>52.44</v>
      </c>
      <c r="L580" t="n">
        <v>12</v>
      </c>
      <c r="M580" t="n">
        <v>11</v>
      </c>
      <c r="N580" t="n">
        <v>38.89</v>
      </c>
      <c r="O580" t="n">
        <v>24078.33</v>
      </c>
      <c r="P580" t="n">
        <v>188.65</v>
      </c>
      <c r="Q580" t="n">
        <v>467.07</v>
      </c>
      <c r="R580" t="n">
        <v>61.65</v>
      </c>
      <c r="S580" t="n">
        <v>39.61</v>
      </c>
      <c r="T580" t="n">
        <v>6052.64</v>
      </c>
      <c r="U580" t="n">
        <v>0.64</v>
      </c>
      <c r="V580" t="n">
        <v>0.74</v>
      </c>
      <c r="W580" t="n">
        <v>2.63</v>
      </c>
      <c r="X580" t="n">
        <v>0.36</v>
      </c>
      <c r="Y580" t="n">
        <v>1</v>
      </c>
      <c r="Z580" t="n">
        <v>10</v>
      </c>
    </row>
    <row r="581">
      <c r="A581" t="n">
        <v>45</v>
      </c>
      <c r="B581" t="n">
        <v>90</v>
      </c>
      <c r="C581" t="inlineStr">
        <is>
          <t xml:space="preserve">CONCLUIDO	</t>
        </is>
      </c>
      <c r="D581" t="n">
        <v>5.4101</v>
      </c>
      <c r="E581" t="n">
        <v>18.48</v>
      </c>
      <c r="F581" t="n">
        <v>15.64</v>
      </c>
      <c r="G581" t="n">
        <v>78.18000000000001</v>
      </c>
      <c r="H581" t="n">
        <v>1.12</v>
      </c>
      <c r="I581" t="n">
        <v>12</v>
      </c>
      <c r="J581" t="n">
        <v>193.72</v>
      </c>
      <c r="K581" t="n">
        <v>52.44</v>
      </c>
      <c r="L581" t="n">
        <v>12.25</v>
      </c>
      <c r="M581" t="n">
        <v>10</v>
      </c>
      <c r="N581" t="n">
        <v>39.02</v>
      </c>
      <c r="O581" t="n">
        <v>24125.85</v>
      </c>
      <c r="P581" t="n">
        <v>186.68</v>
      </c>
      <c r="Q581" t="n">
        <v>467.08</v>
      </c>
      <c r="R581" t="n">
        <v>59.8</v>
      </c>
      <c r="S581" t="n">
        <v>39.61</v>
      </c>
      <c r="T581" t="n">
        <v>5132.67</v>
      </c>
      <c r="U581" t="n">
        <v>0.66</v>
      </c>
      <c r="V581" t="n">
        <v>0.75</v>
      </c>
      <c r="W581" t="n">
        <v>2.63</v>
      </c>
      <c r="X581" t="n">
        <v>0.3</v>
      </c>
      <c r="Y581" t="n">
        <v>1</v>
      </c>
      <c r="Z581" t="n">
        <v>10</v>
      </c>
    </row>
    <row r="582">
      <c r="A582" t="n">
        <v>46</v>
      </c>
      <c r="B582" t="n">
        <v>90</v>
      </c>
      <c r="C582" t="inlineStr">
        <is>
          <t xml:space="preserve">CONCLUIDO	</t>
        </is>
      </c>
      <c r="D582" t="n">
        <v>5.4072</v>
      </c>
      <c r="E582" t="n">
        <v>18.49</v>
      </c>
      <c r="F582" t="n">
        <v>15.65</v>
      </c>
      <c r="G582" t="n">
        <v>78.23</v>
      </c>
      <c r="H582" t="n">
        <v>1.14</v>
      </c>
      <c r="I582" t="n">
        <v>12</v>
      </c>
      <c r="J582" t="n">
        <v>194.1</v>
      </c>
      <c r="K582" t="n">
        <v>52.44</v>
      </c>
      <c r="L582" t="n">
        <v>12.5</v>
      </c>
      <c r="M582" t="n">
        <v>10</v>
      </c>
      <c r="N582" t="n">
        <v>39.16</v>
      </c>
      <c r="O582" t="n">
        <v>24173.41</v>
      </c>
      <c r="P582" t="n">
        <v>186.89</v>
      </c>
      <c r="Q582" t="n">
        <v>467.08</v>
      </c>
      <c r="R582" t="n">
        <v>60.22</v>
      </c>
      <c r="S582" t="n">
        <v>39.61</v>
      </c>
      <c r="T582" t="n">
        <v>5341.13</v>
      </c>
      <c r="U582" t="n">
        <v>0.66</v>
      </c>
      <c r="V582" t="n">
        <v>0.75</v>
      </c>
      <c r="W582" t="n">
        <v>2.63</v>
      </c>
      <c r="X582" t="n">
        <v>0.31</v>
      </c>
      <c r="Y582" t="n">
        <v>1</v>
      </c>
      <c r="Z582" t="n">
        <v>10</v>
      </c>
    </row>
    <row r="583">
      <c r="A583" t="n">
        <v>47</v>
      </c>
      <c r="B583" t="n">
        <v>90</v>
      </c>
      <c r="C583" t="inlineStr">
        <is>
          <t xml:space="preserve">CONCLUIDO	</t>
        </is>
      </c>
      <c r="D583" t="n">
        <v>5.4099</v>
      </c>
      <c r="E583" t="n">
        <v>18.48</v>
      </c>
      <c r="F583" t="n">
        <v>15.64</v>
      </c>
      <c r="G583" t="n">
        <v>78.19</v>
      </c>
      <c r="H583" t="n">
        <v>1.16</v>
      </c>
      <c r="I583" t="n">
        <v>12</v>
      </c>
      <c r="J583" t="n">
        <v>194.49</v>
      </c>
      <c r="K583" t="n">
        <v>52.44</v>
      </c>
      <c r="L583" t="n">
        <v>12.75</v>
      </c>
      <c r="M583" t="n">
        <v>10</v>
      </c>
      <c r="N583" t="n">
        <v>39.3</v>
      </c>
      <c r="O583" t="n">
        <v>24221.02</v>
      </c>
      <c r="P583" t="n">
        <v>186.27</v>
      </c>
      <c r="Q583" t="n">
        <v>467.07</v>
      </c>
      <c r="R583" t="n">
        <v>59.86</v>
      </c>
      <c r="S583" t="n">
        <v>39.61</v>
      </c>
      <c r="T583" t="n">
        <v>5161.04</v>
      </c>
      <c r="U583" t="n">
        <v>0.66</v>
      </c>
      <c r="V583" t="n">
        <v>0.75</v>
      </c>
      <c r="W583" t="n">
        <v>2.63</v>
      </c>
      <c r="X583" t="n">
        <v>0.3</v>
      </c>
      <c r="Y583" t="n">
        <v>1</v>
      </c>
      <c r="Z583" t="n">
        <v>10</v>
      </c>
    </row>
    <row r="584">
      <c r="A584" t="n">
        <v>48</v>
      </c>
      <c r="B584" t="n">
        <v>90</v>
      </c>
      <c r="C584" t="inlineStr">
        <is>
          <t xml:space="preserve">CONCLUIDO	</t>
        </is>
      </c>
      <c r="D584" t="n">
        <v>5.4064</v>
      </c>
      <c r="E584" t="n">
        <v>18.5</v>
      </c>
      <c r="F584" t="n">
        <v>15.65</v>
      </c>
      <c r="G584" t="n">
        <v>78.25</v>
      </c>
      <c r="H584" t="n">
        <v>1.18</v>
      </c>
      <c r="I584" t="n">
        <v>12</v>
      </c>
      <c r="J584" t="n">
        <v>194.88</v>
      </c>
      <c r="K584" t="n">
        <v>52.44</v>
      </c>
      <c r="L584" t="n">
        <v>13</v>
      </c>
      <c r="M584" t="n">
        <v>10</v>
      </c>
      <c r="N584" t="n">
        <v>39.43</v>
      </c>
      <c r="O584" t="n">
        <v>24268.67</v>
      </c>
      <c r="P584" t="n">
        <v>186.07</v>
      </c>
      <c r="Q584" t="n">
        <v>467.08</v>
      </c>
      <c r="R584" t="n">
        <v>60.28</v>
      </c>
      <c r="S584" t="n">
        <v>39.61</v>
      </c>
      <c r="T584" t="n">
        <v>5371.82</v>
      </c>
      <c r="U584" t="n">
        <v>0.66</v>
      </c>
      <c r="V584" t="n">
        <v>0.75</v>
      </c>
      <c r="W584" t="n">
        <v>2.63</v>
      </c>
      <c r="X584" t="n">
        <v>0.32</v>
      </c>
      <c r="Y584" t="n">
        <v>1</v>
      </c>
      <c r="Z584" t="n">
        <v>10</v>
      </c>
    </row>
    <row r="585">
      <c r="A585" t="n">
        <v>49</v>
      </c>
      <c r="B585" t="n">
        <v>90</v>
      </c>
      <c r="C585" t="inlineStr">
        <is>
          <t xml:space="preserve">CONCLUIDO	</t>
        </is>
      </c>
      <c r="D585" t="n">
        <v>5.4254</v>
      </c>
      <c r="E585" t="n">
        <v>18.43</v>
      </c>
      <c r="F585" t="n">
        <v>15.62</v>
      </c>
      <c r="G585" t="n">
        <v>85.2</v>
      </c>
      <c r="H585" t="n">
        <v>1.2</v>
      </c>
      <c r="I585" t="n">
        <v>11</v>
      </c>
      <c r="J585" t="n">
        <v>195.26</v>
      </c>
      <c r="K585" t="n">
        <v>52.44</v>
      </c>
      <c r="L585" t="n">
        <v>13.25</v>
      </c>
      <c r="M585" t="n">
        <v>9</v>
      </c>
      <c r="N585" t="n">
        <v>39.57</v>
      </c>
      <c r="O585" t="n">
        <v>24316.37</v>
      </c>
      <c r="P585" t="n">
        <v>184.72</v>
      </c>
      <c r="Q585" t="n">
        <v>467.07</v>
      </c>
      <c r="R585" t="n">
        <v>59.39</v>
      </c>
      <c r="S585" t="n">
        <v>39.61</v>
      </c>
      <c r="T585" t="n">
        <v>4933.37</v>
      </c>
      <c r="U585" t="n">
        <v>0.67</v>
      </c>
      <c r="V585" t="n">
        <v>0.75</v>
      </c>
      <c r="W585" t="n">
        <v>2.62</v>
      </c>
      <c r="X585" t="n">
        <v>0.29</v>
      </c>
      <c r="Y585" t="n">
        <v>1</v>
      </c>
      <c r="Z585" t="n">
        <v>10</v>
      </c>
    </row>
    <row r="586">
      <c r="A586" t="n">
        <v>50</v>
      </c>
      <c r="B586" t="n">
        <v>90</v>
      </c>
      <c r="C586" t="inlineStr">
        <is>
          <t xml:space="preserve">CONCLUIDO	</t>
        </is>
      </c>
      <c r="D586" t="n">
        <v>5.4293</v>
      </c>
      <c r="E586" t="n">
        <v>18.42</v>
      </c>
      <c r="F586" t="n">
        <v>15.61</v>
      </c>
      <c r="G586" t="n">
        <v>85.13</v>
      </c>
      <c r="H586" t="n">
        <v>1.22</v>
      </c>
      <c r="I586" t="n">
        <v>11</v>
      </c>
      <c r="J586" t="n">
        <v>195.65</v>
      </c>
      <c r="K586" t="n">
        <v>52.44</v>
      </c>
      <c r="L586" t="n">
        <v>13.5</v>
      </c>
      <c r="M586" t="n">
        <v>9</v>
      </c>
      <c r="N586" t="n">
        <v>39.71</v>
      </c>
      <c r="O586" t="n">
        <v>24364.12</v>
      </c>
      <c r="P586" t="n">
        <v>184.43</v>
      </c>
      <c r="Q586" t="n">
        <v>467.07</v>
      </c>
      <c r="R586" t="n">
        <v>58.85</v>
      </c>
      <c r="S586" t="n">
        <v>39.61</v>
      </c>
      <c r="T586" t="n">
        <v>4663.02</v>
      </c>
      <c r="U586" t="n">
        <v>0.67</v>
      </c>
      <c r="V586" t="n">
        <v>0.75</v>
      </c>
      <c r="W586" t="n">
        <v>2.63</v>
      </c>
      <c r="X586" t="n">
        <v>0.27</v>
      </c>
      <c r="Y586" t="n">
        <v>1</v>
      </c>
      <c r="Z586" t="n">
        <v>10</v>
      </c>
    </row>
    <row r="587">
      <c r="A587" t="n">
        <v>51</v>
      </c>
      <c r="B587" t="n">
        <v>90</v>
      </c>
      <c r="C587" t="inlineStr">
        <is>
          <t xml:space="preserve">CONCLUIDO	</t>
        </is>
      </c>
      <c r="D587" t="n">
        <v>5.4255</v>
      </c>
      <c r="E587" t="n">
        <v>18.43</v>
      </c>
      <c r="F587" t="n">
        <v>15.62</v>
      </c>
      <c r="G587" t="n">
        <v>85.2</v>
      </c>
      <c r="H587" t="n">
        <v>1.25</v>
      </c>
      <c r="I587" t="n">
        <v>11</v>
      </c>
      <c r="J587" t="n">
        <v>196.04</v>
      </c>
      <c r="K587" t="n">
        <v>52.44</v>
      </c>
      <c r="L587" t="n">
        <v>13.75</v>
      </c>
      <c r="M587" t="n">
        <v>9</v>
      </c>
      <c r="N587" t="n">
        <v>39.84</v>
      </c>
      <c r="O587" t="n">
        <v>24411.91</v>
      </c>
      <c r="P587" t="n">
        <v>184.23</v>
      </c>
      <c r="Q587" t="n">
        <v>467.16</v>
      </c>
      <c r="R587" t="n">
        <v>59.3</v>
      </c>
      <c r="S587" t="n">
        <v>39.61</v>
      </c>
      <c r="T587" t="n">
        <v>4885.9</v>
      </c>
      <c r="U587" t="n">
        <v>0.67</v>
      </c>
      <c r="V587" t="n">
        <v>0.75</v>
      </c>
      <c r="W587" t="n">
        <v>2.62</v>
      </c>
      <c r="X587" t="n">
        <v>0.29</v>
      </c>
      <c r="Y587" t="n">
        <v>1</v>
      </c>
      <c r="Z587" t="n">
        <v>10</v>
      </c>
    </row>
    <row r="588">
      <c r="A588" t="n">
        <v>52</v>
      </c>
      <c r="B588" t="n">
        <v>90</v>
      </c>
      <c r="C588" t="inlineStr">
        <is>
          <t xml:space="preserve">CONCLUIDO	</t>
        </is>
      </c>
      <c r="D588" t="n">
        <v>5.4272</v>
      </c>
      <c r="E588" t="n">
        <v>18.43</v>
      </c>
      <c r="F588" t="n">
        <v>15.61</v>
      </c>
      <c r="G588" t="n">
        <v>85.17</v>
      </c>
      <c r="H588" t="n">
        <v>1.27</v>
      </c>
      <c r="I588" t="n">
        <v>11</v>
      </c>
      <c r="J588" t="n">
        <v>196.42</v>
      </c>
      <c r="K588" t="n">
        <v>52.44</v>
      </c>
      <c r="L588" t="n">
        <v>14</v>
      </c>
      <c r="M588" t="n">
        <v>9</v>
      </c>
      <c r="N588" t="n">
        <v>39.98</v>
      </c>
      <c r="O588" t="n">
        <v>24459.75</v>
      </c>
      <c r="P588" t="n">
        <v>184.2</v>
      </c>
      <c r="Q588" t="n">
        <v>467.07</v>
      </c>
      <c r="R588" t="n">
        <v>59.28</v>
      </c>
      <c r="S588" t="n">
        <v>39.61</v>
      </c>
      <c r="T588" t="n">
        <v>4874.46</v>
      </c>
      <c r="U588" t="n">
        <v>0.67</v>
      </c>
      <c r="V588" t="n">
        <v>0.75</v>
      </c>
      <c r="W588" t="n">
        <v>2.62</v>
      </c>
      <c r="X588" t="n">
        <v>0.28</v>
      </c>
      <c r="Y588" t="n">
        <v>1</v>
      </c>
      <c r="Z588" t="n">
        <v>10</v>
      </c>
    </row>
    <row r="589">
      <c r="A589" t="n">
        <v>53</v>
      </c>
      <c r="B589" t="n">
        <v>90</v>
      </c>
      <c r="C589" t="inlineStr">
        <is>
          <t xml:space="preserve">CONCLUIDO	</t>
        </is>
      </c>
      <c r="D589" t="n">
        <v>5.4294</v>
      </c>
      <c r="E589" t="n">
        <v>18.42</v>
      </c>
      <c r="F589" t="n">
        <v>15.61</v>
      </c>
      <c r="G589" t="n">
        <v>85.13</v>
      </c>
      <c r="H589" t="n">
        <v>1.29</v>
      </c>
      <c r="I589" t="n">
        <v>11</v>
      </c>
      <c r="J589" t="n">
        <v>196.81</v>
      </c>
      <c r="K589" t="n">
        <v>52.44</v>
      </c>
      <c r="L589" t="n">
        <v>14.25</v>
      </c>
      <c r="M589" t="n">
        <v>9</v>
      </c>
      <c r="N589" t="n">
        <v>40.12</v>
      </c>
      <c r="O589" t="n">
        <v>24507.64</v>
      </c>
      <c r="P589" t="n">
        <v>182.91</v>
      </c>
      <c r="Q589" t="n">
        <v>467.07</v>
      </c>
      <c r="R589" t="n">
        <v>58.87</v>
      </c>
      <c r="S589" t="n">
        <v>39.61</v>
      </c>
      <c r="T589" t="n">
        <v>4669.29</v>
      </c>
      <c r="U589" t="n">
        <v>0.67</v>
      </c>
      <c r="V589" t="n">
        <v>0.75</v>
      </c>
      <c r="W589" t="n">
        <v>2.63</v>
      </c>
      <c r="X589" t="n">
        <v>0.27</v>
      </c>
      <c r="Y589" t="n">
        <v>1</v>
      </c>
      <c r="Z589" t="n">
        <v>10</v>
      </c>
    </row>
    <row r="590">
      <c r="A590" t="n">
        <v>54</v>
      </c>
      <c r="B590" t="n">
        <v>90</v>
      </c>
      <c r="C590" t="inlineStr">
        <is>
          <t xml:space="preserve">CONCLUIDO	</t>
        </is>
      </c>
      <c r="D590" t="n">
        <v>5.4447</v>
      </c>
      <c r="E590" t="n">
        <v>18.37</v>
      </c>
      <c r="F590" t="n">
        <v>15.59</v>
      </c>
      <c r="G590" t="n">
        <v>93.54000000000001</v>
      </c>
      <c r="H590" t="n">
        <v>1.31</v>
      </c>
      <c r="I590" t="n">
        <v>10</v>
      </c>
      <c r="J590" t="n">
        <v>197.2</v>
      </c>
      <c r="K590" t="n">
        <v>52.44</v>
      </c>
      <c r="L590" t="n">
        <v>14.5</v>
      </c>
      <c r="M590" t="n">
        <v>8</v>
      </c>
      <c r="N590" t="n">
        <v>40.26</v>
      </c>
      <c r="O590" t="n">
        <v>24555.57</v>
      </c>
      <c r="P590" t="n">
        <v>182.02</v>
      </c>
      <c r="Q590" t="n">
        <v>467.07</v>
      </c>
      <c r="R590" t="n">
        <v>58.3</v>
      </c>
      <c r="S590" t="n">
        <v>39.61</v>
      </c>
      <c r="T590" t="n">
        <v>4390.7</v>
      </c>
      <c r="U590" t="n">
        <v>0.68</v>
      </c>
      <c r="V590" t="n">
        <v>0.75</v>
      </c>
      <c r="W590" t="n">
        <v>2.62</v>
      </c>
      <c r="X590" t="n">
        <v>0.26</v>
      </c>
      <c r="Y590" t="n">
        <v>1</v>
      </c>
      <c r="Z590" t="n">
        <v>10</v>
      </c>
    </row>
    <row r="591">
      <c r="A591" t="n">
        <v>55</v>
      </c>
      <c r="B591" t="n">
        <v>90</v>
      </c>
      <c r="C591" t="inlineStr">
        <is>
          <t xml:space="preserve">CONCLUIDO	</t>
        </is>
      </c>
      <c r="D591" t="n">
        <v>5.4451</v>
      </c>
      <c r="E591" t="n">
        <v>18.36</v>
      </c>
      <c r="F591" t="n">
        <v>15.59</v>
      </c>
      <c r="G591" t="n">
        <v>93.53</v>
      </c>
      <c r="H591" t="n">
        <v>1.33</v>
      </c>
      <c r="I591" t="n">
        <v>10</v>
      </c>
      <c r="J591" t="n">
        <v>197.59</v>
      </c>
      <c r="K591" t="n">
        <v>52.44</v>
      </c>
      <c r="L591" t="n">
        <v>14.75</v>
      </c>
      <c r="M591" t="n">
        <v>8</v>
      </c>
      <c r="N591" t="n">
        <v>40.4</v>
      </c>
      <c r="O591" t="n">
        <v>24603.55</v>
      </c>
      <c r="P591" t="n">
        <v>181.99</v>
      </c>
      <c r="Q591" t="n">
        <v>467.08</v>
      </c>
      <c r="R591" t="n">
        <v>58.3</v>
      </c>
      <c r="S591" t="n">
        <v>39.61</v>
      </c>
      <c r="T591" t="n">
        <v>4388.57</v>
      </c>
      <c r="U591" t="n">
        <v>0.68</v>
      </c>
      <c r="V591" t="n">
        <v>0.75</v>
      </c>
      <c r="W591" t="n">
        <v>2.62</v>
      </c>
      <c r="X591" t="n">
        <v>0.26</v>
      </c>
      <c r="Y591" t="n">
        <v>1</v>
      </c>
      <c r="Z591" t="n">
        <v>10</v>
      </c>
    </row>
    <row r="592">
      <c r="A592" t="n">
        <v>56</v>
      </c>
      <c r="B592" t="n">
        <v>90</v>
      </c>
      <c r="C592" t="inlineStr">
        <is>
          <t xml:space="preserve">CONCLUIDO	</t>
        </is>
      </c>
      <c r="D592" t="n">
        <v>5.4434</v>
      </c>
      <c r="E592" t="n">
        <v>18.37</v>
      </c>
      <c r="F592" t="n">
        <v>15.59</v>
      </c>
      <c r="G592" t="n">
        <v>93.56999999999999</v>
      </c>
      <c r="H592" t="n">
        <v>1.35</v>
      </c>
      <c r="I592" t="n">
        <v>10</v>
      </c>
      <c r="J592" t="n">
        <v>197.98</v>
      </c>
      <c r="K592" t="n">
        <v>52.44</v>
      </c>
      <c r="L592" t="n">
        <v>15</v>
      </c>
      <c r="M592" t="n">
        <v>8</v>
      </c>
      <c r="N592" t="n">
        <v>40.54</v>
      </c>
      <c r="O592" t="n">
        <v>24651.58</v>
      </c>
      <c r="P592" t="n">
        <v>181.77</v>
      </c>
      <c r="Q592" t="n">
        <v>467.07</v>
      </c>
      <c r="R592" t="n">
        <v>58.52</v>
      </c>
      <c r="S592" t="n">
        <v>39.61</v>
      </c>
      <c r="T592" t="n">
        <v>4498.71</v>
      </c>
      <c r="U592" t="n">
        <v>0.68</v>
      </c>
      <c r="V592" t="n">
        <v>0.75</v>
      </c>
      <c r="W592" t="n">
        <v>2.62</v>
      </c>
      <c r="X592" t="n">
        <v>0.26</v>
      </c>
      <c r="Y592" t="n">
        <v>1</v>
      </c>
      <c r="Z592" t="n">
        <v>10</v>
      </c>
    </row>
    <row r="593">
      <c r="A593" t="n">
        <v>57</v>
      </c>
      <c r="B593" t="n">
        <v>90</v>
      </c>
      <c r="C593" t="inlineStr">
        <is>
          <t xml:space="preserve">CONCLUIDO	</t>
        </is>
      </c>
      <c r="D593" t="n">
        <v>5.4442</v>
      </c>
      <c r="E593" t="n">
        <v>18.37</v>
      </c>
      <c r="F593" t="n">
        <v>15.59</v>
      </c>
      <c r="G593" t="n">
        <v>93.55</v>
      </c>
      <c r="H593" t="n">
        <v>1.36</v>
      </c>
      <c r="I593" t="n">
        <v>10</v>
      </c>
      <c r="J593" t="n">
        <v>198.37</v>
      </c>
      <c r="K593" t="n">
        <v>52.44</v>
      </c>
      <c r="L593" t="n">
        <v>15.25</v>
      </c>
      <c r="M593" t="n">
        <v>8</v>
      </c>
      <c r="N593" t="n">
        <v>40.68</v>
      </c>
      <c r="O593" t="n">
        <v>24699.65</v>
      </c>
      <c r="P593" t="n">
        <v>181.34</v>
      </c>
      <c r="Q593" t="n">
        <v>467.07</v>
      </c>
      <c r="R593" t="n">
        <v>58.37</v>
      </c>
      <c r="S593" t="n">
        <v>39.61</v>
      </c>
      <c r="T593" t="n">
        <v>4426.17</v>
      </c>
      <c r="U593" t="n">
        <v>0.68</v>
      </c>
      <c r="V593" t="n">
        <v>0.75</v>
      </c>
      <c r="W593" t="n">
        <v>2.63</v>
      </c>
      <c r="X593" t="n">
        <v>0.26</v>
      </c>
      <c r="Y593" t="n">
        <v>1</v>
      </c>
      <c r="Z593" t="n">
        <v>10</v>
      </c>
    </row>
    <row r="594">
      <c r="A594" t="n">
        <v>58</v>
      </c>
      <c r="B594" t="n">
        <v>90</v>
      </c>
      <c r="C594" t="inlineStr">
        <is>
          <t xml:space="preserve">CONCLUIDO	</t>
        </is>
      </c>
      <c r="D594" t="n">
        <v>5.4444</v>
      </c>
      <c r="E594" t="n">
        <v>18.37</v>
      </c>
      <c r="F594" t="n">
        <v>15.59</v>
      </c>
      <c r="G594" t="n">
        <v>93.55</v>
      </c>
      <c r="H594" t="n">
        <v>1.38</v>
      </c>
      <c r="I594" t="n">
        <v>10</v>
      </c>
      <c r="J594" t="n">
        <v>198.76</v>
      </c>
      <c r="K594" t="n">
        <v>52.44</v>
      </c>
      <c r="L594" t="n">
        <v>15.5</v>
      </c>
      <c r="M594" t="n">
        <v>8</v>
      </c>
      <c r="N594" t="n">
        <v>40.82</v>
      </c>
      <c r="O594" t="n">
        <v>24747.78</v>
      </c>
      <c r="P594" t="n">
        <v>180.5</v>
      </c>
      <c r="Q594" t="n">
        <v>467.07</v>
      </c>
      <c r="R594" t="n">
        <v>58.28</v>
      </c>
      <c r="S594" t="n">
        <v>39.61</v>
      </c>
      <c r="T594" t="n">
        <v>4379.73</v>
      </c>
      <c r="U594" t="n">
        <v>0.68</v>
      </c>
      <c r="V594" t="n">
        <v>0.75</v>
      </c>
      <c r="W594" t="n">
        <v>2.63</v>
      </c>
      <c r="X594" t="n">
        <v>0.26</v>
      </c>
      <c r="Y594" t="n">
        <v>1</v>
      </c>
      <c r="Z594" t="n">
        <v>10</v>
      </c>
    </row>
    <row r="595">
      <c r="A595" t="n">
        <v>59</v>
      </c>
      <c r="B595" t="n">
        <v>90</v>
      </c>
      <c r="C595" t="inlineStr">
        <is>
          <t xml:space="preserve">CONCLUIDO	</t>
        </is>
      </c>
      <c r="D595" t="n">
        <v>5.4476</v>
      </c>
      <c r="E595" t="n">
        <v>18.36</v>
      </c>
      <c r="F595" t="n">
        <v>15.58</v>
      </c>
      <c r="G595" t="n">
        <v>93.48</v>
      </c>
      <c r="H595" t="n">
        <v>1.4</v>
      </c>
      <c r="I595" t="n">
        <v>10</v>
      </c>
      <c r="J595" t="n">
        <v>199.15</v>
      </c>
      <c r="K595" t="n">
        <v>52.44</v>
      </c>
      <c r="L595" t="n">
        <v>15.75</v>
      </c>
      <c r="M595" t="n">
        <v>8</v>
      </c>
      <c r="N595" t="n">
        <v>40.96</v>
      </c>
      <c r="O595" t="n">
        <v>24795.95</v>
      </c>
      <c r="P595" t="n">
        <v>178.89</v>
      </c>
      <c r="Q595" t="n">
        <v>467.07</v>
      </c>
      <c r="R595" t="n">
        <v>58.05</v>
      </c>
      <c r="S595" t="n">
        <v>39.61</v>
      </c>
      <c r="T595" t="n">
        <v>4265.06</v>
      </c>
      <c r="U595" t="n">
        <v>0.68</v>
      </c>
      <c r="V595" t="n">
        <v>0.75</v>
      </c>
      <c r="W595" t="n">
        <v>2.62</v>
      </c>
      <c r="X595" t="n">
        <v>0.25</v>
      </c>
      <c r="Y595" t="n">
        <v>1</v>
      </c>
      <c r="Z595" t="n">
        <v>10</v>
      </c>
    </row>
    <row r="596">
      <c r="A596" t="n">
        <v>60</v>
      </c>
      <c r="B596" t="n">
        <v>90</v>
      </c>
      <c r="C596" t="inlineStr">
        <is>
          <t xml:space="preserve">CONCLUIDO	</t>
        </is>
      </c>
      <c r="D596" t="n">
        <v>5.466</v>
      </c>
      <c r="E596" t="n">
        <v>18.3</v>
      </c>
      <c r="F596" t="n">
        <v>15.55</v>
      </c>
      <c r="G596" t="n">
        <v>103.7</v>
      </c>
      <c r="H596" t="n">
        <v>1.42</v>
      </c>
      <c r="I596" t="n">
        <v>9</v>
      </c>
      <c r="J596" t="n">
        <v>199.54</v>
      </c>
      <c r="K596" t="n">
        <v>52.44</v>
      </c>
      <c r="L596" t="n">
        <v>16</v>
      </c>
      <c r="M596" t="n">
        <v>7</v>
      </c>
      <c r="N596" t="n">
        <v>41.1</v>
      </c>
      <c r="O596" t="n">
        <v>24844.17</v>
      </c>
      <c r="P596" t="n">
        <v>177.99</v>
      </c>
      <c r="Q596" t="n">
        <v>467.14</v>
      </c>
      <c r="R596" t="n">
        <v>57.2</v>
      </c>
      <c r="S596" t="n">
        <v>39.61</v>
      </c>
      <c r="T596" t="n">
        <v>3846.93</v>
      </c>
      <c r="U596" t="n">
        <v>0.6899999999999999</v>
      </c>
      <c r="V596" t="n">
        <v>0.75</v>
      </c>
      <c r="W596" t="n">
        <v>2.62</v>
      </c>
      <c r="X596" t="n">
        <v>0.22</v>
      </c>
      <c r="Y596" t="n">
        <v>1</v>
      </c>
      <c r="Z596" t="n">
        <v>10</v>
      </c>
    </row>
    <row r="597">
      <c r="A597" t="n">
        <v>61</v>
      </c>
      <c r="B597" t="n">
        <v>90</v>
      </c>
      <c r="C597" t="inlineStr">
        <is>
          <t xml:space="preserve">CONCLUIDO	</t>
        </is>
      </c>
      <c r="D597" t="n">
        <v>5.4643</v>
      </c>
      <c r="E597" t="n">
        <v>18.3</v>
      </c>
      <c r="F597" t="n">
        <v>15.56</v>
      </c>
      <c r="G597" t="n">
        <v>103.73</v>
      </c>
      <c r="H597" t="n">
        <v>1.44</v>
      </c>
      <c r="I597" t="n">
        <v>9</v>
      </c>
      <c r="J597" t="n">
        <v>199.93</v>
      </c>
      <c r="K597" t="n">
        <v>52.44</v>
      </c>
      <c r="L597" t="n">
        <v>16.25</v>
      </c>
      <c r="M597" t="n">
        <v>7</v>
      </c>
      <c r="N597" t="n">
        <v>41.24</v>
      </c>
      <c r="O597" t="n">
        <v>24892.44</v>
      </c>
      <c r="P597" t="n">
        <v>178.15</v>
      </c>
      <c r="Q597" t="n">
        <v>467.08</v>
      </c>
      <c r="R597" t="n">
        <v>57.39</v>
      </c>
      <c r="S597" t="n">
        <v>39.61</v>
      </c>
      <c r="T597" t="n">
        <v>3940.82</v>
      </c>
      <c r="U597" t="n">
        <v>0.6899999999999999</v>
      </c>
      <c r="V597" t="n">
        <v>0.75</v>
      </c>
      <c r="W597" t="n">
        <v>2.62</v>
      </c>
      <c r="X597" t="n">
        <v>0.23</v>
      </c>
      <c r="Y597" t="n">
        <v>1</v>
      </c>
      <c r="Z597" t="n">
        <v>10</v>
      </c>
    </row>
    <row r="598">
      <c r="A598" t="n">
        <v>62</v>
      </c>
      <c r="B598" t="n">
        <v>90</v>
      </c>
      <c r="C598" t="inlineStr">
        <is>
          <t xml:space="preserve">CONCLUIDO	</t>
        </is>
      </c>
      <c r="D598" t="n">
        <v>5.4648</v>
      </c>
      <c r="E598" t="n">
        <v>18.3</v>
      </c>
      <c r="F598" t="n">
        <v>15.56</v>
      </c>
      <c r="G598" t="n">
        <v>103.72</v>
      </c>
      <c r="H598" t="n">
        <v>1.46</v>
      </c>
      <c r="I598" t="n">
        <v>9</v>
      </c>
      <c r="J598" t="n">
        <v>200.32</v>
      </c>
      <c r="K598" t="n">
        <v>52.44</v>
      </c>
      <c r="L598" t="n">
        <v>16.5</v>
      </c>
      <c r="M598" t="n">
        <v>7</v>
      </c>
      <c r="N598" t="n">
        <v>41.38</v>
      </c>
      <c r="O598" t="n">
        <v>24940.75</v>
      </c>
      <c r="P598" t="n">
        <v>178.5</v>
      </c>
      <c r="Q598" t="n">
        <v>467.07</v>
      </c>
      <c r="R598" t="n">
        <v>57.37</v>
      </c>
      <c r="S598" t="n">
        <v>39.61</v>
      </c>
      <c r="T598" t="n">
        <v>3929.83</v>
      </c>
      <c r="U598" t="n">
        <v>0.6899999999999999</v>
      </c>
      <c r="V598" t="n">
        <v>0.75</v>
      </c>
      <c r="W598" t="n">
        <v>2.62</v>
      </c>
      <c r="X598" t="n">
        <v>0.23</v>
      </c>
      <c r="Y598" t="n">
        <v>1</v>
      </c>
      <c r="Z598" t="n">
        <v>10</v>
      </c>
    </row>
    <row r="599">
      <c r="A599" t="n">
        <v>63</v>
      </c>
      <c r="B599" t="n">
        <v>90</v>
      </c>
      <c r="C599" t="inlineStr">
        <is>
          <t xml:space="preserve">CONCLUIDO	</t>
        </is>
      </c>
      <c r="D599" t="n">
        <v>5.4651</v>
      </c>
      <c r="E599" t="n">
        <v>18.3</v>
      </c>
      <c r="F599" t="n">
        <v>15.56</v>
      </c>
      <c r="G599" t="n">
        <v>103.72</v>
      </c>
      <c r="H599" t="n">
        <v>1.48</v>
      </c>
      <c r="I599" t="n">
        <v>9</v>
      </c>
      <c r="J599" t="n">
        <v>200.72</v>
      </c>
      <c r="K599" t="n">
        <v>52.44</v>
      </c>
      <c r="L599" t="n">
        <v>16.75</v>
      </c>
      <c r="M599" t="n">
        <v>7</v>
      </c>
      <c r="N599" t="n">
        <v>41.52</v>
      </c>
      <c r="O599" t="n">
        <v>24989.11</v>
      </c>
      <c r="P599" t="n">
        <v>178.58</v>
      </c>
      <c r="Q599" t="n">
        <v>467.07</v>
      </c>
      <c r="R599" t="n">
        <v>57.26</v>
      </c>
      <c r="S599" t="n">
        <v>39.61</v>
      </c>
      <c r="T599" t="n">
        <v>3875.11</v>
      </c>
      <c r="U599" t="n">
        <v>0.6899999999999999</v>
      </c>
      <c r="V599" t="n">
        <v>0.75</v>
      </c>
      <c r="W599" t="n">
        <v>2.62</v>
      </c>
      <c r="X599" t="n">
        <v>0.22</v>
      </c>
      <c r="Y599" t="n">
        <v>1</v>
      </c>
      <c r="Z599" t="n">
        <v>10</v>
      </c>
    </row>
    <row r="600">
      <c r="A600" t="n">
        <v>64</v>
      </c>
      <c r="B600" t="n">
        <v>90</v>
      </c>
      <c r="C600" t="inlineStr">
        <is>
          <t xml:space="preserve">CONCLUIDO	</t>
        </is>
      </c>
      <c r="D600" t="n">
        <v>5.4617</v>
      </c>
      <c r="E600" t="n">
        <v>18.31</v>
      </c>
      <c r="F600" t="n">
        <v>15.57</v>
      </c>
      <c r="G600" t="n">
        <v>103.79</v>
      </c>
      <c r="H600" t="n">
        <v>1.5</v>
      </c>
      <c r="I600" t="n">
        <v>9</v>
      </c>
      <c r="J600" t="n">
        <v>201.11</v>
      </c>
      <c r="K600" t="n">
        <v>52.44</v>
      </c>
      <c r="L600" t="n">
        <v>17</v>
      </c>
      <c r="M600" t="n">
        <v>7</v>
      </c>
      <c r="N600" t="n">
        <v>41.67</v>
      </c>
      <c r="O600" t="n">
        <v>25037.53</v>
      </c>
      <c r="P600" t="n">
        <v>178.19</v>
      </c>
      <c r="Q600" t="n">
        <v>467.07</v>
      </c>
      <c r="R600" t="n">
        <v>57.61</v>
      </c>
      <c r="S600" t="n">
        <v>39.61</v>
      </c>
      <c r="T600" t="n">
        <v>4051.93</v>
      </c>
      <c r="U600" t="n">
        <v>0.6899999999999999</v>
      </c>
      <c r="V600" t="n">
        <v>0.75</v>
      </c>
      <c r="W600" t="n">
        <v>2.62</v>
      </c>
      <c r="X600" t="n">
        <v>0.24</v>
      </c>
      <c r="Y600" t="n">
        <v>1</v>
      </c>
      <c r="Z600" t="n">
        <v>10</v>
      </c>
    </row>
    <row r="601">
      <c r="A601" t="n">
        <v>65</v>
      </c>
      <c r="B601" t="n">
        <v>90</v>
      </c>
      <c r="C601" t="inlineStr">
        <is>
          <t xml:space="preserve">CONCLUIDO	</t>
        </is>
      </c>
      <c r="D601" t="n">
        <v>5.4641</v>
      </c>
      <c r="E601" t="n">
        <v>18.3</v>
      </c>
      <c r="F601" t="n">
        <v>15.56</v>
      </c>
      <c r="G601" t="n">
        <v>103.74</v>
      </c>
      <c r="H601" t="n">
        <v>1.52</v>
      </c>
      <c r="I601" t="n">
        <v>9</v>
      </c>
      <c r="J601" t="n">
        <v>201.5</v>
      </c>
      <c r="K601" t="n">
        <v>52.44</v>
      </c>
      <c r="L601" t="n">
        <v>17.25</v>
      </c>
      <c r="M601" t="n">
        <v>7</v>
      </c>
      <c r="N601" t="n">
        <v>41.81</v>
      </c>
      <c r="O601" t="n">
        <v>25085.99</v>
      </c>
      <c r="P601" t="n">
        <v>177.34</v>
      </c>
      <c r="Q601" t="n">
        <v>467.07</v>
      </c>
      <c r="R601" t="n">
        <v>57.45</v>
      </c>
      <c r="S601" t="n">
        <v>39.61</v>
      </c>
      <c r="T601" t="n">
        <v>3973.24</v>
      </c>
      <c r="U601" t="n">
        <v>0.6899999999999999</v>
      </c>
      <c r="V601" t="n">
        <v>0.75</v>
      </c>
      <c r="W601" t="n">
        <v>2.62</v>
      </c>
      <c r="X601" t="n">
        <v>0.23</v>
      </c>
      <c r="Y601" t="n">
        <v>1</v>
      </c>
      <c r="Z601" t="n">
        <v>10</v>
      </c>
    </row>
    <row r="602">
      <c r="A602" t="n">
        <v>66</v>
      </c>
      <c r="B602" t="n">
        <v>90</v>
      </c>
      <c r="C602" t="inlineStr">
        <is>
          <t xml:space="preserve">CONCLUIDO	</t>
        </is>
      </c>
      <c r="D602" t="n">
        <v>5.4598</v>
      </c>
      <c r="E602" t="n">
        <v>18.32</v>
      </c>
      <c r="F602" t="n">
        <v>15.58</v>
      </c>
      <c r="G602" t="n">
        <v>103.84</v>
      </c>
      <c r="H602" t="n">
        <v>1.54</v>
      </c>
      <c r="I602" t="n">
        <v>9</v>
      </c>
      <c r="J602" t="n">
        <v>201.9</v>
      </c>
      <c r="K602" t="n">
        <v>52.44</v>
      </c>
      <c r="L602" t="n">
        <v>17.5</v>
      </c>
      <c r="M602" t="n">
        <v>7</v>
      </c>
      <c r="N602" t="n">
        <v>41.95</v>
      </c>
      <c r="O602" t="n">
        <v>25134.5</v>
      </c>
      <c r="P602" t="n">
        <v>176.27</v>
      </c>
      <c r="Q602" t="n">
        <v>467.07</v>
      </c>
      <c r="R602" t="n">
        <v>57.9</v>
      </c>
      <c r="S602" t="n">
        <v>39.61</v>
      </c>
      <c r="T602" t="n">
        <v>4198.3</v>
      </c>
      <c r="U602" t="n">
        <v>0.68</v>
      </c>
      <c r="V602" t="n">
        <v>0.75</v>
      </c>
      <c r="W602" t="n">
        <v>2.62</v>
      </c>
      <c r="X602" t="n">
        <v>0.24</v>
      </c>
      <c r="Y602" t="n">
        <v>1</v>
      </c>
      <c r="Z602" t="n">
        <v>10</v>
      </c>
    </row>
    <row r="603">
      <c r="A603" t="n">
        <v>67</v>
      </c>
      <c r="B603" t="n">
        <v>90</v>
      </c>
      <c r="C603" t="inlineStr">
        <is>
          <t xml:space="preserve">CONCLUIDO	</t>
        </is>
      </c>
      <c r="D603" t="n">
        <v>5.4645</v>
      </c>
      <c r="E603" t="n">
        <v>18.3</v>
      </c>
      <c r="F603" t="n">
        <v>15.56</v>
      </c>
      <c r="G603" t="n">
        <v>103.73</v>
      </c>
      <c r="H603" t="n">
        <v>1.56</v>
      </c>
      <c r="I603" t="n">
        <v>9</v>
      </c>
      <c r="J603" t="n">
        <v>202.29</v>
      </c>
      <c r="K603" t="n">
        <v>52.44</v>
      </c>
      <c r="L603" t="n">
        <v>17.75</v>
      </c>
      <c r="M603" t="n">
        <v>7</v>
      </c>
      <c r="N603" t="n">
        <v>42.1</v>
      </c>
      <c r="O603" t="n">
        <v>25183.06</v>
      </c>
      <c r="P603" t="n">
        <v>175.61</v>
      </c>
      <c r="Q603" t="n">
        <v>467.07</v>
      </c>
      <c r="R603" t="n">
        <v>57.36</v>
      </c>
      <c r="S603" t="n">
        <v>39.61</v>
      </c>
      <c r="T603" t="n">
        <v>3925.15</v>
      </c>
      <c r="U603" t="n">
        <v>0.6899999999999999</v>
      </c>
      <c r="V603" t="n">
        <v>0.75</v>
      </c>
      <c r="W603" t="n">
        <v>2.62</v>
      </c>
      <c r="X603" t="n">
        <v>0.23</v>
      </c>
      <c r="Y603" t="n">
        <v>1</v>
      </c>
      <c r="Z603" t="n">
        <v>10</v>
      </c>
    </row>
    <row r="604">
      <c r="A604" t="n">
        <v>68</v>
      </c>
      <c r="B604" t="n">
        <v>90</v>
      </c>
      <c r="C604" t="inlineStr">
        <is>
          <t xml:space="preserve">CONCLUIDO	</t>
        </is>
      </c>
      <c r="D604" t="n">
        <v>5.4865</v>
      </c>
      <c r="E604" t="n">
        <v>18.23</v>
      </c>
      <c r="F604" t="n">
        <v>15.52</v>
      </c>
      <c r="G604" t="n">
        <v>116.41</v>
      </c>
      <c r="H604" t="n">
        <v>1.58</v>
      </c>
      <c r="I604" t="n">
        <v>8</v>
      </c>
      <c r="J604" t="n">
        <v>202.68</v>
      </c>
      <c r="K604" t="n">
        <v>52.44</v>
      </c>
      <c r="L604" t="n">
        <v>18</v>
      </c>
      <c r="M604" t="n">
        <v>6</v>
      </c>
      <c r="N604" t="n">
        <v>42.24</v>
      </c>
      <c r="O604" t="n">
        <v>25231.66</v>
      </c>
      <c r="P604" t="n">
        <v>174.31</v>
      </c>
      <c r="Q604" t="n">
        <v>467.07</v>
      </c>
      <c r="R604" t="n">
        <v>56.09</v>
      </c>
      <c r="S604" t="n">
        <v>39.61</v>
      </c>
      <c r="T604" t="n">
        <v>3294.4</v>
      </c>
      <c r="U604" t="n">
        <v>0.71</v>
      </c>
      <c r="V604" t="n">
        <v>0.75</v>
      </c>
      <c r="W604" t="n">
        <v>2.62</v>
      </c>
      <c r="X604" t="n">
        <v>0.19</v>
      </c>
      <c r="Y604" t="n">
        <v>1</v>
      </c>
      <c r="Z604" t="n">
        <v>10</v>
      </c>
    </row>
    <row r="605">
      <c r="A605" t="n">
        <v>69</v>
      </c>
      <c r="B605" t="n">
        <v>90</v>
      </c>
      <c r="C605" t="inlineStr">
        <is>
          <t xml:space="preserve">CONCLUIDO	</t>
        </is>
      </c>
      <c r="D605" t="n">
        <v>5.4858</v>
      </c>
      <c r="E605" t="n">
        <v>18.23</v>
      </c>
      <c r="F605" t="n">
        <v>15.52</v>
      </c>
      <c r="G605" t="n">
        <v>116.43</v>
      </c>
      <c r="H605" t="n">
        <v>1.6</v>
      </c>
      <c r="I605" t="n">
        <v>8</v>
      </c>
      <c r="J605" t="n">
        <v>203.08</v>
      </c>
      <c r="K605" t="n">
        <v>52.44</v>
      </c>
      <c r="L605" t="n">
        <v>18.25</v>
      </c>
      <c r="M605" t="n">
        <v>6</v>
      </c>
      <c r="N605" t="n">
        <v>42.39</v>
      </c>
      <c r="O605" t="n">
        <v>25280.45</v>
      </c>
      <c r="P605" t="n">
        <v>174.05</v>
      </c>
      <c r="Q605" t="n">
        <v>467.07</v>
      </c>
      <c r="R605" t="n">
        <v>56.18</v>
      </c>
      <c r="S605" t="n">
        <v>39.61</v>
      </c>
      <c r="T605" t="n">
        <v>3342.3</v>
      </c>
      <c r="U605" t="n">
        <v>0.7</v>
      </c>
      <c r="V605" t="n">
        <v>0.75</v>
      </c>
      <c r="W605" t="n">
        <v>2.62</v>
      </c>
      <c r="X605" t="n">
        <v>0.19</v>
      </c>
      <c r="Y605" t="n">
        <v>1</v>
      </c>
      <c r="Z605" t="n">
        <v>10</v>
      </c>
    </row>
    <row r="606">
      <c r="A606" t="n">
        <v>70</v>
      </c>
      <c r="B606" t="n">
        <v>90</v>
      </c>
      <c r="C606" t="inlineStr">
        <is>
          <t xml:space="preserve">CONCLUIDO	</t>
        </is>
      </c>
      <c r="D606" t="n">
        <v>5.483</v>
      </c>
      <c r="E606" t="n">
        <v>18.24</v>
      </c>
      <c r="F606" t="n">
        <v>15.53</v>
      </c>
      <c r="G606" t="n">
        <v>116.5</v>
      </c>
      <c r="H606" t="n">
        <v>1.61</v>
      </c>
      <c r="I606" t="n">
        <v>8</v>
      </c>
      <c r="J606" t="n">
        <v>203.47</v>
      </c>
      <c r="K606" t="n">
        <v>52.44</v>
      </c>
      <c r="L606" t="n">
        <v>18.5</v>
      </c>
      <c r="M606" t="n">
        <v>6</v>
      </c>
      <c r="N606" t="n">
        <v>42.53</v>
      </c>
      <c r="O606" t="n">
        <v>25329.15</v>
      </c>
      <c r="P606" t="n">
        <v>174.08</v>
      </c>
      <c r="Q606" t="n">
        <v>467.11</v>
      </c>
      <c r="R606" t="n">
        <v>56.46</v>
      </c>
      <c r="S606" t="n">
        <v>39.61</v>
      </c>
      <c r="T606" t="n">
        <v>3479.27</v>
      </c>
      <c r="U606" t="n">
        <v>0.7</v>
      </c>
      <c r="V606" t="n">
        <v>0.75</v>
      </c>
      <c r="W606" t="n">
        <v>2.62</v>
      </c>
      <c r="X606" t="n">
        <v>0.2</v>
      </c>
      <c r="Y606" t="n">
        <v>1</v>
      </c>
      <c r="Z606" t="n">
        <v>10</v>
      </c>
    </row>
    <row r="607">
      <c r="A607" t="n">
        <v>71</v>
      </c>
      <c r="B607" t="n">
        <v>90</v>
      </c>
      <c r="C607" t="inlineStr">
        <is>
          <t xml:space="preserve">CONCLUIDO	</t>
        </is>
      </c>
      <c r="D607" t="n">
        <v>5.4855</v>
      </c>
      <c r="E607" t="n">
        <v>18.23</v>
      </c>
      <c r="F607" t="n">
        <v>15.52</v>
      </c>
      <c r="G607" t="n">
        <v>116.44</v>
      </c>
      <c r="H607" t="n">
        <v>1.63</v>
      </c>
      <c r="I607" t="n">
        <v>8</v>
      </c>
      <c r="J607" t="n">
        <v>203.87</v>
      </c>
      <c r="K607" t="n">
        <v>52.44</v>
      </c>
      <c r="L607" t="n">
        <v>18.75</v>
      </c>
      <c r="M607" t="n">
        <v>6</v>
      </c>
      <c r="N607" t="n">
        <v>42.68</v>
      </c>
      <c r="O607" t="n">
        <v>25377.91</v>
      </c>
      <c r="P607" t="n">
        <v>173.97</v>
      </c>
      <c r="Q607" t="n">
        <v>467.1</v>
      </c>
      <c r="R607" t="n">
        <v>56.03</v>
      </c>
      <c r="S607" t="n">
        <v>39.61</v>
      </c>
      <c r="T607" t="n">
        <v>3263.48</v>
      </c>
      <c r="U607" t="n">
        <v>0.71</v>
      </c>
      <c r="V607" t="n">
        <v>0.75</v>
      </c>
      <c r="W607" t="n">
        <v>2.62</v>
      </c>
      <c r="X607" t="n">
        <v>0.19</v>
      </c>
      <c r="Y607" t="n">
        <v>1</v>
      </c>
      <c r="Z607" t="n">
        <v>10</v>
      </c>
    </row>
    <row r="608">
      <c r="A608" t="n">
        <v>72</v>
      </c>
      <c r="B608" t="n">
        <v>90</v>
      </c>
      <c r="C608" t="inlineStr">
        <is>
          <t xml:space="preserve">CONCLUIDO	</t>
        </is>
      </c>
      <c r="D608" t="n">
        <v>5.4845</v>
      </c>
      <c r="E608" t="n">
        <v>18.23</v>
      </c>
      <c r="F608" t="n">
        <v>15.53</v>
      </c>
      <c r="G608" t="n">
        <v>116.46</v>
      </c>
      <c r="H608" t="n">
        <v>1.65</v>
      </c>
      <c r="I608" t="n">
        <v>8</v>
      </c>
      <c r="J608" t="n">
        <v>204.26</v>
      </c>
      <c r="K608" t="n">
        <v>52.44</v>
      </c>
      <c r="L608" t="n">
        <v>19</v>
      </c>
      <c r="M608" t="n">
        <v>6</v>
      </c>
      <c r="N608" t="n">
        <v>42.82</v>
      </c>
      <c r="O608" t="n">
        <v>25426.72</v>
      </c>
      <c r="P608" t="n">
        <v>173.93</v>
      </c>
      <c r="Q608" t="n">
        <v>467.07</v>
      </c>
      <c r="R608" t="n">
        <v>56.34</v>
      </c>
      <c r="S608" t="n">
        <v>39.61</v>
      </c>
      <c r="T608" t="n">
        <v>3419.32</v>
      </c>
      <c r="U608" t="n">
        <v>0.7</v>
      </c>
      <c r="V608" t="n">
        <v>0.75</v>
      </c>
      <c r="W608" t="n">
        <v>2.62</v>
      </c>
      <c r="X608" t="n">
        <v>0.2</v>
      </c>
      <c r="Y608" t="n">
        <v>1</v>
      </c>
      <c r="Z608" t="n">
        <v>10</v>
      </c>
    </row>
    <row r="609">
      <c r="A609" t="n">
        <v>73</v>
      </c>
      <c r="B609" t="n">
        <v>90</v>
      </c>
      <c r="C609" t="inlineStr">
        <is>
          <t xml:space="preserve">CONCLUIDO	</t>
        </is>
      </c>
      <c r="D609" t="n">
        <v>5.4848</v>
      </c>
      <c r="E609" t="n">
        <v>18.23</v>
      </c>
      <c r="F609" t="n">
        <v>15.53</v>
      </c>
      <c r="G609" t="n">
        <v>116.45</v>
      </c>
      <c r="H609" t="n">
        <v>1.67</v>
      </c>
      <c r="I609" t="n">
        <v>8</v>
      </c>
      <c r="J609" t="n">
        <v>204.66</v>
      </c>
      <c r="K609" t="n">
        <v>52.44</v>
      </c>
      <c r="L609" t="n">
        <v>19.25</v>
      </c>
      <c r="M609" t="n">
        <v>6</v>
      </c>
      <c r="N609" t="n">
        <v>42.97</v>
      </c>
      <c r="O609" t="n">
        <v>25475.58</v>
      </c>
      <c r="P609" t="n">
        <v>172.68</v>
      </c>
      <c r="Q609" t="n">
        <v>467.07</v>
      </c>
      <c r="R609" t="n">
        <v>56.32</v>
      </c>
      <c r="S609" t="n">
        <v>39.61</v>
      </c>
      <c r="T609" t="n">
        <v>3410.68</v>
      </c>
      <c r="U609" t="n">
        <v>0.7</v>
      </c>
      <c r="V609" t="n">
        <v>0.75</v>
      </c>
      <c r="W609" t="n">
        <v>2.62</v>
      </c>
      <c r="X609" t="n">
        <v>0.19</v>
      </c>
      <c r="Y609" t="n">
        <v>1</v>
      </c>
      <c r="Z609" t="n">
        <v>10</v>
      </c>
    </row>
    <row r="610">
      <c r="A610" t="n">
        <v>74</v>
      </c>
      <c r="B610" t="n">
        <v>90</v>
      </c>
      <c r="C610" t="inlineStr">
        <is>
          <t xml:space="preserve">CONCLUIDO	</t>
        </is>
      </c>
      <c r="D610" t="n">
        <v>5.4821</v>
      </c>
      <c r="E610" t="n">
        <v>18.24</v>
      </c>
      <c r="F610" t="n">
        <v>15.54</v>
      </c>
      <c r="G610" t="n">
        <v>116.52</v>
      </c>
      <c r="H610" t="n">
        <v>1.69</v>
      </c>
      <c r="I610" t="n">
        <v>8</v>
      </c>
      <c r="J610" t="n">
        <v>205.06</v>
      </c>
      <c r="K610" t="n">
        <v>52.44</v>
      </c>
      <c r="L610" t="n">
        <v>19.5</v>
      </c>
      <c r="M610" t="n">
        <v>6</v>
      </c>
      <c r="N610" t="n">
        <v>43.11</v>
      </c>
      <c r="O610" t="n">
        <v>25524.49</v>
      </c>
      <c r="P610" t="n">
        <v>171.85</v>
      </c>
      <c r="Q610" t="n">
        <v>467.07</v>
      </c>
      <c r="R610" t="n">
        <v>56.66</v>
      </c>
      <c r="S610" t="n">
        <v>39.61</v>
      </c>
      <c r="T610" t="n">
        <v>3581.39</v>
      </c>
      <c r="U610" t="n">
        <v>0.7</v>
      </c>
      <c r="V610" t="n">
        <v>0.75</v>
      </c>
      <c r="W610" t="n">
        <v>2.62</v>
      </c>
      <c r="X610" t="n">
        <v>0.2</v>
      </c>
      <c r="Y610" t="n">
        <v>1</v>
      </c>
      <c r="Z610" t="n">
        <v>10</v>
      </c>
    </row>
    <row r="611">
      <c r="A611" t="n">
        <v>75</v>
      </c>
      <c r="B611" t="n">
        <v>90</v>
      </c>
      <c r="C611" t="inlineStr">
        <is>
          <t xml:space="preserve">CONCLUIDO	</t>
        </is>
      </c>
      <c r="D611" t="n">
        <v>5.4825</v>
      </c>
      <c r="E611" t="n">
        <v>18.24</v>
      </c>
      <c r="F611" t="n">
        <v>15.54</v>
      </c>
      <c r="G611" t="n">
        <v>116.51</v>
      </c>
      <c r="H611" t="n">
        <v>1.71</v>
      </c>
      <c r="I611" t="n">
        <v>8</v>
      </c>
      <c r="J611" t="n">
        <v>205.45</v>
      </c>
      <c r="K611" t="n">
        <v>52.44</v>
      </c>
      <c r="L611" t="n">
        <v>19.75</v>
      </c>
      <c r="M611" t="n">
        <v>6</v>
      </c>
      <c r="N611" t="n">
        <v>43.26</v>
      </c>
      <c r="O611" t="n">
        <v>25573.44</v>
      </c>
      <c r="P611" t="n">
        <v>171.67</v>
      </c>
      <c r="Q611" t="n">
        <v>467.14</v>
      </c>
      <c r="R611" t="n">
        <v>56.47</v>
      </c>
      <c r="S611" t="n">
        <v>39.61</v>
      </c>
      <c r="T611" t="n">
        <v>3486.45</v>
      </c>
      <c r="U611" t="n">
        <v>0.7</v>
      </c>
      <c r="V611" t="n">
        <v>0.75</v>
      </c>
      <c r="W611" t="n">
        <v>2.62</v>
      </c>
      <c r="X611" t="n">
        <v>0.2</v>
      </c>
      <c r="Y611" t="n">
        <v>1</v>
      </c>
      <c r="Z611" t="n">
        <v>10</v>
      </c>
    </row>
    <row r="612">
      <c r="A612" t="n">
        <v>76</v>
      </c>
      <c r="B612" t="n">
        <v>90</v>
      </c>
      <c r="C612" t="inlineStr">
        <is>
          <t xml:space="preserve">CONCLUIDO	</t>
        </is>
      </c>
      <c r="D612" t="n">
        <v>5.4788</v>
      </c>
      <c r="E612" t="n">
        <v>18.25</v>
      </c>
      <c r="F612" t="n">
        <v>15.55</v>
      </c>
      <c r="G612" t="n">
        <v>116.6</v>
      </c>
      <c r="H612" t="n">
        <v>1.73</v>
      </c>
      <c r="I612" t="n">
        <v>8</v>
      </c>
      <c r="J612" t="n">
        <v>205.85</v>
      </c>
      <c r="K612" t="n">
        <v>52.44</v>
      </c>
      <c r="L612" t="n">
        <v>20</v>
      </c>
      <c r="M612" t="n">
        <v>6</v>
      </c>
      <c r="N612" t="n">
        <v>43.41</v>
      </c>
      <c r="O612" t="n">
        <v>25622.45</v>
      </c>
      <c r="P612" t="n">
        <v>169.78</v>
      </c>
      <c r="Q612" t="n">
        <v>467.11</v>
      </c>
      <c r="R612" t="n">
        <v>57</v>
      </c>
      <c r="S612" t="n">
        <v>39.61</v>
      </c>
      <c r="T612" t="n">
        <v>3751.44</v>
      </c>
      <c r="U612" t="n">
        <v>0.6899999999999999</v>
      </c>
      <c r="V612" t="n">
        <v>0.75</v>
      </c>
      <c r="W612" t="n">
        <v>2.62</v>
      </c>
      <c r="X612" t="n">
        <v>0.21</v>
      </c>
      <c r="Y612" t="n">
        <v>1</v>
      </c>
      <c r="Z612" t="n">
        <v>10</v>
      </c>
    </row>
    <row r="613">
      <c r="A613" t="n">
        <v>77</v>
      </c>
      <c r="B613" t="n">
        <v>90</v>
      </c>
      <c r="C613" t="inlineStr">
        <is>
          <t xml:space="preserve">CONCLUIDO	</t>
        </is>
      </c>
      <c r="D613" t="n">
        <v>5.4988</v>
      </c>
      <c r="E613" t="n">
        <v>18.19</v>
      </c>
      <c r="F613" t="n">
        <v>15.52</v>
      </c>
      <c r="G613" t="n">
        <v>133</v>
      </c>
      <c r="H613" t="n">
        <v>1.74</v>
      </c>
      <c r="I613" t="n">
        <v>7</v>
      </c>
      <c r="J613" t="n">
        <v>206.25</v>
      </c>
      <c r="K613" t="n">
        <v>52.44</v>
      </c>
      <c r="L613" t="n">
        <v>20.25</v>
      </c>
      <c r="M613" t="n">
        <v>5</v>
      </c>
      <c r="N613" t="n">
        <v>43.56</v>
      </c>
      <c r="O613" t="n">
        <v>25671.51</v>
      </c>
      <c r="P613" t="n">
        <v>168.97</v>
      </c>
      <c r="Q613" t="n">
        <v>467.07</v>
      </c>
      <c r="R613" t="n">
        <v>55.88</v>
      </c>
      <c r="S613" t="n">
        <v>39.61</v>
      </c>
      <c r="T613" t="n">
        <v>3197.78</v>
      </c>
      <c r="U613" t="n">
        <v>0.71</v>
      </c>
      <c r="V613" t="n">
        <v>0.75</v>
      </c>
      <c r="W613" t="n">
        <v>2.62</v>
      </c>
      <c r="X613" t="n">
        <v>0.18</v>
      </c>
      <c r="Y613" t="n">
        <v>1</v>
      </c>
      <c r="Z613" t="n">
        <v>10</v>
      </c>
    </row>
    <row r="614">
      <c r="A614" t="n">
        <v>78</v>
      </c>
      <c r="B614" t="n">
        <v>90</v>
      </c>
      <c r="C614" t="inlineStr">
        <is>
          <t xml:space="preserve">CONCLUIDO	</t>
        </is>
      </c>
      <c r="D614" t="n">
        <v>5.499</v>
      </c>
      <c r="E614" t="n">
        <v>18.19</v>
      </c>
      <c r="F614" t="n">
        <v>15.52</v>
      </c>
      <c r="G614" t="n">
        <v>132.99</v>
      </c>
      <c r="H614" t="n">
        <v>1.76</v>
      </c>
      <c r="I614" t="n">
        <v>7</v>
      </c>
      <c r="J614" t="n">
        <v>206.65</v>
      </c>
      <c r="K614" t="n">
        <v>52.44</v>
      </c>
      <c r="L614" t="n">
        <v>20.5</v>
      </c>
      <c r="M614" t="n">
        <v>5</v>
      </c>
      <c r="N614" t="n">
        <v>43.71</v>
      </c>
      <c r="O614" t="n">
        <v>25720.62</v>
      </c>
      <c r="P614" t="n">
        <v>169.5</v>
      </c>
      <c r="Q614" t="n">
        <v>467.07</v>
      </c>
      <c r="R614" t="n">
        <v>56.03</v>
      </c>
      <c r="S614" t="n">
        <v>39.61</v>
      </c>
      <c r="T614" t="n">
        <v>3270.05</v>
      </c>
      <c r="U614" t="n">
        <v>0.71</v>
      </c>
      <c r="V614" t="n">
        <v>0.75</v>
      </c>
      <c r="W614" t="n">
        <v>2.62</v>
      </c>
      <c r="X614" t="n">
        <v>0.18</v>
      </c>
      <c r="Y614" t="n">
        <v>1</v>
      </c>
      <c r="Z614" t="n">
        <v>10</v>
      </c>
    </row>
    <row r="615">
      <c r="A615" t="n">
        <v>79</v>
      </c>
      <c r="B615" t="n">
        <v>90</v>
      </c>
      <c r="C615" t="inlineStr">
        <is>
          <t xml:space="preserve">CONCLUIDO	</t>
        </is>
      </c>
      <c r="D615" t="n">
        <v>5.499</v>
      </c>
      <c r="E615" t="n">
        <v>18.18</v>
      </c>
      <c r="F615" t="n">
        <v>15.52</v>
      </c>
      <c r="G615" t="n">
        <v>132.99</v>
      </c>
      <c r="H615" t="n">
        <v>1.78</v>
      </c>
      <c r="I615" t="n">
        <v>7</v>
      </c>
      <c r="J615" t="n">
        <v>207.05</v>
      </c>
      <c r="K615" t="n">
        <v>52.44</v>
      </c>
      <c r="L615" t="n">
        <v>20.75</v>
      </c>
      <c r="M615" t="n">
        <v>4</v>
      </c>
      <c r="N615" t="n">
        <v>43.85</v>
      </c>
      <c r="O615" t="n">
        <v>25769.78</v>
      </c>
      <c r="P615" t="n">
        <v>170.12</v>
      </c>
      <c r="Q615" t="n">
        <v>467.07</v>
      </c>
      <c r="R615" t="n">
        <v>55.93</v>
      </c>
      <c r="S615" t="n">
        <v>39.61</v>
      </c>
      <c r="T615" t="n">
        <v>3219.12</v>
      </c>
      <c r="U615" t="n">
        <v>0.71</v>
      </c>
      <c r="V615" t="n">
        <v>0.75</v>
      </c>
      <c r="W615" t="n">
        <v>2.62</v>
      </c>
      <c r="X615" t="n">
        <v>0.18</v>
      </c>
      <c r="Y615" t="n">
        <v>1</v>
      </c>
      <c r="Z615" t="n">
        <v>10</v>
      </c>
    </row>
    <row r="616">
      <c r="A616" t="n">
        <v>80</v>
      </c>
      <c r="B616" t="n">
        <v>90</v>
      </c>
      <c r="C616" t="inlineStr">
        <is>
          <t xml:space="preserve">CONCLUIDO	</t>
        </is>
      </c>
      <c r="D616" t="n">
        <v>5.5007</v>
      </c>
      <c r="E616" t="n">
        <v>18.18</v>
      </c>
      <c r="F616" t="n">
        <v>15.51</v>
      </c>
      <c r="G616" t="n">
        <v>132.94</v>
      </c>
      <c r="H616" t="n">
        <v>1.8</v>
      </c>
      <c r="I616" t="n">
        <v>7</v>
      </c>
      <c r="J616" t="n">
        <v>207.45</v>
      </c>
      <c r="K616" t="n">
        <v>52.44</v>
      </c>
      <c r="L616" t="n">
        <v>21</v>
      </c>
      <c r="M616" t="n">
        <v>4</v>
      </c>
      <c r="N616" t="n">
        <v>44</v>
      </c>
      <c r="O616" t="n">
        <v>25818.99</v>
      </c>
      <c r="P616" t="n">
        <v>169.81</v>
      </c>
      <c r="Q616" t="n">
        <v>467.11</v>
      </c>
      <c r="R616" t="n">
        <v>55.7</v>
      </c>
      <c r="S616" t="n">
        <v>39.61</v>
      </c>
      <c r="T616" t="n">
        <v>3104.74</v>
      </c>
      <c r="U616" t="n">
        <v>0.71</v>
      </c>
      <c r="V616" t="n">
        <v>0.75</v>
      </c>
      <c r="W616" t="n">
        <v>2.62</v>
      </c>
      <c r="X616" t="n">
        <v>0.18</v>
      </c>
      <c r="Y616" t="n">
        <v>1</v>
      </c>
      <c r="Z616" t="n">
        <v>10</v>
      </c>
    </row>
    <row r="617">
      <c r="A617" t="n">
        <v>81</v>
      </c>
      <c r="B617" t="n">
        <v>90</v>
      </c>
      <c r="C617" t="inlineStr">
        <is>
          <t xml:space="preserve">CONCLUIDO	</t>
        </is>
      </c>
      <c r="D617" t="n">
        <v>5.498</v>
      </c>
      <c r="E617" t="n">
        <v>18.19</v>
      </c>
      <c r="F617" t="n">
        <v>15.52</v>
      </c>
      <c r="G617" t="n">
        <v>133.02</v>
      </c>
      <c r="H617" t="n">
        <v>1.82</v>
      </c>
      <c r="I617" t="n">
        <v>7</v>
      </c>
      <c r="J617" t="n">
        <v>207.84</v>
      </c>
      <c r="K617" t="n">
        <v>52.44</v>
      </c>
      <c r="L617" t="n">
        <v>21.25</v>
      </c>
      <c r="M617" t="n">
        <v>4</v>
      </c>
      <c r="N617" t="n">
        <v>44.15</v>
      </c>
      <c r="O617" t="n">
        <v>25868.26</v>
      </c>
      <c r="P617" t="n">
        <v>170.45</v>
      </c>
      <c r="Q617" t="n">
        <v>467.08</v>
      </c>
      <c r="R617" t="n">
        <v>56.06</v>
      </c>
      <c r="S617" t="n">
        <v>39.61</v>
      </c>
      <c r="T617" t="n">
        <v>3284.61</v>
      </c>
      <c r="U617" t="n">
        <v>0.71</v>
      </c>
      <c r="V617" t="n">
        <v>0.75</v>
      </c>
      <c r="W617" t="n">
        <v>2.62</v>
      </c>
      <c r="X617" t="n">
        <v>0.19</v>
      </c>
      <c r="Y617" t="n">
        <v>1</v>
      </c>
      <c r="Z617" t="n">
        <v>10</v>
      </c>
    </row>
    <row r="618">
      <c r="A618" t="n">
        <v>82</v>
      </c>
      <c r="B618" t="n">
        <v>90</v>
      </c>
      <c r="C618" t="inlineStr">
        <is>
          <t xml:space="preserve">CONCLUIDO	</t>
        </is>
      </c>
      <c r="D618" t="n">
        <v>5.502</v>
      </c>
      <c r="E618" t="n">
        <v>18.18</v>
      </c>
      <c r="F618" t="n">
        <v>15.51</v>
      </c>
      <c r="G618" t="n">
        <v>132.91</v>
      </c>
      <c r="H618" t="n">
        <v>1.83</v>
      </c>
      <c r="I618" t="n">
        <v>7</v>
      </c>
      <c r="J618" t="n">
        <v>208.24</v>
      </c>
      <c r="K618" t="n">
        <v>52.44</v>
      </c>
      <c r="L618" t="n">
        <v>21.5</v>
      </c>
      <c r="M618" t="n">
        <v>4</v>
      </c>
      <c r="N618" t="n">
        <v>44.3</v>
      </c>
      <c r="O618" t="n">
        <v>25917.57</v>
      </c>
      <c r="P618" t="n">
        <v>170.17</v>
      </c>
      <c r="Q618" t="n">
        <v>467.07</v>
      </c>
      <c r="R618" t="n">
        <v>55.58</v>
      </c>
      <c r="S618" t="n">
        <v>39.61</v>
      </c>
      <c r="T618" t="n">
        <v>3043.63</v>
      </c>
      <c r="U618" t="n">
        <v>0.71</v>
      </c>
      <c r="V618" t="n">
        <v>0.75</v>
      </c>
      <c r="W618" t="n">
        <v>2.62</v>
      </c>
      <c r="X618" t="n">
        <v>0.17</v>
      </c>
      <c r="Y618" t="n">
        <v>1</v>
      </c>
      <c r="Z618" t="n">
        <v>10</v>
      </c>
    </row>
    <row r="619">
      <c r="A619" t="n">
        <v>83</v>
      </c>
      <c r="B619" t="n">
        <v>90</v>
      </c>
      <c r="C619" t="inlineStr">
        <is>
          <t xml:space="preserve">CONCLUIDO	</t>
        </is>
      </c>
      <c r="D619" t="n">
        <v>5.4998</v>
      </c>
      <c r="E619" t="n">
        <v>18.18</v>
      </c>
      <c r="F619" t="n">
        <v>15.51</v>
      </c>
      <c r="G619" t="n">
        <v>132.97</v>
      </c>
      <c r="H619" t="n">
        <v>1.85</v>
      </c>
      <c r="I619" t="n">
        <v>7</v>
      </c>
      <c r="J619" t="n">
        <v>208.64</v>
      </c>
      <c r="K619" t="n">
        <v>52.44</v>
      </c>
      <c r="L619" t="n">
        <v>21.75</v>
      </c>
      <c r="M619" t="n">
        <v>4</v>
      </c>
      <c r="N619" t="n">
        <v>44.45</v>
      </c>
      <c r="O619" t="n">
        <v>25966.93</v>
      </c>
      <c r="P619" t="n">
        <v>170.52</v>
      </c>
      <c r="Q619" t="n">
        <v>467.08</v>
      </c>
      <c r="R619" t="n">
        <v>55.77</v>
      </c>
      <c r="S619" t="n">
        <v>39.61</v>
      </c>
      <c r="T619" t="n">
        <v>3140.29</v>
      </c>
      <c r="U619" t="n">
        <v>0.71</v>
      </c>
      <c r="V619" t="n">
        <v>0.75</v>
      </c>
      <c r="W619" t="n">
        <v>2.62</v>
      </c>
      <c r="X619" t="n">
        <v>0.18</v>
      </c>
      <c r="Y619" t="n">
        <v>1</v>
      </c>
      <c r="Z619" t="n">
        <v>10</v>
      </c>
    </row>
    <row r="620">
      <c r="A620" t="n">
        <v>84</v>
      </c>
      <c r="B620" t="n">
        <v>90</v>
      </c>
      <c r="C620" t="inlineStr">
        <is>
          <t xml:space="preserve">CONCLUIDO	</t>
        </is>
      </c>
      <c r="D620" t="n">
        <v>5.4988</v>
      </c>
      <c r="E620" t="n">
        <v>18.19</v>
      </c>
      <c r="F620" t="n">
        <v>15.52</v>
      </c>
      <c r="G620" t="n">
        <v>133</v>
      </c>
      <c r="H620" t="n">
        <v>1.87</v>
      </c>
      <c r="I620" t="n">
        <v>7</v>
      </c>
      <c r="J620" t="n">
        <v>209.05</v>
      </c>
      <c r="K620" t="n">
        <v>52.44</v>
      </c>
      <c r="L620" t="n">
        <v>22</v>
      </c>
      <c r="M620" t="n">
        <v>3</v>
      </c>
      <c r="N620" t="n">
        <v>44.6</v>
      </c>
      <c r="O620" t="n">
        <v>26016.35</v>
      </c>
      <c r="P620" t="n">
        <v>170.05</v>
      </c>
      <c r="Q620" t="n">
        <v>467.07</v>
      </c>
      <c r="R620" t="n">
        <v>55.86</v>
      </c>
      <c r="S620" t="n">
        <v>39.61</v>
      </c>
      <c r="T620" t="n">
        <v>3186.04</v>
      </c>
      <c r="U620" t="n">
        <v>0.71</v>
      </c>
      <c r="V620" t="n">
        <v>0.75</v>
      </c>
      <c r="W620" t="n">
        <v>2.62</v>
      </c>
      <c r="X620" t="n">
        <v>0.18</v>
      </c>
      <c r="Y620" t="n">
        <v>1</v>
      </c>
      <c r="Z620" t="n">
        <v>10</v>
      </c>
    </row>
    <row r="621">
      <c r="A621" t="n">
        <v>85</v>
      </c>
      <c r="B621" t="n">
        <v>90</v>
      </c>
      <c r="C621" t="inlineStr">
        <is>
          <t xml:space="preserve">CONCLUIDO	</t>
        </is>
      </c>
      <c r="D621" t="n">
        <v>5.4992</v>
      </c>
      <c r="E621" t="n">
        <v>18.18</v>
      </c>
      <c r="F621" t="n">
        <v>15.52</v>
      </c>
      <c r="G621" t="n">
        <v>132.99</v>
      </c>
      <c r="H621" t="n">
        <v>1.89</v>
      </c>
      <c r="I621" t="n">
        <v>7</v>
      </c>
      <c r="J621" t="n">
        <v>209.45</v>
      </c>
      <c r="K621" t="n">
        <v>52.44</v>
      </c>
      <c r="L621" t="n">
        <v>22.25</v>
      </c>
      <c r="M621" t="n">
        <v>2</v>
      </c>
      <c r="N621" t="n">
        <v>44.75</v>
      </c>
      <c r="O621" t="n">
        <v>26065.82</v>
      </c>
      <c r="P621" t="n">
        <v>169.87</v>
      </c>
      <c r="Q621" t="n">
        <v>467.07</v>
      </c>
      <c r="R621" t="n">
        <v>55.83</v>
      </c>
      <c r="S621" t="n">
        <v>39.61</v>
      </c>
      <c r="T621" t="n">
        <v>3170.1</v>
      </c>
      <c r="U621" t="n">
        <v>0.71</v>
      </c>
      <c r="V621" t="n">
        <v>0.75</v>
      </c>
      <c r="W621" t="n">
        <v>2.62</v>
      </c>
      <c r="X621" t="n">
        <v>0.18</v>
      </c>
      <c r="Y621" t="n">
        <v>1</v>
      </c>
      <c r="Z621" t="n">
        <v>10</v>
      </c>
    </row>
    <row r="622">
      <c r="A622" t="n">
        <v>86</v>
      </c>
      <c r="B622" t="n">
        <v>90</v>
      </c>
      <c r="C622" t="inlineStr">
        <is>
          <t xml:space="preserve">CONCLUIDO	</t>
        </is>
      </c>
      <c r="D622" t="n">
        <v>5.4998</v>
      </c>
      <c r="E622" t="n">
        <v>18.18</v>
      </c>
      <c r="F622" t="n">
        <v>15.51</v>
      </c>
      <c r="G622" t="n">
        <v>132.97</v>
      </c>
      <c r="H622" t="n">
        <v>1.9</v>
      </c>
      <c r="I622" t="n">
        <v>7</v>
      </c>
      <c r="J622" t="n">
        <v>209.85</v>
      </c>
      <c r="K622" t="n">
        <v>52.44</v>
      </c>
      <c r="L622" t="n">
        <v>22.5</v>
      </c>
      <c r="M622" t="n">
        <v>2</v>
      </c>
      <c r="N622" t="n">
        <v>44.91</v>
      </c>
      <c r="O622" t="n">
        <v>26115.34</v>
      </c>
      <c r="P622" t="n">
        <v>169.2</v>
      </c>
      <c r="Q622" t="n">
        <v>467.07</v>
      </c>
      <c r="R622" t="n">
        <v>55.58</v>
      </c>
      <c r="S622" t="n">
        <v>39.61</v>
      </c>
      <c r="T622" t="n">
        <v>3043.89</v>
      </c>
      <c r="U622" t="n">
        <v>0.71</v>
      </c>
      <c r="V622" t="n">
        <v>0.75</v>
      </c>
      <c r="W622" t="n">
        <v>2.63</v>
      </c>
      <c r="X622" t="n">
        <v>0.18</v>
      </c>
      <c r="Y622" t="n">
        <v>1</v>
      </c>
      <c r="Z622" t="n">
        <v>10</v>
      </c>
    </row>
    <row r="623">
      <c r="A623" t="n">
        <v>87</v>
      </c>
      <c r="B623" t="n">
        <v>90</v>
      </c>
      <c r="C623" t="inlineStr">
        <is>
          <t xml:space="preserve">CONCLUIDO	</t>
        </is>
      </c>
      <c r="D623" t="n">
        <v>5.5008</v>
      </c>
      <c r="E623" t="n">
        <v>18.18</v>
      </c>
      <c r="F623" t="n">
        <v>15.51</v>
      </c>
      <c r="G623" t="n">
        <v>132.94</v>
      </c>
      <c r="H623" t="n">
        <v>1.92</v>
      </c>
      <c r="I623" t="n">
        <v>7</v>
      </c>
      <c r="J623" t="n">
        <v>210.25</v>
      </c>
      <c r="K623" t="n">
        <v>52.44</v>
      </c>
      <c r="L623" t="n">
        <v>22.75</v>
      </c>
      <c r="M623" t="n">
        <v>2</v>
      </c>
      <c r="N623" t="n">
        <v>45.06</v>
      </c>
      <c r="O623" t="n">
        <v>26164.91</v>
      </c>
      <c r="P623" t="n">
        <v>168.94</v>
      </c>
      <c r="Q623" t="n">
        <v>467.07</v>
      </c>
      <c r="R623" t="n">
        <v>55.56</v>
      </c>
      <c r="S623" t="n">
        <v>39.61</v>
      </c>
      <c r="T623" t="n">
        <v>3036.29</v>
      </c>
      <c r="U623" t="n">
        <v>0.71</v>
      </c>
      <c r="V623" t="n">
        <v>0.75</v>
      </c>
      <c r="W623" t="n">
        <v>2.62</v>
      </c>
      <c r="X623" t="n">
        <v>0.18</v>
      </c>
      <c r="Y623" t="n">
        <v>1</v>
      </c>
      <c r="Z623" t="n">
        <v>10</v>
      </c>
    </row>
    <row r="624">
      <c r="A624" t="n">
        <v>88</v>
      </c>
      <c r="B624" t="n">
        <v>90</v>
      </c>
      <c r="C624" t="inlineStr">
        <is>
          <t xml:space="preserve">CONCLUIDO	</t>
        </is>
      </c>
      <c r="D624" t="n">
        <v>5.4985</v>
      </c>
      <c r="E624" t="n">
        <v>18.19</v>
      </c>
      <c r="F624" t="n">
        <v>15.52</v>
      </c>
      <c r="G624" t="n">
        <v>133</v>
      </c>
      <c r="H624" t="n">
        <v>1.94</v>
      </c>
      <c r="I624" t="n">
        <v>7</v>
      </c>
      <c r="J624" t="n">
        <v>210.65</v>
      </c>
      <c r="K624" t="n">
        <v>52.44</v>
      </c>
      <c r="L624" t="n">
        <v>23</v>
      </c>
      <c r="M624" t="n">
        <v>2</v>
      </c>
      <c r="N624" t="n">
        <v>45.21</v>
      </c>
      <c r="O624" t="n">
        <v>26214.54</v>
      </c>
      <c r="P624" t="n">
        <v>168.82</v>
      </c>
      <c r="Q624" t="n">
        <v>467.07</v>
      </c>
      <c r="R624" t="n">
        <v>55.84</v>
      </c>
      <c r="S624" t="n">
        <v>39.61</v>
      </c>
      <c r="T624" t="n">
        <v>3177.03</v>
      </c>
      <c r="U624" t="n">
        <v>0.71</v>
      </c>
      <c r="V624" t="n">
        <v>0.75</v>
      </c>
      <c r="W624" t="n">
        <v>2.62</v>
      </c>
      <c r="X624" t="n">
        <v>0.18</v>
      </c>
      <c r="Y624" t="n">
        <v>1</v>
      </c>
      <c r="Z624" t="n">
        <v>10</v>
      </c>
    </row>
    <row r="625">
      <c r="A625" t="n">
        <v>89</v>
      </c>
      <c r="B625" t="n">
        <v>90</v>
      </c>
      <c r="C625" t="inlineStr">
        <is>
          <t xml:space="preserve">CONCLUIDO	</t>
        </is>
      </c>
      <c r="D625" t="n">
        <v>5.5011</v>
      </c>
      <c r="E625" t="n">
        <v>18.18</v>
      </c>
      <c r="F625" t="n">
        <v>15.51</v>
      </c>
      <c r="G625" t="n">
        <v>132.93</v>
      </c>
      <c r="H625" t="n">
        <v>1.96</v>
      </c>
      <c r="I625" t="n">
        <v>7</v>
      </c>
      <c r="J625" t="n">
        <v>211.05</v>
      </c>
      <c r="K625" t="n">
        <v>52.44</v>
      </c>
      <c r="L625" t="n">
        <v>23.25</v>
      </c>
      <c r="M625" t="n">
        <v>2</v>
      </c>
      <c r="N625" t="n">
        <v>45.36</v>
      </c>
      <c r="O625" t="n">
        <v>26264.21</v>
      </c>
      <c r="P625" t="n">
        <v>168.61</v>
      </c>
      <c r="Q625" t="n">
        <v>467.1</v>
      </c>
      <c r="R625" t="n">
        <v>55.62</v>
      </c>
      <c r="S625" t="n">
        <v>39.61</v>
      </c>
      <c r="T625" t="n">
        <v>3065.99</v>
      </c>
      <c r="U625" t="n">
        <v>0.71</v>
      </c>
      <c r="V625" t="n">
        <v>0.75</v>
      </c>
      <c r="W625" t="n">
        <v>2.62</v>
      </c>
      <c r="X625" t="n">
        <v>0.18</v>
      </c>
      <c r="Y625" t="n">
        <v>1</v>
      </c>
      <c r="Z625" t="n">
        <v>10</v>
      </c>
    </row>
    <row r="626">
      <c r="A626" t="n">
        <v>90</v>
      </c>
      <c r="B626" t="n">
        <v>90</v>
      </c>
      <c r="C626" t="inlineStr">
        <is>
          <t xml:space="preserve">CONCLUIDO	</t>
        </is>
      </c>
      <c r="D626" t="n">
        <v>5.4996</v>
      </c>
      <c r="E626" t="n">
        <v>18.18</v>
      </c>
      <c r="F626" t="n">
        <v>15.51</v>
      </c>
      <c r="G626" t="n">
        <v>132.97</v>
      </c>
      <c r="H626" t="n">
        <v>1.97</v>
      </c>
      <c r="I626" t="n">
        <v>7</v>
      </c>
      <c r="J626" t="n">
        <v>211.46</v>
      </c>
      <c r="K626" t="n">
        <v>52.44</v>
      </c>
      <c r="L626" t="n">
        <v>23.5</v>
      </c>
      <c r="M626" t="n">
        <v>1</v>
      </c>
      <c r="N626" t="n">
        <v>45.52</v>
      </c>
      <c r="O626" t="n">
        <v>26313.94</v>
      </c>
      <c r="P626" t="n">
        <v>168.73</v>
      </c>
      <c r="Q626" t="n">
        <v>467.07</v>
      </c>
      <c r="R626" t="n">
        <v>55.64</v>
      </c>
      <c r="S626" t="n">
        <v>39.61</v>
      </c>
      <c r="T626" t="n">
        <v>3078.36</v>
      </c>
      <c r="U626" t="n">
        <v>0.71</v>
      </c>
      <c r="V626" t="n">
        <v>0.75</v>
      </c>
      <c r="W626" t="n">
        <v>2.63</v>
      </c>
      <c r="X626" t="n">
        <v>0.18</v>
      </c>
      <c r="Y626" t="n">
        <v>1</v>
      </c>
      <c r="Z626" t="n">
        <v>10</v>
      </c>
    </row>
    <row r="627">
      <c r="A627" t="n">
        <v>91</v>
      </c>
      <c r="B627" t="n">
        <v>90</v>
      </c>
      <c r="C627" t="inlineStr">
        <is>
          <t xml:space="preserve">CONCLUIDO	</t>
        </is>
      </c>
      <c r="D627" t="n">
        <v>5.5009</v>
      </c>
      <c r="E627" t="n">
        <v>18.18</v>
      </c>
      <c r="F627" t="n">
        <v>15.51</v>
      </c>
      <c r="G627" t="n">
        <v>132.94</v>
      </c>
      <c r="H627" t="n">
        <v>1.99</v>
      </c>
      <c r="I627" t="n">
        <v>7</v>
      </c>
      <c r="J627" t="n">
        <v>211.86</v>
      </c>
      <c r="K627" t="n">
        <v>52.44</v>
      </c>
      <c r="L627" t="n">
        <v>23.75</v>
      </c>
      <c r="M627" t="n">
        <v>1</v>
      </c>
      <c r="N627" t="n">
        <v>45.67</v>
      </c>
      <c r="O627" t="n">
        <v>26363.73</v>
      </c>
      <c r="P627" t="n">
        <v>168.68</v>
      </c>
      <c r="Q627" t="n">
        <v>467.16</v>
      </c>
      <c r="R627" t="n">
        <v>55.61</v>
      </c>
      <c r="S627" t="n">
        <v>39.61</v>
      </c>
      <c r="T627" t="n">
        <v>3060.12</v>
      </c>
      <c r="U627" t="n">
        <v>0.71</v>
      </c>
      <c r="V627" t="n">
        <v>0.75</v>
      </c>
      <c r="W627" t="n">
        <v>2.62</v>
      </c>
      <c r="X627" t="n">
        <v>0.18</v>
      </c>
      <c r="Y627" t="n">
        <v>1</v>
      </c>
      <c r="Z627" t="n">
        <v>10</v>
      </c>
    </row>
    <row r="628">
      <c r="A628" t="n">
        <v>92</v>
      </c>
      <c r="B628" t="n">
        <v>90</v>
      </c>
      <c r="C628" t="inlineStr">
        <is>
          <t xml:space="preserve">CONCLUIDO	</t>
        </is>
      </c>
      <c r="D628" t="n">
        <v>5.4995</v>
      </c>
      <c r="E628" t="n">
        <v>18.18</v>
      </c>
      <c r="F628" t="n">
        <v>15.51</v>
      </c>
      <c r="G628" t="n">
        <v>132.98</v>
      </c>
      <c r="H628" t="n">
        <v>2.01</v>
      </c>
      <c r="I628" t="n">
        <v>7</v>
      </c>
      <c r="J628" t="n">
        <v>212.27</v>
      </c>
      <c r="K628" t="n">
        <v>52.44</v>
      </c>
      <c r="L628" t="n">
        <v>24</v>
      </c>
      <c r="M628" t="n">
        <v>1</v>
      </c>
      <c r="N628" t="n">
        <v>45.82</v>
      </c>
      <c r="O628" t="n">
        <v>26413.56</v>
      </c>
      <c r="P628" t="n">
        <v>168.89</v>
      </c>
      <c r="Q628" t="n">
        <v>467.08</v>
      </c>
      <c r="R628" t="n">
        <v>55.76</v>
      </c>
      <c r="S628" t="n">
        <v>39.61</v>
      </c>
      <c r="T628" t="n">
        <v>3138.31</v>
      </c>
      <c r="U628" t="n">
        <v>0.71</v>
      </c>
      <c r="V628" t="n">
        <v>0.75</v>
      </c>
      <c r="W628" t="n">
        <v>2.62</v>
      </c>
      <c r="X628" t="n">
        <v>0.18</v>
      </c>
      <c r="Y628" t="n">
        <v>1</v>
      </c>
      <c r="Z628" t="n">
        <v>10</v>
      </c>
    </row>
    <row r="629">
      <c r="A629" t="n">
        <v>93</v>
      </c>
      <c r="B629" t="n">
        <v>90</v>
      </c>
      <c r="C629" t="inlineStr">
        <is>
          <t xml:space="preserve">CONCLUIDO	</t>
        </is>
      </c>
      <c r="D629" t="n">
        <v>5.4997</v>
      </c>
      <c r="E629" t="n">
        <v>18.18</v>
      </c>
      <c r="F629" t="n">
        <v>15.51</v>
      </c>
      <c r="G629" t="n">
        <v>132.97</v>
      </c>
      <c r="H629" t="n">
        <v>2.03</v>
      </c>
      <c r="I629" t="n">
        <v>7</v>
      </c>
      <c r="J629" t="n">
        <v>212.67</v>
      </c>
      <c r="K629" t="n">
        <v>52.44</v>
      </c>
      <c r="L629" t="n">
        <v>24.25</v>
      </c>
      <c r="M629" t="n">
        <v>0</v>
      </c>
      <c r="N629" t="n">
        <v>45.98</v>
      </c>
      <c r="O629" t="n">
        <v>26463.45</v>
      </c>
      <c r="P629" t="n">
        <v>169.03</v>
      </c>
      <c r="Q629" t="n">
        <v>467.07</v>
      </c>
      <c r="R629" t="n">
        <v>55.71</v>
      </c>
      <c r="S629" t="n">
        <v>39.61</v>
      </c>
      <c r="T629" t="n">
        <v>3109.79</v>
      </c>
      <c r="U629" t="n">
        <v>0.71</v>
      </c>
      <c r="V629" t="n">
        <v>0.75</v>
      </c>
      <c r="W629" t="n">
        <v>2.62</v>
      </c>
      <c r="X629" t="n">
        <v>0.18</v>
      </c>
      <c r="Y629" t="n">
        <v>1</v>
      </c>
      <c r="Z629" t="n">
        <v>10</v>
      </c>
    </row>
    <row r="630">
      <c r="A630" t="n">
        <v>0</v>
      </c>
      <c r="B630" t="n">
        <v>110</v>
      </c>
      <c r="C630" t="inlineStr">
        <is>
          <t xml:space="preserve">CONCLUIDO	</t>
        </is>
      </c>
      <c r="D630" t="n">
        <v>2.813</v>
      </c>
      <c r="E630" t="n">
        <v>35.55</v>
      </c>
      <c r="F630" t="n">
        <v>22.63</v>
      </c>
      <c r="G630" t="n">
        <v>5.57</v>
      </c>
      <c r="H630" t="n">
        <v>0.08</v>
      </c>
      <c r="I630" t="n">
        <v>244</v>
      </c>
      <c r="J630" t="n">
        <v>213.37</v>
      </c>
      <c r="K630" t="n">
        <v>56.13</v>
      </c>
      <c r="L630" t="n">
        <v>1</v>
      </c>
      <c r="M630" t="n">
        <v>242</v>
      </c>
      <c r="N630" t="n">
        <v>46.25</v>
      </c>
      <c r="O630" t="n">
        <v>26550.29</v>
      </c>
      <c r="P630" t="n">
        <v>335.43</v>
      </c>
      <c r="Q630" t="n">
        <v>467.47</v>
      </c>
      <c r="R630" t="n">
        <v>288.84</v>
      </c>
      <c r="S630" t="n">
        <v>39.61</v>
      </c>
      <c r="T630" t="n">
        <v>118491.39</v>
      </c>
      <c r="U630" t="n">
        <v>0.14</v>
      </c>
      <c r="V630" t="n">
        <v>0.52</v>
      </c>
      <c r="W630" t="n">
        <v>3</v>
      </c>
      <c r="X630" t="n">
        <v>7.29</v>
      </c>
      <c r="Y630" t="n">
        <v>1</v>
      </c>
      <c r="Z630" t="n">
        <v>10</v>
      </c>
    </row>
    <row r="631">
      <c r="A631" t="n">
        <v>1</v>
      </c>
      <c r="B631" t="n">
        <v>110</v>
      </c>
      <c r="C631" t="inlineStr">
        <is>
          <t xml:space="preserve">CONCLUIDO	</t>
        </is>
      </c>
      <c r="D631" t="n">
        <v>3.2606</v>
      </c>
      <c r="E631" t="n">
        <v>30.67</v>
      </c>
      <c r="F631" t="n">
        <v>20.58</v>
      </c>
      <c r="G631" t="n">
        <v>6.98</v>
      </c>
      <c r="H631" t="n">
        <v>0.1</v>
      </c>
      <c r="I631" t="n">
        <v>177</v>
      </c>
      <c r="J631" t="n">
        <v>213.78</v>
      </c>
      <c r="K631" t="n">
        <v>56.13</v>
      </c>
      <c r="L631" t="n">
        <v>1.25</v>
      </c>
      <c r="M631" t="n">
        <v>175</v>
      </c>
      <c r="N631" t="n">
        <v>46.4</v>
      </c>
      <c r="O631" t="n">
        <v>26600.32</v>
      </c>
      <c r="P631" t="n">
        <v>304.74</v>
      </c>
      <c r="Q631" t="n">
        <v>467.19</v>
      </c>
      <c r="R631" t="n">
        <v>221.14</v>
      </c>
      <c r="S631" t="n">
        <v>39.61</v>
      </c>
      <c r="T631" t="n">
        <v>84974.41</v>
      </c>
      <c r="U631" t="n">
        <v>0.18</v>
      </c>
      <c r="V631" t="n">
        <v>0.57</v>
      </c>
      <c r="W631" t="n">
        <v>2.9</v>
      </c>
      <c r="X631" t="n">
        <v>5.24</v>
      </c>
      <c r="Y631" t="n">
        <v>1</v>
      </c>
      <c r="Z631" t="n">
        <v>10</v>
      </c>
    </row>
    <row r="632">
      <c r="A632" t="n">
        <v>2</v>
      </c>
      <c r="B632" t="n">
        <v>110</v>
      </c>
      <c r="C632" t="inlineStr">
        <is>
          <t xml:space="preserve">CONCLUIDO	</t>
        </is>
      </c>
      <c r="D632" t="n">
        <v>3.5862</v>
      </c>
      <c r="E632" t="n">
        <v>27.88</v>
      </c>
      <c r="F632" t="n">
        <v>19.4</v>
      </c>
      <c r="G632" t="n">
        <v>8.380000000000001</v>
      </c>
      <c r="H632" t="n">
        <v>0.12</v>
      </c>
      <c r="I632" t="n">
        <v>139</v>
      </c>
      <c r="J632" t="n">
        <v>214.19</v>
      </c>
      <c r="K632" t="n">
        <v>56.13</v>
      </c>
      <c r="L632" t="n">
        <v>1.5</v>
      </c>
      <c r="M632" t="n">
        <v>137</v>
      </c>
      <c r="N632" t="n">
        <v>46.56</v>
      </c>
      <c r="O632" t="n">
        <v>26650.41</v>
      </c>
      <c r="P632" t="n">
        <v>286.89</v>
      </c>
      <c r="Q632" t="n">
        <v>467.26</v>
      </c>
      <c r="R632" t="n">
        <v>182.77</v>
      </c>
      <c r="S632" t="n">
        <v>39.61</v>
      </c>
      <c r="T632" t="n">
        <v>65979.39999999999</v>
      </c>
      <c r="U632" t="n">
        <v>0.22</v>
      </c>
      <c r="V632" t="n">
        <v>0.6</v>
      </c>
      <c r="W632" t="n">
        <v>2.84</v>
      </c>
      <c r="X632" t="n">
        <v>4.07</v>
      </c>
      <c r="Y632" t="n">
        <v>1</v>
      </c>
      <c r="Z632" t="n">
        <v>10</v>
      </c>
    </row>
    <row r="633">
      <c r="A633" t="n">
        <v>3</v>
      </c>
      <c r="B633" t="n">
        <v>110</v>
      </c>
      <c r="C633" t="inlineStr">
        <is>
          <t xml:space="preserve">CONCLUIDO	</t>
        </is>
      </c>
      <c r="D633" t="n">
        <v>3.8206</v>
      </c>
      <c r="E633" t="n">
        <v>26.17</v>
      </c>
      <c r="F633" t="n">
        <v>18.71</v>
      </c>
      <c r="G633" t="n">
        <v>9.76</v>
      </c>
      <c r="H633" t="n">
        <v>0.14</v>
      </c>
      <c r="I633" t="n">
        <v>115</v>
      </c>
      <c r="J633" t="n">
        <v>214.59</v>
      </c>
      <c r="K633" t="n">
        <v>56.13</v>
      </c>
      <c r="L633" t="n">
        <v>1.75</v>
      </c>
      <c r="M633" t="n">
        <v>113</v>
      </c>
      <c r="N633" t="n">
        <v>46.72</v>
      </c>
      <c r="O633" t="n">
        <v>26700.55</v>
      </c>
      <c r="P633" t="n">
        <v>276.27</v>
      </c>
      <c r="Q633" t="n">
        <v>467.25</v>
      </c>
      <c r="R633" t="n">
        <v>159.2</v>
      </c>
      <c r="S633" t="n">
        <v>39.61</v>
      </c>
      <c r="T633" t="n">
        <v>54315.22</v>
      </c>
      <c r="U633" t="n">
        <v>0.25</v>
      </c>
      <c r="V633" t="n">
        <v>0.62</v>
      </c>
      <c r="W633" t="n">
        <v>2.82</v>
      </c>
      <c r="X633" t="n">
        <v>3.37</v>
      </c>
      <c r="Y633" t="n">
        <v>1</v>
      </c>
      <c r="Z633" t="n">
        <v>10</v>
      </c>
    </row>
    <row r="634">
      <c r="A634" t="n">
        <v>4</v>
      </c>
      <c r="B634" t="n">
        <v>110</v>
      </c>
      <c r="C634" t="inlineStr">
        <is>
          <t xml:space="preserve">CONCLUIDO	</t>
        </is>
      </c>
      <c r="D634" t="n">
        <v>4.0111</v>
      </c>
      <c r="E634" t="n">
        <v>24.93</v>
      </c>
      <c r="F634" t="n">
        <v>18.18</v>
      </c>
      <c r="G634" t="n">
        <v>11.13</v>
      </c>
      <c r="H634" t="n">
        <v>0.17</v>
      </c>
      <c r="I634" t="n">
        <v>98</v>
      </c>
      <c r="J634" t="n">
        <v>215</v>
      </c>
      <c r="K634" t="n">
        <v>56.13</v>
      </c>
      <c r="L634" t="n">
        <v>2</v>
      </c>
      <c r="M634" t="n">
        <v>96</v>
      </c>
      <c r="N634" t="n">
        <v>46.87</v>
      </c>
      <c r="O634" t="n">
        <v>26750.75</v>
      </c>
      <c r="P634" t="n">
        <v>268.15</v>
      </c>
      <c r="Q634" t="n">
        <v>467.21</v>
      </c>
      <c r="R634" t="n">
        <v>142.6</v>
      </c>
      <c r="S634" t="n">
        <v>39.61</v>
      </c>
      <c r="T634" t="n">
        <v>46098.97</v>
      </c>
      <c r="U634" t="n">
        <v>0.28</v>
      </c>
      <c r="V634" t="n">
        <v>0.64</v>
      </c>
      <c r="W634" t="n">
        <v>2.77</v>
      </c>
      <c r="X634" t="n">
        <v>2.84</v>
      </c>
      <c r="Y634" t="n">
        <v>1</v>
      </c>
      <c r="Z634" t="n">
        <v>10</v>
      </c>
    </row>
    <row r="635">
      <c r="A635" t="n">
        <v>5</v>
      </c>
      <c r="B635" t="n">
        <v>110</v>
      </c>
      <c r="C635" t="inlineStr">
        <is>
          <t xml:space="preserve">CONCLUIDO	</t>
        </is>
      </c>
      <c r="D635" t="n">
        <v>4.17</v>
      </c>
      <c r="E635" t="n">
        <v>23.98</v>
      </c>
      <c r="F635" t="n">
        <v>17.78</v>
      </c>
      <c r="G635" t="n">
        <v>12.55</v>
      </c>
      <c r="H635" t="n">
        <v>0.19</v>
      </c>
      <c r="I635" t="n">
        <v>85</v>
      </c>
      <c r="J635" t="n">
        <v>215.41</v>
      </c>
      <c r="K635" t="n">
        <v>56.13</v>
      </c>
      <c r="L635" t="n">
        <v>2.25</v>
      </c>
      <c r="M635" t="n">
        <v>83</v>
      </c>
      <c r="N635" t="n">
        <v>47.03</v>
      </c>
      <c r="O635" t="n">
        <v>26801</v>
      </c>
      <c r="P635" t="n">
        <v>261.97</v>
      </c>
      <c r="Q635" t="n">
        <v>467.24</v>
      </c>
      <c r="R635" t="n">
        <v>129.7</v>
      </c>
      <c r="S635" t="n">
        <v>39.61</v>
      </c>
      <c r="T635" t="n">
        <v>39716.13</v>
      </c>
      <c r="U635" t="n">
        <v>0.31</v>
      </c>
      <c r="V635" t="n">
        <v>0.66</v>
      </c>
      <c r="W635" t="n">
        <v>2.74</v>
      </c>
      <c r="X635" t="n">
        <v>2.44</v>
      </c>
      <c r="Y635" t="n">
        <v>1</v>
      </c>
      <c r="Z635" t="n">
        <v>10</v>
      </c>
    </row>
    <row r="636">
      <c r="A636" t="n">
        <v>6</v>
      </c>
      <c r="B636" t="n">
        <v>110</v>
      </c>
      <c r="C636" t="inlineStr">
        <is>
          <t xml:space="preserve">CONCLUIDO	</t>
        </is>
      </c>
      <c r="D636" t="n">
        <v>4.3037</v>
      </c>
      <c r="E636" t="n">
        <v>23.24</v>
      </c>
      <c r="F636" t="n">
        <v>17.46</v>
      </c>
      <c r="G636" t="n">
        <v>13.96</v>
      </c>
      <c r="H636" t="n">
        <v>0.21</v>
      </c>
      <c r="I636" t="n">
        <v>75</v>
      </c>
      <c r="J636" t="n">
        <v>215.82</v>
      </c>
      <c r="K636" t="n">
        <v>56.13</v>
      </c>
      <c r="L636" t="n">
        <v>2.5</v>
      </c>
      <c r="M636" t="n">
        <v>73</v>
      </c>
      <c r="N636" t="n">
        <v>47.19</v>
      </c>
      <c r="O636" t="n">
        <v>26851.31</v>
      </c>
      <c r="P636" t="n">
        <v>256.88</v>
      </c>
      <c r="Q636" t="n">
        <v>467.16</v>
      </c>
      <c r="R636" t="n">
        <v>118.85</v>
      </c>
      <c r="S636" t="n">
        <v>39.61</v>
      </c>
      <c r="T636" t="n">
        <v>34340.08</v>
      </c>
      <c r="U636" t="n">
        <v>0.33</v>
      </c>
      <c r="V636" t="n">
        <v>0.67</v>
      </c>
      <c r="W636" t="n">
        <v>2.73</v>
      </c>
      <c r="X636" t="n">
        <v>2.12</v>
      </c>
      <c r="Y636" t="n">
        <v>1</v>
      </c>
      <c r="Z636" t="n">
        <v>10</v>
      </c>
    </row>
    <row r="637">
      <c r="A637" t="n">
        <v>7</v>
      </c>
      <c r="B637" t="n">
        <v>110</v>
      </c>
      <c r="C637" t="inlineStr">
        <is>
          <t xml:space="preserve">CONCLUIDO	</t>
        </is>
      </c>
      <c r="D637" t="n">
        <v>4.3919</v>
      </c>
      <c r="E637" t="n">
        <v>22.77</v>
      </c>
      <c r="F637" t="n">
        <v>17.29</v>
      </c>
      <c r="G637" t="n">
        <v>15.25</v>
      </c>
      <c r="H637" t="n">
        <v>0.23</v>
      </c>
      <c r="I637" t="n">
        <v>68</v>
      </c>
      <c r="J637" t="n">
        <v>216.22</v>
      </c>
      <c r="K637" t="n">
        <v>56.13</v>
      </c>
      <c r="L637" t="n">
        <v>2.75</v>
      </c>
      <c r="M637" t="n">
        <v>66</v>
      </c>
      <c r="N637" t="n">
        <v>47.35</v>
      </c>
      <c r="O637" t="n">
        <v>26901.66</v>
      </c>
      <c r="P637" t="n">
        <v>254</v>
      </c>
      <c r="Q637" t="n">
        <v>467.24</v>
      </c>
      <c r="R637" t="n">
        <v>113.53</v>
      </c>
      <c r="S637" t="n">
        <v>39.61</v>
      </c>
      <c r="T637" t="n">
        <v>31716.93</v>
      </c>
      <c r="U637" t="n">
        <v>0.35</v>
      </c>
      <c r="V637" t="n">
        <v>0.67</v>
      </c>
      <c r="W637" t="n">
        <v>2.72</v>
      </c>
      <c r="X637" t="n">
        <v>1.95</v>
      </c>
      <c r="Y637" t="n">
        <v>1</v>
      </c>
      <c r="Z637" t="n">
        <v>10</v>
      </c>
    </row>
    <row r="638">
      <c r="A638" t="n">
        <v>8</v>
      </c>
      <c r="B638" t="n">
        <v>110</v>
      </c>
      <c r="C638" t="inlineStr">
        <is>
          <t xml:space="preserve">CONCLUIDO	</t>
        </is>
      </c>
      <c r="D638" t="n">
        <v>4.4933</v>
      </c>
      <c r="E638" t="n">
        <v>22.26</v>
      </c>
      <c r="F638" t="n">
        <v>17.07</v>
      </c>
      <c r="G638" t="n">
        <v>16.79</v>
      </c>
      <c r="H638" t="n">
        <v>0.25</v>
      </c>
      <c r="I638" t="n">
        <v>61</v>
      </c>
      <c r="J638" t="n">
        <v>216.63</v>
      </c>
      <c r="K638" t="n">
        <v>56.13</v>
      </c>
      <c r="L638" t="n">
        <v>3</v>
      </c>
      <c r="M638" t="n">
        <v>59</v>
      </c>
      <c r="N638" t="n">
        <v>47.51</v>
      </c>
      <c r="O638" t="n">
        <v>26952.08</v>
      </c>
      <c r="P638" t="n">
        <v>250.53</v>
      </c>
      <c r="Q638" t="n">
        <v>467.09</v>
      </c>
      <c r="R638" t="n">
        <v>106.19</v>
      </c>
      <c r="S638" t="n">
        <v>39.61</v>
      </c>
      <c r="T638" t="n">
        <v>28080.96</v>
      </c>
      <c r="U638" t="n">
        <v>0.37</v>
      </c>
      <c r="V638" t="n">
        <v>0.68</v>
      </c>
      <c r="W638" t="n">
        <v>2.71</v>
      </c>
      <c r="X638" t="n">
        <v>1.73</v>
      </c>
      <c r="Y638" t="n">
        <v>1</v>
      </c>
      <c r="Z638" t="n">
        <v>10</v>
      </c>
    </row>
    <row r="639">
      <c r="A639" t="n">
        <v>9</v>
      </c>
      <c r="B639" t="n">
        <v>110</v>
      </c>
      <c r="C639" t="inlineStr">
        <is>
          <t xml:space="preserve">CONCLUIDO	</t>
        </is>
      </c>
      <c r="D639" t="n">
        <v>4.5668</v>
      </c>
      <c r="E639" t="n">
        <v>21.9</v>
      </c>
      <c r="F639" t="n">
        <v>16.92</v>
      </c>
      <c r="G639" t="n">
        <v>18.13</v>
      </c>
      <c r="H639" t="n">
        <v>0.27</v>
      </c>
      <c r="I639" t="n">
        <v>56</v>
      </c>
      <c r="J639" t="n">
        <v>217.04</v>
      </c>
      <c r="K639" t="n">
        <v>56.13</v>
      </c>
      <c r="L639" t="n">
        <v>3.25</v>
      </c>
      <c r="M639" t="n">
        <v>54</v>
      </c>
      <c r="N639" t="n">
        <v>47.66</v>
      </c>
      <c r="O639" t="n">
        <v>27002.55</v>
      </c>
      <c r="P639" t="n">
        <v>248.12</v>
      </c>
      <c r="Q639" t="n">
        <v>467.11</v>
      </c>
      <c r="R639" t="n">
        <v>101.72</v>
      </c>
      <c r="S639" t="n">
        <v>39.61</v>
      </c>
      <c r="T639" t="n">
        <v>25868.78</v>
      </c>
      <c r="U639" t="n">
        <v>0.39</v>
      </c>
      <c r="V639" t="n">
        <v>0.6899999999999999</v>
      </c>
      <c r="W639" t="n">
        <v>2.7</v>
      </c>
      <c r="X639" t="n">
        <v>1.59</v>
      </c>
      <c r="Y639" t="n">
        <v>1</v>
      </c>
      <c r="Z639" t="n">
        <v>10</v>
      </c>
    </row>
    <row r="640">
      <c r="A640" t="n">
        <v>10</v>
      </c>
      <c r="B640" t="n">
        <v>110</v>
      </c>
      <c r="C640" t="inlineStr">
        <is>
          <t xml:space="preserve">CONCLUIDO	</t>
        </is>
      </c>
      <c r="D640" t="n">
        <v>4.6239</v>
      </c>
      <c r="E640" t="n">
        <v>21.63</v>
      </c>
      <c r="F640" t="n">
        <v>16.82</v>
      </c>
      <c r="G640" t="n">
        <v>19.41</v>
      </c>
      <c r="H640" t="n">
        <v>0.29</v>
      </c>
      <c r="I640" t="n">
        <v>52</v>
      </c>
      <c r="J640" t="n">
        <v>217.45</v>
      </c>
      <c r="K640" t="n">
        <v>56.13</v>
      </c>
      <c r="L640" t="n">
        <v>3.5</v>
      </c>
      <c r="M640" t="n">
        <v>50</v>
      </c>
      <c r="N640" t="n">
        <v>47.82</v>
      </c>
      <c r="O640" t="n">
        <v>27053.07</v>
      </c>
      <c r="P640" t="n">
        <v>246.27</v>
      </c>
      <c r="Q640" t="n">
        <v>467.11</v>
      </c>
      <c r="R640" t="n">
        <v>98.03</v>
      </c>
      <c r="S640" t="n">
        <v>39.61</v>
      </c>
      <c r="T640" t="n">
        <v>24047.51</v>
      </c>
      <c r="U640" t="n">
        <v>0.4</v>
      </c>
      <c r="V640" t="n">
        <v>0.6899999999999999</v>
      </c>
      <c r="W640" t="n">
        <v>2.7</v>
      </c>
      <c r="X640" t="n">
        <v>1.48</v>
      </c>
      <c r="Y640" t="n">
        <v>1</v>
      </c>
      <c r="Z640" t="n">
        <v>10</v>
      </c>
    </row>
    <row r="641">
      <c r="A641" t="n">
        <v>11</v>
      </c>
      <c r="B641" t="n">
        <v>110</v>
      </c>
      <c r="C641" t="inlineStr">
        <is>
          <t xml:space="preserve">CONCLUIDO	</t>
        </is>
      </c>
      <c r="D641" t="n">
        <v>4.6863</v>
      </c>
      <c r="E641" t="n">
        <v>21.34</v>
      </c>
      <c r="F641" t="n">
        <v>16.7</v>
      </c>
      <c r="G641" t="n">
        <v>20.87</v>
      </c>
      <c r="H641" t="n">
        <v>0.31</v>
      </c>
      <c r="I641" t="n">
        <v>48</v>
      </c>
      <c r="J641" t="n">
        <v>217.86</v>
      </c>
      <c r="K641" t="n">
        <v>56.13</v>
      </c>
      <c r="L641" t="n">
        <v>3.75</v>
      </c>
      <c r="M641" t="n">
        <v>46</v>
      </c>
      <c r="N641" t="n">
        <v>47.98</v>
      </c>
      <c r="O641" t="n">
        <v>27103.65</v>
      </c>
      <c r="P641" t="n">
        <v>244.19</v>
      </c>
      <c r="Q641" t="n">
        <v>467.07</v>
      </c>
      <c r="R641" t="n">
        <v>94.79000000000001</v>
      </c>
      <c r="S641" t="n">
        <v>39.61</v>
      </c>
      <c r="T641" t="n">
        <v>22447.14</v>
      </c>
      <c r="U641" t="n">
        <v>0.42</v>
      </c>
      <c r="V641" t="n">
        <v>0.7</v>
      </c>
      <c r="W641" t="n">
        <v>2.68</v>
      </c>
      <c r="X641" t="n">
        <v>1.36</v>
      </c>
      <c r="Y641" t="n">
        <v>1</v>
      </c>
      <c r="Z641" t="n">
        <v>10</v>
      </c>
    </row>
    <row r="642">
      <c r="A642" t="n">
        <v>12</v>
      </c>
      <c r="B642" t="n">
        <v>110</v>
      </c>
      <c r="C642" t="inlineStr">
        <is>
          <t xml:space="preserve">CONCLUIDO	</t>
        </is>
      </c>
      <c r="D642" t="n">
        <v>4.7336</v>
      </c>
      <c r="E642" t="n">
        <v>21.13</v>
      </c>
      <c r="F642" t="n">
        <v>16.61</v>
      </c>
      <c r="G642" t="n">
        <v>22.15</v>
      </c>
      <c r="H642" t="n">
        <v>0.33</v>
      </c>
      <c r="I642" t="n">
        <v>45</v>
      </c>
      <c r="J642" t="n">
        <v>218.27</v>
      </c>
      <c r="K642" t="n">
        <v>56.13</v>
      </c>
      <c r="L642" t="n">
        <v>4</v>
      </c>
      <c r="M642" t="n">
        <v>43</v>
      </c>
      <c r="N642" t="n">
        <v>48.15</v>
      </c>
      <c r="O642" t="n">
        <v>27154.29</v>
      </c>
      <c r="P642" t="n">
        <v>242.68</v>
      </c>
      <c r="Q642" t="n">
        <v>467.08</v>
      </c>
      <c r="R642" t="n">
        <v>91.52</v>
      </c>
      <c r="S642" t="n">
        <v>39.61</v>
      </c>
      <c r="T642" t="n">
        <v>20827.19</v>
      </c>
      <c r="U642" t="n">
        <v>0.43</v>
      </c>
      <c r="V642" t="n">
        <v>0.7</v>
      </c>
      <c r="W642" t="n">
        <v>2.69</v>
      </c>
      <c r="X642" t="n">
        <v>1.28</v>
      </c>
      <c r="Y642" t="n">
        <v>1</v>
      </c>
      <c r="Z642" t="n">
        <v>10</v>
      </c>
    </row>
    <row r="643">
      <c r="A643" t="n">
        <v>13</v>
      </c>
      <c r="B643" t="n">
        <v>110</v>
      </c>
      <c r="C643" t="inlineStr">
        <is>
          <t xml:space="preserve">CONCLUIDO	</t>
        </is>
      </c>
      <c r="D643" t="n">
        <v>4.7865</v>
      </c>
      <c r="E643" t="n">
        <v>20.89</v>
      </c>
      <c r="F643" t="n">
        <v>16.51</v>
      </c>
      <c r="G643" t="n">
        <v>23.58</v>
      </c>
      <c r="H643" t="n">
        <v>0.35</v>
      </c>
      <c r="I643" t="n">
        <v>42</v>
      </c>
      <c r="J643" t="n">
        <v>218.68</v>
      </c>
      <c r="K643" t="n">
        <v>56.13</v>
      </c>
      <c r="L643" t="n">
        <v>4.25</v>
      </c>
      <c r="M643" t="n">
        <v>40</v>
      </c>
      <c r="N643" t="n">
        <v>48.31</v>
      </c>
      <c r="O643" t="n">
        <v>27204.98</v>
      </c>
      <c r="P643" t="n">
        <v>240.74</v>
      </c>
      <c r="Q643" t="n">
        <v>467.11</v>
      </c>
      <c r="R643" t="n">
        <v>88.03</v>
      </c>
      <c r="S643" t="n">
        <v>39.61</v>
      </c>
      <c r="T643" t="n">
        <v>19094.37</v>
      </c>
      <c r="U643" t="n">
        <v>0.45</v>
      </c>
      <c r="V643" t="n">
        <v>0.71</v>
      </c>
      <c r="W643" t="n">
        <v>2.68</v>
      </c>
      <c r="X643" t="n">
        <v>1.17</v>
      </c>
      <c r="Y643" t="n">
        <v>1</v>
      </c>
      <c r="Z643" t="n">
        <v>10</v>
      </c>
    </row>
    <row r="644">
      <c r="A644" t="n">
        <v>14</v>
      </c>
      <c r="B644" t="n">
        <v>110</v>
      </c>
      <c r="C644" t="inlineStr">
        <is>
          <t xml:space="preserve">CONCLUIDO	</t>
        </is>
      </c>
      <c r="D644" t="n">
        <v>4.8181</v>
      </c>
      <c r="E644" t="n">
        <v>20.76</v>
      </c>
      <c r="F644" t="n">
        <v>16.45</v>
      </c>
      <c r="G644" t="n">
        <v>24.68</v>
      </c>
      <c r="H644" t="n">
        <v>0.36</v>
      </c>
      <c r="I644" t="n">
        <v>40</v>
      </c>
      <c r="J644" t="n">
        <v>219.09</v>
      </c>
      <c r="K644" t="n">
        <v>56.13</v>
      </c>
      <c r="L644" t="n">
        <v>4.5</v>
      </c>
      <c r="M644" t="n">
        <v>38</v>
      </c>
      <c r="N644" t="n">
        <v>48.47</v>
      </c>
      <c r="O644" t="n">
        <v>27255.72</v>
      </c>
      <c r="P644" t="n">
        <v>239.56</v>
      </c>
      <c r="Q644" t="n">
        <v>467.18</v>
      </c>
      <c r="R644" t="n">
        <v>86.40000000000001</v>
      </c>
      <c r="S644" t="n">
        <v>39.61</v>
      </c>
      <c r="T644" t="n">
        <v>18292.6</v>
      </c>
      <c r="U644" t="n">
        <v>0.46</v>
      </c>
      <c r="V644" t="n">
        <v>0.71</v>
      </c>
      <c r="W644" t="n">
        <v>2.67</v>
      </c>
      <c r="X644" t="n">
        <v>1.12</v>
      </c>
      <c r="Y644" t="n">
        <v>1</v>
      </c>
      <c r="Z644" t="n">
        <v>10</v>
      </c>
    </row>
    <row r="645">
      <c r="A645" t="n">
        <v>15</v>
      </c>
      <c r="B645" t="n">
        <v>110</v>
      </c>
      <c r="C645" t="inlineStr">
        <is>
          <t xml:space="preserve">CONCLUIDO	</t>
        </is>
      </c>
      <c r="D645" t="n">
        <v>4.8653</v>
      </c>
      <c r="E645" t="n">
        <v>20.55</v>
      </c>
      <c r="F645" t="n">
        <v>16.38</v>
      </c>
      <c r="G645" t="n">
        <v>26.56</v>
      </c>
      <c r="H645" t="n">
        <v>0.38</v>
      </c>
      <c r="I645" t="n">
        <v>37</v>
      </c>
      <c r="J645" t="n">
        <v>219.51</v>
      </c>
      <c r="K645" t="n">
        <v>56.13</v>
      </c>
      <c r="L645" t="n">
        <v>4.75</v>
      </c>
      <c r="M645" t="n">
        <v>35</v>
      </c>
      <c r="N645" t="n">
        <v>48.63</v>
      </c>
      <c r="O645" t="n">
        <v>27306.53</v>
      </c>
      <c r="P645" t="n">
        <v>238.17</v>
      </c>
      <c r="Q645" t="n">
        <v>467.11</v>
      </c>
      <c r="R645" t="n">
        <v>84.26000000000001</v>
      </c>
      <c r="S645" t="n">
        <v>39.61</v>
      </c>
      <c r="T645" t="n">
        <v>17236.98</v>
      </c>
      <c r="U645" t="n">
        <v>0.47</v>
      </c>
      <c r="V645" t="n">
        <v>0.71</v>
      </c>
      <c r="W645" t="n">
        <v>2.66</v>
      </c>
      <c r="X645" t="n">
        <v>1.04</v>
      </c>
      <c r="Y645" t="n">
        <v>1</v>
      </c>
      <c r="Z645" t="n">
        <v>10</v>
      </c>
    </row>
    <row r="646">
      <c r="A646" t="n">
        <v>16</v>
      </c>
      <c r="B646" t="n">
        <v>110</v>
      </c>
      <c r="C646" t="inlineStr">
        <is>
          <t xml:space="preserve">CONCLUIDO	</t>
        </is>
      </c>
      <c r="D646" t="n">
        <v>4.8791</v>
      </c>
      <c r="E646" t="n">
        <v>20.5</v>
      </c>
      <c r="F646" t="n">
        <v>16.36</v>
      </c>
      <c r="G646" t="n">
        <v>27.27</v>
      </c>
      <c r="H646" t="n">
        <v>0.4</v>
      </c>
      <c r="I646" t="n">
        <v>36</v>
      </c>
      <c r="J646" t="n">
        <v>219.92</v>
      </c>
      <c r="K646" t="n">
        <v>56.13</v>
      </c>
      <c r="L646" t="n">
        <v>5</v>
      </c>
      <c r="M646" t="n">
        <v>34</v>
      </c>
      <c r="N646" t="n">
        <v>48.79</v>
      </c>
      <c r="O646" t="n">
        <v>27357.39</v>
      </c>
      <c r="P646" t="n">
        <v>237.84</v>
      </c>
      <c r="Q646" t="n">
        <v>467.09</v>
      </c>
      <c r="R646" t="n">
        <v>83.59999999999999</v>
      </c>
      <c r="S646" t="n">
        <v>39.61</v>
      </c>
      <c r="T646" t="n">
        <v>16912.69</v>
      </c>
      <c r="U646" t="n">
        <v>0.47</v>
      </c>
      <c r="V646" t="n">
        <v>0.71</v>
      </c>
      <c r="W646" t="n">
        <v>2.67</v>
      </c>
      <c r="X646" t="n">
        <v>1.03</v>
      </c>
      <c r="Y646" t="n">
        <v>1</v>
      </c>
      <c r="Z646" t="n">
        <v>10</v>
      </c>
    </row>
    <row r="647">
      <c r="A647" t="n">
        <v>17</v>
      </c>
      <c r="B647" t="n">
        <v>110</v>
      </c>
      <c r="C647" t="inlineStr">
        <is>
          <t xml:space="preserve">CONCLUIDO	</t>
        </is>
      </c>
      <c r="D647" t="n">
        <v>4.9184</v>
      </c>
      <c r="E647" t="n">
        <v>20.33</v>
      </c>
      <c r="F647" t="n">
        <v>16.28</v>
      </c>
      <c r="G647" t="n">
        <v>28.74</v>
      </c>
      <c r="H647" t="n">
        <v>0.42</v>
      </c>
      <c r="I647" t="n">
        <v>34</v>
      </c>
      <c r="J647" t="n">
        <v>220.33</v>
      </c>
      <c r="K647" t="n">
        <v>56.13</v>
      </c>
      <c r="L647" t="n">
        <v>5.25</v>
      </c>
      <c r="M647" t="n">
        <v>32</v>
      </c>
      <c r="N647" t="n">
        <v>48.95</v>
      </c>
      <c r="O647" t="n">
        <v>27408.3</v>
      </c>
      <c r="P647" t="n">
        <v>236.41</v>
      </c>
      <c r="Q647" t="n">
        <v>467.1</v>
      </c>
      <c r="R647" t="n">
        <v>81.02</v>
      </c>
      <c r="S647" t="n">
        <v>39.61</v>
      </c>
      <c r="T647" t="n">
        <v>15632.15</v>
      </c>
      <c r="U647" t="n">
        <v>0.49</v>
      </c>
      <c r="V647" t="n">
        <v>0.72</v>
      </c>
      <c r="W647" t="n">
        <v>2.66</v>
      </c>
      <c r="X647" t="n">
        <v>0.95</v>
      </c>
      <c r="Y647" t="n">
        <v>1</v>
      </c>
      <c r="Z647" t="n">
        <v>10</v>
      </c>
    </row>
    <row r="648">
      <c r="A648" t="n">
        <v>18</v>
      </c>
      <c r="B648" t="n">
        <v>110</v>
      </c>
      <c r="C648" t="inlineStr">
        <is>
          <t xml:space="preserve">CONCLUIDO	</t>
        </is>
      </c>
      <c r="D648" t="n">
        <v>4.9571</v>
      </c>
      <c r="E648" t="n">
        <v>20.17</v>
      </c>
      <c r="F648" t="n">
        <v>16.21</v>
      </c>
      <c r="G648" t="n">
        <v>30.39</v>
      </c>
      <c r="H648" t="n">
        <v>0.44</v>
      </c>
      <c r="I648" t="n">
        <v>32</v>
      </c>
      <c r="J648" t="n">
        <v>220.74</v>
      </c>
      <c r="K648" t="n">
        <v>56.13</v>
      </c>
      <c r="L648" t="n">
        <v>5.5</v>
      </c>
      <c r="M648" t="n">
        <v>30</v>
      </c>
      <c r="N648" t="n">
        <v>49.12</v>
      </c>
      <c r="O648" t="n">
        <v>27459.27</v>
      </c>
      <c r="P648" t="n">
        <v>234.99</v>
      </c>
      <c r="Q648" t="n">
        <v>467.07</v>
      </c>
      <c r="R648" t="n">
        <v>78.53</v>
      </c>
      <c r="S648" t="n">
        <v>39.61</v>
      </c>
      <c r="T648" t="n">
        <v>14397.56</v>
      </c>
      <c r="U648" t="n">
        <v>0.5</v>
      </c>
      <c r="V648" t="n">
        <v>0.72</v>
      </c>
      <c r="W648" t="n">
        <v>2.66</v>
      </c>
      <c r="X648" t="n">
        <v>0.88</v>
      </c>
      <c r="Y648" t="n">
        <v>1</v>
      </c>
      <c r="Z648" t="n">
        <v>10</v>
      </c>
    </row>
    <row r="649">
      <c r="A649" t="n">
        <v>19</v>
      </c>
      <c r="B649" t="n">
        <v>110</v>
      </c>
      <c r="C649" t="inlineStr">
        <is>
          <t xml:space="preserve">CONCLUIDO	</t>
        </is>
      </c>
      <c r="D649" t="n">
        <v>4.9764</v>
      </c>
      <c r="E649" t="n">
        <v>20.1</v>
      </c>
      <c r="F649" t="n">
        <v>16.17</v>
      </c>
      <c r="G649" t="n">
        <v>31.3</v>
      </c>
      <c r="H649" t="n">
        <v>0.46</v>
      </c>
      <c r="I649" t="n">
        <v>31</v>
      </c>
      <c r="J649" t="n">
        <v>221.16</v>
      </c>
      <c r="K649" t="n">
        <v>56.13</v>
      </c>
      <c r="L649" t="n">
        <v>5.75</v>
      </c>
      <c r="M649" t="n">
        <v>29</v>
      </c>
      <c r="N649" t="n">
        <v>49.28</v>
      </c>
      <c r="O649" t="n">
        <v>27510.3</v>
      </c>
      <c r="P649" t="n">
        <v>234.18</v>
      </c>
      <c r="Q649" t="n">
        <v>467.07</v>
      </c>
      <c r="R649" t="n">
        <v>77.59</v>
      </c>
      <c r="S649" t="n">
        <v>39.61</v>
      </c>
      <c r="T649" t="n">
        <v>13932.04</v>
      </c>
      <c r="U649" t="n">
        <v>0.51</v>
      </c>
      <c r="V649" t="n">
        <v>0.72</v>
      </c>
      <c r="W649" t="n">
        <v>2.65</v>
      </c>
      <c r="X649" t="n">
        <v>0.84</v>
      </c>
      <c r="Y649" t="n">
        <v>1</v>
      </c>
      <c r="Z649" t="n">
        <v>10</v>
      </c>
    </row>
    <row r="650">
      <c r="A650" t="n">
        <v>20</v>
      </c>
      <c r="B650" t="n">
        <v>110</v>
      </c>
      <c r="C650" t="inlineStr">
        <is>
          <t xml:space="preserve">CONCLUIDO	</t>
        </is>
      </c>
      <c r="D650" t="n">
        <v>5.0078</v>
      </c>
      <c r="E650" t="n">
        <v>19.97</v>
      </c>
      <c r="F650" t="n">
        <v>16.13</v>
      </c>
      <c r="G650" t="n">
        <v>33.38</v>
      </c>
      <c r="H650" t="n">
        <v>0.48</v>
      </c>
      <c r="I650" t="n">
        <v>29</v>
      </c>
      <c r="J650" t="n">
        <v>221.57</v>
      </c>
      <c r="K650" t="n">
        <v>56.13</v>
      </c>
      <c r="L650" t="n">
        <v>6</v>
      </c>
      <c r="M650" t="n">
        <v>27</v>
      </c>
      <c r="N650" t="n">
        <v>49.45</v>
      </c>
      <c r="O650" t="n">
        <v>27561.39</v>
      </c>
      <c r="P650" t="n">
        <v>233.13</v>
      </c>
      <c r="Q650" t="n">
        <v>467.08</v>
      </c>
      <c r="R650" t="n">
        <v>76.2</v>
      </c>
      <c r="S650" t="n">
        <v>39.61</v>
      </c>
      <c r="T650" t="n">
        <v>13246.93</v>
      </c>
      <c r="U650" t="n">
        <v>0.52</v>
      </c>
      <c r="V650" t="n">
        <v>0.72</v>
      </c>
      <c r="W650" t="n">
        <v>2.65</v>
      </c>
      <c r="X650" t="n">
        <v>0.8</v>
      </c>
      <c r="Y650" t="n">
        <v>1</v>
      </c>
      <c r="Z650" t="n">
        <v>10</v>
      </c>
    </row>
    <row r="651">
      <c r="A651" t="n">
        <v>21</v>
      </c>
      <c r="B651" t="n">
        <v>110</v>
      </c>
      <c r="C651" t="inlineStr">
        <is>
          <t xml:space="preserve">CONCLUIDO	</t>
        </is>
      </c>
      <c r="D651" t="n">
        <v>5.0247</v>
      </c>
      <c r="E651" t="n">
        <v>19.9</v>
      </c>
      <c r="F651" t="n">
        <v>16.11</v>
      </c>
      <c r="G651" t="n">
        <v>34.51</v>
      </c>
      <c r="H651" t="n">
        <v>0.5</v>
      </c>
      <c r="I651" t="n">
        <v>28</v>
      </c>
      <c r="J651" t="n">
        <v>221.99</v>
      </c>
      <c r="K651" t="n">
        <v>56.13</v>
      </c>
      <c r="L651" t="n">
        <v>6.25</v>
      </c>
      <c r="M651" t="n">
        <v>26</v>
      </c>
      <c r="N651" t="n">
        <v>49.61</v>
      </c>
      <c r="O651" t="n">
        <v>27612.53</v>
      </c>
      <c r="P651" t="n">
        <v>232.48</v>
      </c>
      <c r="Q651" t="n">
        <v>467.13</v>
      </c>
      <c r="R651" t="n">
        <v>75.02</v>
      </c>
      <c r="S651" t="n">
        <v>39.61</v>
      </c>
      <c r="T651" t="n">
        <v>12660.46</v>
      </c>
      <c r="U651" t="n">
        <v>0.53</v>
      </c>
      <c r="V651" t="n">
        <v>0.72</v>
      </c>
      <c r="W651" t="n">
        <v>2.66</v>
      </c>
      <c r="X651" t="n">
        <v>0.77</v>
      </c>
      <c r="Y651" t="n">
        <v>1</v>
      </c>
      <c r="Z651" t="n">
        <v>10</v>
      </c>
    </row>
    <row r="652">
      <c r="A652" t="n">
        <v>22</v>
      </c>
      <c r="B652" t="n">
        <v>110</v>
      </c>
      <c r="C652" t="inlineStr">
        <is>
          <t xml:space="preserve">CONCLUIDO	</t>
        </is>
      </c>
      <c r="D652" t="n">
        <v>5.0408</v>
      </c>
      <c r="E652" t="n">
        <v>19.84</v>
      </c>
      <c r="F652" t="n">
        <v>16.09</v>
      </c>
      <c r="G652" t="n">
        <v>35.75</v>
      </c>
      <c r="H652" t="n">
        <v>0.52</v>
      </c>
      <c r="I652" t="n">
        <v>27</v>
      </c>
      <c r="J652" t="n">
        <v>222.4</v>
      </c>
      <c r="K652" t="n">
        <v>56.13</v>
      </c>
      <c r="L652" t="n">
        <v>6.5</v>
      </c>
      <c r="M652" t="n">
        <v>25</v>
      </c>
      <c r="N652" t="n">
        <v>49.78</v>
      </c>
      <c r="O652" t="n">
        <v>27663.85</v>
      </c>
      <c r="P652" t="n">
        <v>232.07</v>
      </c>
      <c r="Q652" t="n">
        <v>467.07</v>
      </c>
      <c r="R652" t="n">
        <v>74.55</v>
      </c>
      <c r="S652" t="n">
        <v>39.61</v>
      </c>
      <c r="T652" t="n">
        <v>12433.17</v>
      </c>
      <c r="U652" t="n">
        <v>0.53</v>
      </c>
      <c r="V652" t="n">
        <v>0.73</v>
      </c>
      <c r="W652" t="n">
        <v>2.65</v>
      </c>
      <c r="X652" t="n">
        <v>0.75</v>
      </c>
      <c r="Y652" t="n">
        <v>1</v>
      </c>
      <c r="Z652" t="n">
        <v>10</v>
      </c>
    </row>
    <row r="653">
      <c r="A653" t="n">
        <v>23</v>
      </c>
      <c r="B653" t="n">
        <v>110</v>
      </c>
      <c r="C653" t="inlineStr">
        <is>
          <t xml:space="preserve">CONCLUIDO	</t>
        </is>
      </c>
      <c r="D653" t="n">
        <v>5.0601</v>
      </c>
      <c r="E653" t="n">
        <v>19.76</v>
      </c>
      <c r="F653" t="n">
        <v>16.05</v>
      </c>
      <c r="G653" t="n">
        <v>37.04</v>
      </c>
      <c r="H653" t="n">
        <v>0.54</v>
      </c>
      <c r="I653" t="n">
        <v>26</v>
      </c>
      <c r="J653" t="n">
        <v>222.82</v>
      </c>
      <c r="K653" t="n">
        <v>56.13</v>
      </c>
      <c r="L653" t="n">
        <v>6.75</v>
      </c>
      <c r="M653" t="n">
        <v>24</v>
      </c>
      <c r="N653" t="n">
        <v>49.94</v>
      </c>
      <c r="O653" t="n">
        <v>27715.11</v>
      </c>
      <c r="P653" t="n">
        <v>231.27</v>
      </c>
      <c r="Q653" t="n">
        <v>467.07</v>
      </c>
      <c r="R653" t="n">
        <v>73.13</v>
      </c>
      <c r="S653" t="n">
        <v>39.61</v>
      </c>
      <c r="T653" t="n">
        <v>11723.63</v>
      </c>
      <c r="U653" t="n">
        <v>0.54</v>
      </c>
      <c r="V653" t="n">
        <v>0.73</v>
      </c>
      <c r="W653" t="n">
        <v>2.66</v>
      </c>
      <c r="X653" t="n">
        <v>0.72</v>
      </c>
      <c r="Y653" t="n">
        <v>1</v>
      </c>
      <c r="Z653" t="n">
        <v>10</v>
      </c>
    </row>
    <row r="654">
      <c r="A654" t="n">
        <v>24</v>
      </c>
      <c r="B654" t="n">
        <v>110</v>
      </c>
      <c r="C654" t="inlineStr">
        <is>
          <t xml:space="preserve">CONCLUIDO	</t>
        </is>
      </c>
      <c r="D654" t="n">
        <v>5.0755</v>
      </c>
      <c r="E654" t="n">
        <v>19.7</v>
      </c>
      <c r="F654" t="n">
        <v>16.03</v>
      </c>
      <c r="G654" t="n">
        <v>38.48</v>
      </c>
      <c r="H654" t="n">
        <v>0.5600000000000001</v>
      </c>
      <c r="I654" t="n">
        <v>25</v>
      </c>
      <c r="J654" t="n">
        <v>223.23</v>
      </c>
      <c r="K654" t="n">
        <v>56.13</v>
      </c>
      <c r="L654" t="n">
        <v>7</v>
      </c>
      <c r="M654" t="n">
        <v>23</v>
      </c>
      <c r="N654" t="n">
        <v>50.11</v>
      </c>
      <c r="O654" t="n">
        <v>27766.43</v>
      </c>
      <c r="P654" t="n">
        <v>230.49</v>
      </c>
      <c r="Q654" t="n">
        <v>467.1</v>
      </c>
      <c r="R654" t="n">
        <v>72.8</v>
      </c>
      <c r="S654" t="n">
        <v>39.61</v>
      </c>
      <c r="T654" t="n">
        <v>11563.58</v>
      </c>
      <c r="U654" t="n">
        <v>0.54</v>
      </c>
      <c r="V654" t="n">
        <v>0.73</v>
      </c>
      <c r="W654" t="n">
        <v>2.65</v>
      </c>
      <c r="X654" t="n">
        <v>0.7</v>
      </c>
      <c r="Y654" t="n">
        <v>1</v>
      </c>
      <c r="Z654" t="n">
        <v>10</v>
      </c>
    </row>
    <row r="655">
      <c r="A655" t="n">
        <v>25</v>
      </c>
      <c r="B655" t="n">
        <v>110</v>
      </c>
      <c r="C655" t="inlineStr">
        <is>
          <t xml:space="preserve">CONCLUIDO	</t>
        </is>
      </c>
      <c r="D655" t="n">
        <v>5.0978</v>
      </c>
      <c r="E655" t="n">
        <v>19.62</v>
      </c>
      <c r="F655" t="n">
        <v>15.99</v>
      </c>
      <c r="G655" t="n">
        <v>39.98</v>
      </c>
      <c r="H655" t="n">
        <v>0.58</v>
      </c>
      <c r="I655" t="n">
        <v>24</v>
      </c>
      <c r="J655" t="n">
        <v>223.65</v>
      </c>
      <c r="K655" t="n">
        <v>56.13</v>
      </c>
      <c r="L655" t="n">
        <v>7.25</v>
      </c>
      <c r="M655" t="n">
        <v>22</v>
      </c>
      <c r="N655" t="n">
        <v>50.27</v>
      </c>
      <c r="O655" t="n">
        <v>27817.81</v>
      </c>
      <c r="P655" t="n">
        <v>229.87</v>
      </c>
      <c r="Q655" t="n">
        <v>467.11</v>
      </c>
      <c r="R655" t="n">
        <v>71.44</v>
      </c>
      <c r="S655" t="n">
        <v>39.61</v>
      </c>
      <c r="T655" t="n">
        <v>10892.23</v>
      </c>
      <c r="U655" t="n">
        <v>0.55</v>
      </c>
      <c r="V655" t="n">
        <v>0.73</v>
      </c>
      <c r="W655" t="n">
        <v>2.64</v>
      </c>
      <c r="X655" t="n">
        <v>0.66</v>
      </c>
      <c r="Y655" t="n">
        <v>1</v>
      </c>
      <c r="Z655" t="n">
        <v>10</v>
      </c>
    </row>
    <row r="656">
      <c r="A656" t="n">
        <v>26</v>
      </c>
      <c r="B656" t="n">
        <v>110</v>
      </c>
      <c r="C656" t="inlineStr">
        <is>
          <t xml:space="preserve">CONCLUIDO	</t>
        </is>
      </c>
      <c r="D656" t="n">
        <v>5.116</v>
      </c>
      <c r="E656" t="n">
        <v>19.55</v>
      </c>
      <c r="F656" t="n">
        <v>15.96</v>
      </c>
      <c r="G656" t="n">
        <v>41.64</v>
      </c>
      <c r="H656" t="n">
        <v>0.59</v>
      </c>
      <c r="I656" t="n">
        <v>23</v>
      </c>
      <c r="J656" t="n">
        <v>224.07</v>
      </c>
      <c r="K656" t="n">
        <v>56.13</v>
      </c>
      <c r="L656" t="n">
        <v>7.5</v>
      </c>
      <c r="M656" t="n">
        <v>21</v>
      </c>
      <c r="N656" t="n">
        <v>50.44</v>
      </c>
      <c r="O656" t="n">
        <v>27869.24</v>
      </c>
      <c r="P656" t="n">
        <v>228.96</v>
      </c>
      <c r="Q656" t="n">
        <v>467.07</v>
      </c>
      <c r="R656" t="n">
        <v>70.42</v>
      </c>
      <c r="S656" t="n">
        <v>39.61</v>
      </c>
      <c r="T656" t="n">
        <v>10387.07</v>
      </c>
      <c r="U656" t="n">
        <v>0.5600000000000001</v>
      </c>
      <c r="V656" t="n">
        <v>0.73</v>
      </c>
      <c r="W656" t="n">
        <v>2.65</v>
      </c>
      <c r="X656" t="n">
        <v>0.63</v>
      </c>
      <c r="Y656" t="n">
        <v>1</v>
      </c>
      <c r="Z656" t="n">
        <v>10</v>
      </c>
    </row>
    <row r="657">
      <c r="A657" t="n">
        <v>27</v>
      </c>
      <c r="B657" t="n">
        <v>110</v>
      </c>
      <c r="C657" t="inlineStr">
        <is>
          <t xml:space="preserve">CONCLUIDO	</t>
        </is>
      </c>
      <c r="D657" t="n">
        <v>5.117</v>
      </c>
      <c r="E657" t="n">
        <v>19.54</v>
      </c>
      <c r="F657" t="n">
        <v>15.96</v>
      </c>
      <c r="G657" t="n">
        <v>41.63</v>
      </c>
      <c r="H657" t="n">
        <v>0.61</v>
      </c>
      <c r="I657" t="n">
        <v>23</v>
      </c>
      <c r="J657" t="n">
        <v>224.49</v>
      </c>
      <c r="K657" t="n">
        <v>56.13</v>
      </c>
      <c r="L657" t="n">
        <v>7.75</v>
      </c>
      <c r="M657" t="n">
        <v>21</v>
      </c>
      <c r="N657" t="n">
        <v>50.61</v>
      </c>
      <c r="O657" t="n">
        <v>27920.73</v>
      </c>
      <c r="P657" t="n">
        <v>228.56</v>
      </c>
      <c r="Q657" t="n">
        <v>467.07</v>
      </c>
      <c r="R657" t="n">
        <v>70.41</v>
      </c>
      <c r="S657" t="n">
        <v>39.61</v>
      </c>
      <c r="T657" t="n">
        <v>10381.99</v>
      </c>
      <c r="U657" t="n">
        <v>0.5600000000000001</v>
      </c>
      <c r="V657" t="n">
        <v>0.73</v>
      </c>
      <c r="W657" t="n">
        <v>2.64</v>
      </c>
      <c r="X657" t="n">
        <v>0.63</v>
      </c>
      <c r="Y657" t="n">
        <v>1</v>
      </c>
      <c r="Z657" t="n">
        <v>10</v>
      </c>
    </row>
    <row r="658">
      <c r="A658" t="n">
        <v>28</v>
      </c>
      <c r="B658" t="n">
        <v>110</v>
      </c>
      <c r="C658" t="inlineStr">
        <is>
          <t xml:space="preserve">CONCLUIDO	</t>
        </is>
      </c>
      <c r="D658" t="n">
        <v>5.1328</v>
      </c>
      <c r="E658" t="n">
        <v>19.48</v>
      </c>
      <c r="F658" t="n">
        <v>15.94</v>
      </c>
      <c r="G658" t="n">
        <v>43.48</v>
      </c>
      <c r="H658" t="n">
        <v>0.63</v>
      </c>
      <c r="I658" t="n">
        <v>22</v>
      </c>
      <c r="J658" t="n">
        <v>224.9</v>
      </c>
      <c r="K658" t="n">
        <v>56.13</v>
      </c>
      <c r="L658" t="n">
        <v>8</v>
      </c>
      <c r="M658" t="n">
        <v>20</v>
      </c>
      <c r="N658" t="n">
        <v>50.78</v>
      </c>
      <c r="O658" t="n">
        <v>27972.28</v>
      </c>
      <c r="P658" t="n">
        <v>227.98</v>
      </c>
      <c r="Q658" t="n">
        <v>467.11</v>
      </c>
      <c r="R658" t="n">
        <v>69.63</v>
      </c>
      <c r="S658" t="n">
        <v>39.61</v>
      </c>
      <c r="T658" t="n">
        <v>9995.940000000001</v>
      </c>
      <c r="U658" t="n">
        <v>0.57</v>
      </c>
      <c r="V658" t="n">
        <v>0.73</v>
      </c>
      <c r="W658" t="n">
        <v>2.65</v>
      </c>
      <c r="X658" t="n">
        <v>0.61</v>
      </c>
      <c r="Y658" t="n">
        <v>1</v>
      </c>
      <c r="Z658" t="n">
        <v>10</v>
      </c>
    </row>
    <row r="659">
      <c r="A659" t="n">
        <v>29</v>
      </c>
      <c r="B659" t="n">
        <v>110</v>
      </c>
      <c r="C659" t="inlineStr">
        <is>
          <t xml:space="preserve">CONCLUIDO	</t>
        </is>
      </c>
      <c r="D659" t="n">
        <v>5.1543</v>
      </c>
      <c r="E659" t="n">
        <v>19.4</v>
      </c>
      <c r="F659" t="n">
        <v>15.9</v>
      </c>
      <c r="G659" t="n">
        <v>45.43</v>
      </c>
      <c r="H659" t="n">
        <v>0.65</v>
      </c>
      <c r="I659" t="n">
        <v>21</v>
      </c>
      <c r="J659" t="n">
        <v>225.32</v>
      </c>
      <c r="K659" t="n">
        <v>56.13</v>
      </c>
      <c r="L659" t="n">
        <v>8.25</v>
      </c>
      <c r="M659" t="n">
        <v>19</v>
      </c>
      <c r="N659" t="n">
        <v>50.95</v>
      </c>
      <c r="O659" t="n">
        <v>28023.89</v>
      </c>
      <c r="P659" t="n">
        <v>227.13</v>
      </c>
      <c r="Q659" t="n">
        <v>467.07</v>
      </c>
      <c r="R659" t="n">
        <v>68.54000000000001</v>
      </c>
      <c r="S659" t="n">
        <v>39.61</v>
      </c>
      <c r="T659" t="n">
        <v>9453.639999999999</v>
      </c>
      <c r="U659" t="n">
        <v>0.58</v>
      </c>
      <c r="V659" t="n">
        <v>0.73</v>
      </c>
      <c r="W659" t="n">
        <v>2.64</v>
      </c>
      <c r="X659" t="n">
        <v>0.57</v>
      </c>
      <c r="Y659" t="n">
        <v>1</v>
      </c>
      <c r="Z659" t="n">
        <v>10</v>
      </c>
    </row>
    <row r="660">
      <c r="A660" t="n">
        <v>30</v>
      </c>
      <c r="B660" t="n">
        <v>110</v>
      </c>
      <c r="C660" t="inlineStr">
        <is>
          <t xml:space="preserve">CONCLUIDO	</t>
        </is>
      </c>
      <c r="D660" t="n">
        <v>5.1532</v>
      </c>
      <c r="E660" t="n">
        <v>19.41</v>
      </c>
      <c r="F660" t="n">
        <v>15.91</v>
      </c>
      <c r="G660" t="n">
        <v>45.45</v>
      </c>
      <c r="H660" t="n">
        <v>0.67</v>
      </c>
      <c r="I660" t="n">
        <v>21</v>
      </c>
      <c r="J660" t="n">
        <v>225.74</v>
      </c>
      <c r="K660" t="n">
        <v>56.13</v>
      </c>
      <c r="L660" t="n">
        <v>8.5</v>
      </c>
      <c r="M660" t="n">
        <v>19</v>
      </c>
      <c r="N660" t="n">
        <v>51.11</v>
      </c>
      <c r="O660" t="n">
        <v>28075.56</v>
      </c>
      <c r="P660" t="n">
        <v>226.48</v>
      </c>
      <c r="Q660" t="n">
        <v>467.09</v>
      </c>
      <c r="R660" t="n">
        <v>68.48999999999999</v>
      </c>
      <c r="S660" t="n">
        <v>39.61</v>
      </c>
      <c r="T660" t="n">
        <v>9429.389999999999</v>
      </c>
      <c r="U660" t="n">
        <v>0.58</v>
      </c>
      <c r="V660" t="n">
        <v>0.73</v>
      </c>
      <c r="W660" t="n">
        <v>2.64</v>
      </c>
      <c r="X660" t="n">
        <v>0.57</v>
      </c>
      <c r="Y660" t="n">
        <v>1</v>
      </c>
      <c r="Z660" t="n">
        <v>10</v>
      </c>
    </row>
    <row r="661">
      <c r="A661" t="n">
        <v>31</v>
      </c>
      <c r="B661" t="n">
        <v>110</v>
      </c>
      <c r="C661" t="inlineStr">
        <is>
          <t xml:space="preserve">CONCLUIDO	</t>
        </is>
      </c>
      <c r="D661" t="n">
        <v>5.1724</v>
      </c>
      <c r="E661" t="n">
        <v>19.33</v>
      </c>
      <c r="F661" t="n">
        <v>15.88</v>
      </c>
      <c r="G661" t="n">
        <v>47.63</v>
      </c>
      <c r="H661" t="n">
        <v>0.6899999999999999</v>
      </c>
      <c r="I661" t="n">
        <v>20</v>
      </c>
      <c r="J661" t="n">
        <v>226.16</v>
      </c>
      <c r="K661" t="n">
        <v>56.13</v>
      </c>
      <c r="L661" t="n">
        <v>8.75</v>
      </c>
      <c r="M661" t="n">
        <v>18</v>
      </c>
      <c r="N661" t="n">
        <v>51.28</v>
      </c>
      <c r="O661" t="n">
        <v>28127.29</v>
      </c>
      <c r="P661" t="n">
        <v>226.57</v>
      </c>
      <c r="Q661" t="n">
        <v>467.08</v>
      </c>
      <c r="R661" t="n">
        <v>67.78</v>
      </c>
      <c r="S661" t="n">
        <v>39.61</v>
      </c>
      <c r="T661" t="n">
        <v>9080.190000000001</v>
      </c>
      <c r="U661" t="n">
        <v>0.58</v>
      </c>
      <c r="V661" t="n">
        <v>0.73</v>
      </c>
      <c r="W661" t="n">
        <v>2.64</v>
      </c>
      <c r="X661" t="n">
        <v>0.54</v>
      </c>
      <c r="Y661" t="n">
        <v>1</v>
      </c>
      <c r="Z661" t="n">
        <v>10</v>
      </c>
    </row>
    <row r="662">
      <c r="A662" t="n">
        <v>32</v>
      </c>
      <c r="B662" t="n">
        <v>110</v>
      </c>
      <c r="C662" t="inlineStr">
        <is>
          <t xml:space="preserve">CONCLUIDO	</t>
        </is>
      </c>
      <c r="D662" t="n">
        <v>5.1891</v>
      </c>
      <c r="E662" t="n">
        <v>19.27</v>
      </c>
      <c r="F662" t="n">
        <v>15.86</v>
      </c>
      <c r="G662" t="n">
        <v>50.07</v>
      </c>
      <c r="H662" t="n">
        <v>0.71</v>
      </c>
      <c r="I662" t="n">
        <v>19</v>
      </c>
      <c r="J662" t="n">
        <v>226.58</v>
      </c>
      <c r="K662" t="n">
        <v>56.13</v>
      </c>
      <c r="L662" t="n">
        <v>9</v>
      </c>
      <c r="M662" t="n">
        <v>17</v>
      </c>
      <c r="N662" t="n">
        <v>51.45</v>
      </c>
      <c r="O662" t="n">
        <v>28179.08</v>
      </c>
      <c r="P662" t="n">
        <v>225.51</v>
      </c>
      <c r="Q662" t="n">
        <v>467.07</v>
      </c>
      <c r="R662" t="n">
        <v>66.95</v>
      </c>
      <c r="S662" t="n">
        <v>39.61</v>
      </c>
      <c r="T662" t="n">
        <v>8670.790000000001</v>
      </c>
      <c r="U662" t="n">
        <v>0.59</v>
      </c>
      <c r="V662" t="n">
        <v>0.74</v>
      </c>
      <c r="W662" t="n">
        <v>2.64</v>
      </c>
      <c r="X662" t="n">
        <v>0.52</v>
      </c>
      <c r="Y662" t="n">
        <v>1</v>
      </c>
      <c r="Z662" t="n">
        <v>10</v>
      </c>
    </row>
    <row r="663">
      <c r="A663" t="n">
        <v>33</v>
      </c>
      <c r="B663" t="n">
        <v>110</v>
      </c>
      <c r="C663" t="inlineStr">
        <is>
          <t xml:space="preserve">CONCLUIDO	</t>
        </is>
      </c>
      <c r="D663" t="n">
        <v>5.1911</v>
      </c>
      <c r="E663" t="n">
        <v>19.26</v>
      </c>
      <c r="F663" t="n">
        <v>15.85</v>
      </c>
      <c r="G663" t="n">
        <v>50.05</v>
      </c>
      <c r="H663" t="n">
        <v>0.72</v>
      </c>
      <c r="I663" t="n">
        <v>19</v>
      </c>
      <c r="J663" t="n">
        <v>227</v>
      </c>
      <c r="K663" t="n">
        <v>56.13</v>
      </c>
      <c r="L663" t="n">
        <v>9.25</v>
      </c>
      <c r="M663" t="n">
        <v>17</v>
      </c>
      <c r="N663" t="n">
        <v>51.62</v>
      </c>
      <c r="O663" t="n">
        <v>28230.92</v>
      </c>
      <c r="P663" t="n">
        <v>225.47</v>
      </c>
      <c r="Q663" t="n">
        <v>467.1</v>
      </c>
      <c r="R663" t="n">
        <v>66.64</v>
      </c>
      <c r="S663" t="n">
        <v>39.61</v>
      </c>
      <c r="T663" t="n">
        <v>8515.370000000001</v>
      </c>
      <c r="U663" t="n">
        <v>0.59</v>
      </c>
      <c r="V663" t="n">
        <v>0.74</v>
      </c>
      <c r="W663" t="n">
        <v>2.64</v>
      </c>
      <c r="X663" t="n">
        <v>0.52</v>
      </c>
      <c r="Y663" t="n">
        <v>1</v>
      </c>
      <c r="Z663" t="n">
        <v>10</v>
      </c>
    </row>
    <row r="664">
      <c r="A664" t="n">
        <v>34</v>
      </c>
      <c r="B664" t="n">
        <v>110</v>
      </c>
      <c r="C664" t="inlineStr">
        <is>
          <t xml:space="preserve">CONCLUIDO	</t>
        </is>
      </c>
      <c r="D664" t="n">
        <v>5.2113</v>
      </c>
      <c r="E664" t="n">
        <v>19.19</v>
      </c>
      <c r="F664" t="n">
        <v>15.82</v>
      </c>
      <c r="G664" t="n">
        <v>52.72</v>
      </c>
      <c r="H664" t="n">
        <v>0.74</v>
      </c>
      <c r="I664" t="n">
        <v>18</v>
      </c>
      <c r="J664" t="n">
        <v>227.42</v>
      </c>
      <c r="K664" t="n">
        <v>56.13</v>
      </c>
      <c r="L664" t="n">
        <v>9.5</v>
      </c>
      <c r="M664" t="n">
        <v>16</v>
      </c>
      <c r="N664" t="n">
        <v>51.8</v>
      </c>
      <c r="O664" t="n">
        <v>28282.83</v>
      </c>
      <c r="P664" t="n">
        <v>224.75</v>
      </c>
      <c r="Q664" t="n">
        <v>467.07</v>
      </c>
      <c r="R664" t="n">
        <v>65.73999999999999</v>
      </c>
      <c r="S664" t="n">
        <v>39.61</v>
      </c>
      <c r="T664" t="n">
        <v>8070.89</v>
      </c>
      <c r="U664" t="n">
        <v>0.6</v>
      </c>
      <c r="V664" t="n">
        <v>0.74</v>
      </c>
      <c r="W664" t="n">
        <v>2.63</v>
      </c>
      <c r="X664" t="n">
        <v>0.48</v>
      </c>
      <c r="Y664" t="n">
        <v>1</v>
      </c>
      <c r="Z664" t="n">
        <v>10</v>
      </c>
    </row>
    <row r="665">
      <c r="A665" t="n">
        <v>35</v>
      </c>
      <c r="B665" t="n">
        <v>110</v>
      </c>
      <c r="C665" t="inlineStr">
        <is>
          <t xml:space="preserve">CONCLUIDO	</t>
        </is>
      </c>
      <c r="D665" t="n">
        <v>5.2166</v>
      </c>
      <c r="E665" t="n">
        <v>19.17</v>
      </c>
      <c r="F665" t="n">
        <v>15.8</v>
      </c>
      <c r="G665" t="n">
        <v>52.66</v>
      </c>
      <c r="H665" t="n">
        <v>0.76</v>
      </c>
      <c r="I665" t="n">
        <v>18</v>
      </c>
      <c r="J665" t="n">
        <v>227.84</v>
      </c>
      <c r="K665" t="n">
        <v>56.13</v>
      </c>
      <c r="L665" t="n">
        <v>9.75</v>
      </c>
      <c r="M665" t="n">
        <v>16</v>
      </c>
      <c r="N665" t="n">
        <v>51.97</v>
      </c>
      <c r="O665" t="n">
        <v>28334.8</v>
      </c>
      <c r="P665" t="n">
        <v>223.98</v>
      </c>
      <c r="Q665" t="n">
        <v>467.08</v>
      </c>
      <c r="R665" t="n">
        <v>65.19</v>
      </c>
      <c r="S665" t="n">
        <v>39.61</v>
      </c>
      <c r="T665" t="n">
        <v>7795.07</v>
      </c>
      <c r="U665" t="n">
        <v>0.61</v>
      </c>
      <c r="V665" t="n">
        <v>0.74</v>
      </c>
      <c r="W665" t="n">
        <v>2.63</v>
      </c>
      <c r="X665" t="n">
        <v>0.46</v>
      </c>
      <c r="Y665" t="n">
        <v>1</v>
      </c>
      <c r="Z665" t="n">
        <v>10</v>
      </c>
    </row>
    <row r="666">
      <c r="A666" t="n">
        <v>36</v>
      </c>
      <c r="B666" t="n">
        <v>110</v>
      </c>
      <c r="C666" t="inlineStr">
        <is>
          <t xml:space="preserve">CONCLUIDO	</t>
        </is>
      </c>
      <c r="D666" t="n">
        <v>5.2286</v>
      </c>
      <c r="E666" t="n">
        <v>19.13</v>
      </c>
      <c r="F666" t="n">
        <v>15.79</v>
      </c>
      <c r="G666" t="n">
        <v>55.75</v>
      </c>
      <c r="H666" t="n">
        <v>0.78</v>
      </c>
      <c r="I666" t="n">
        <v>17</v>
      </c>
      <c r="J666" t="n">
        <v>228.27</v>
      </c>
      <c r="K666" t="n">
        <v>56.13</v>
      </c>
      <c r="L666" t="n">
        <v>10</v>
      </c>
      <c r="M666" t="n">
        <v>15</v>
      </c>
      <c r="N666" t="n">
        <v>52.14</v>
      </c>
      <c r="O666" t="n">
        <v>28386.82</v>
      </c>
      <c r="P666" t="n">
        <v>223.24</v>
      </c>
      <c r="Q666" t="n">
        <v>467.1</v>
      </c>
      <c r="R666" t="n">
        <v>64.92</v>
      </c>
      <c r="S666" t="n">
        <v>39.61</v>
      </c>
      <c r="T666" t="n">
        <v>7666.01</v>
      </c>
      <c r="U666" t="n">
        <v>0.61</v>
      </c>
      <c r="V666" t="n">
        <v>0.74</v>
      </c>
      <c r="W666" t="n">
        <v>2.64</v>
      </c>
      <c r="X666" t="n">
        <v>0.46</v>
      </c>
      <c r="Y666" t="n">
        <v>1</v>
      </c>
      <c r="Z666" t="n">
        <v>10</v>
      </c>
    </row>
    <row r="667">
      <c r="A667" t="n">
        <v>37</v>
      </c>
      <c r="B667" t="n">
        <v>110</v>
      </c>
      <c r="C667" t="inlineStr">
        <is>
          <t xml:space="preserve">CONCLUIDO	</t>
        </is>
      </c>
      <c r="D667" t="n">
        <v>5.23</v>
      </c>
      <c r="E667" t="n">
        <v>19.12</v>
      </c>
      <c r="F667" t="n">
        <v>15.79</v>
      </c>
      <c r="G667" t="n">
        <v>55.73</v>
      </c>
      <c r="H667" t="n">
        <v>0.8</v>
      </c>
      <c r="I667" t="n">
        <v>17</v>
      </c>
      <c r="J667" t="n">
        <v>228.69</v>
      </c>
      <c r="K667" t="n">
        <v>56.13</v>
      </c>
      <c r="L667" t="n">
        <v>10.25</v>
      </c>
      <c r="M667" t="n">
        <v>15</v>
      </c>
      <c r="N667" t="n">
        <v>52.31</v>
      </c>
      <c r="O667" t="n">
        <v>28438.91</v>
      </c>
      <c r="P667" t="n">
        <v>223.06</v>
      </c>
      <c r="Q667" t="n">
        <v>467.09</v>
      </c>
      <c r="R667" t="n">
        <v>64.84</v>
      </c>
      <c r="S667" t="n">
        <v>39.61</v>
      </c>
      <c r="T667" t="n">
        <v>7624.24</v>
      </c>
      <c r="U667" t="n">
        <v>0.61</v>
      </c>
      <c r="V667" t="n">
        <v>0.74</v>
      </c>
      <c r="W667" t="n">
        <v>2.64</v>
      </c>
      <c r="X667" t="n">
        <v>0.46</v>
      </c>
      <c r="Y667" t="n">
        <v>1</v>
      </c>
      <c r="Z667" t="n">
        <v>10</v>
      </c>
    </row>
    <row r="668">
      <c r="A668" t="n">
        <v>38</v>
      </c>
      <c r="B668" t="n">
        <v>110</v>
      </c>
      <c r="C668" t="inlineStr">
        <is>
          <t xml:space="preserve">CONCLUIDO	</t>
        </is>
      </c>
      <c r="D668" t="n">
        <v>5.2311</v>
      </c>
      <c r="E668" t="n">
        <v>19.12</v>
      </c>
      <c r="F668" t="n">
        <v>15.79</v>
      </c>
      <c r="G668" t="n">
        <v>55.71</v>
      </c>
      <c r="H668" t="n">
        <v>0.8100000000000001</v>
      </c>
      <c r="I668" t="n">
        <v>17</v>
      </c>
      <c r="J668" t="n">
        <v>229.11</v>
      </c>
      <c r="K668" t="n">
        <v>56.13</v>
      </c>
      <c r="L668" t="n">
        <v>10.5</v>
      </c>
      <c r="M668" t="n">
        <v>15</v>
      </c>
      <c r="N668" t="n">
        <v>52.48</v>
      </c>
      <c r="O668" t="n">
        <v>28491.06</v>
      </c>
      <c r="P668" t="n">
        <v>223.05</v>
      </c>
      <c r="Q668" t="n">
        <v>467.09</v>
      </c>
      <c r="R668" t="n">
        <v>64.65000000000001</v>
      </c>
      <c r="S668" t="n">
        <v>39.61</v>
      </c>
      <c r="T668" t="n">
        <v>7529.01</v>
      </c>
      <c r="U668" t="n">
        <v>0.61</v>
      </c>
      <c r="V668" t="n">
        <v>0.74</v>
      </c>
      <c r="W668" t="n">
        <v>2.64</v>
      </c>
      <c r="X668" t="n">
        <v>0.45</v>
      </c>
      <c r="Y668" t="n">
        <v>1</v>
      </c>
      <c r="Z668" t="n">
        <v>10</v>
      </c>
    </row>
    <row r="669">
      <c r="A669" t="n">
        <v>39</v>
      </c>
      <c r="B669" t="n">
        <v>110</v>
      </c>
      <c r="C669" t="inlineStr">
        <is>
          <t xml:space="preserve">CONCLUIDO	</t>
        </is>
      </c>
      <c r="D669" t="n">
        <v>5.2486</v>
      </c>
      <c r="E669" t="n">
        <v>19.05</v>
      </c>
      <c r="F669" t="n">
        <v>15.76</v>
      </c>
      <c r="G669" t="n">
        <v>59.12</v>
      </c>
      <c r="H669" t="n">
        <v>0.83</v>
      </c>
      <c r="I669" t="n">
        <v>16</v>
      </c>
      <c r="J669" t="n">
        <v>229.53</v>
      </c>
      <c r="K669" t="n">
        <v>56.13</v>
      </c>
      <c r="L669" t="n">
        <v>10.75</v>
      </c>
      <c r="M669" t="n">
        <v>14</v>
      </c>
      <c r="N669" t="n">
        <v>52.66</v>
      </c>
      <c r="O669" t="n">
        <v>28543.27</v>
      </c>
      <c r="P669" t="n">
        <v>222.45</v>
      </c>
      <c r="Q669" t="n">
        <v>467.07</v>
      </c>
      <c r="R669" t="n">
        <v>64.09999999999999</v>
      </c>
      <c r="S669" t="n">
        <v>39.61</v>
      </c>
      <c r="T669" t="n">
        <v>7260.62</v>
      </c>
      <c r="U669" t="n">
        <v>0.62</v>
      </c>
      <c r="V669" t="n">
        <v>0.74</v>
      </c>
      <c r="W669" t="n">
        <v>2.63</v>
      </c>
      <c r="X669" t="n">
        <v>0.43</v>
      </c>
      <c r="Y669" t="n">
        <v>1</v>
      </c>
      <c r="Z669" t="n">
        <v>10</v>
      </c>
    </row>
    <row r="670">
      <c r="A670" t="n">
        <v>40</v>
      </c>
      <c r="B670" t="n">
        <v>110</v>
      </c>
      <c r="C670" t="inlineStr">
        <is>
          <t xml:space="preserve">CONCLUIDO	</t>
        </is>
      </c>
      <c r="D670" t="n">
        <v>5.2451</v>
      </c>
      <c r="E670" t="n">
        <v>19.07</v>
      </c>
      <c r="F670" t="n">
        <v>15.78</v>
      </c>
      <c r="G670" t="n">
        <v>59.16</v>
      </c>
      <c r="H670" t="n">
        <v>0.85</v>
      </c>
      <c r="I670" t="n">
        <v>16</v>
      </c>
      <c r="J670" t="n">
        <v>229.96</v>
      </c>
      <c r="K670" t="n">
        <v>56.13</v>
      </c>
      <c r="L670" t="n">
        <v>11</v>
      </c>
      <c r="M670" t="n">
        <v>14</v>
      </c>
      <c r="N670" t="n">
        <v>52.83</v>
      </c>
      <c r="O670" t="n">
        <v>28595.54</v>
      </c>
      <c r="P670" t="n">
        <v>222.51</v>
      </c>
      <c r="Q670" t="n">
        <v>467.1</v>
      </c>
      <c r="R670" t="n">
        <v>64.48</v>
      </c>
      <c r="S670" t="n">
        <v>39.61</v>
      </c>
      <c r="T670" t="n">
        <v>7450.44</v>
      </c>
      <c r="U670" t="n">
        <v>0.61</v>
      </c>
      <c r="V670" t="n">
        <v>0.74</v>
      </c>
      <c r="W670" t="n">
        <v>2.63</v>
      </c>
      <c r="X670" t="n">
        <v>0.44</v>
      </c>
      <c r="Y670" t="n">
        <v>1</v>
      </c>
      <c r="Z670" t="n">
        <v>10</v>
      </c>
    </row>
    <row r="671">
      <c r="A671" t="n">
        <v>41</v>
      </c>
      <c r="B671" t="n">
        <v>110</v>
      </c>
      <c r="C671" t="inlineStr">
        <is>
          <t xml:space="preserve">CONCLUIDO	</t>
        </is>
      </c>
      <c r="D671" t="n">
        <v>5.2456</v>
      </c>
      <c r="E671" t="n">
        <v>19.06</v>
      </c>
      <c r="F671" t="n">
        <v>15.78</v>
      </c>
      <c r="G671" t="n">
        <v>59.16</v>
      </c>
      <c r="H671" t="n">
        <v>0.87</v>
      </c>
      <c r="I671" t="n">
        <v>16</v>
      </c>
      <c r="J671" t="n">
        <v>230.38</v>
      </c>
      <c r="K671" t="n">
        <v>56.13</v>
      </c>
      <c r="L671" t="n">
        <v>11.25</v>
      </c>
      <c r="M671" t="n">
        <v>14</v>
      </c>
      <c r="N671" t="n">
        <v>53</v>
      </c>
      <c r="O671" t="n">
        <v>28647.87</v>
      </c>
      <c r="P671" t="n">
        <v>221.99</v>
      </c>
      <c r="Q671" t="n">
        <v>467.07</v>
      </c>
      <c r="R671" t="n">
        <v>64.33</v>
      </c>
      <c r="S671" t="n">
        <v>39.61</v>
      </c>
      <c r="T671" t="n">
        <v>7376.57</v>
      </c>
      <c r="U671" t="n">
        <v>0.62</v>
      </c>
      <c r="V671" t="n">
        <v>0.74</v>
      </c>
      <c r="W671" t="n">
        <v>2.64</v>
      </c>
      <c r="X671" t="n">
        <v>0.44</v>
      </c>
      <c r="Y671" t="n">
        <v>1</v>
      </c>
      <c r="Z671" t="n">
        <v>10</v>
      </c>
    </row>
    <row r="672">
      <c r="A672" t="n">
        <v>42</v>
      </c>
      <c r="B672" t="n">
        <v>110</v>
      </c>
      <c r="C672" t="inlineStr">
        <is>
          <t xml:space="preserve">CONCLUIDO	</t>
        </is>
      </c>
      <c r="D672" t="n">
        <v>5.2708</v>
      </c>
      <c r="E672" t="n">
        <v>18.97</v>
      </c>
      <c r="F672" t="n">
        <v>15.73</v>
      </c>
      <c r="G672" t="n">
        <v>62.91</v>
      </c>
      <c r="H672" t="n">
        <v>0.89</v>
      </c>
      <c r="I672" t="n">
        <v>15</v>
      </c>
      <c r="J672" t="n">
        <v>230.81</v>
      </c>
      <c r="K672" t="n">
        <v>56.13</v>
      </c>
      <c r="L672" t="n">
        <v>11.5</v>
      </c>
      <c r="M672" t="n">
        <v>13</v>
      </c>
      <c r="N672" t="n">
        <v>53.18</v>
      </c>
      <c r="O672" t="n">
        <v>28700.26</v>
      </c>
      <c r="P672" t="n">
        <v>220.72</v>
      </c>
      <c r="Q672" t="n">
        <v>467.1</v>
      </c>
      <c r="R672" t="n">
        <v>62.77</v>
      </c>
      <c r="S672" t="n">
        <v>39.61</v>
      </c>
      <c r="T672" t="n">
        <v>6599.93</v>
      </c>
      <c r="U672" t="n">
        <v>0.63</v>
      </c>
      <c r="V672" t="n">
        <v>0.74</v>
      </c>
      <c r="W672" t="n">
        <v>2.63</v>
      </c>
      <c r="X672" t="n">
        <v>0.39</v>
      </c>
      <c r="Y672" t="n">
        <v>1</v>
      </c>
      <c r="Z672" t="n">
        <v>10</v>
      </c>
    </row>
    <row r="673">
      <c r="A673" t="n">
        <v>43</v>
      </c>
      <c r="B673" t="n">
        <v>110</v>
      </c>
      <c r="C673" t="inlineStr">
        <is>
          <t xml:space="preserve">CONCLUIDO	</t>
        </is>
      </c>
      <c r="D673" t="n">
        <v>5.271</v>
      </c>
      <c r="E673" t="n">
        <v>18.97</v>
      </c>
      <c r="F673" t="n">
        <v>15.73</v>
      </c>
      <c r="G673" t="n">
        <v>62.9</v>
      </c>
      <c r="H673" t="n">
        <v>0.9</v>
      </c>
      <c r="I673" t="n">
        <v>15</v>
      </c>
      <c r="J673" t="n">
        <v>231.23</v>
      </c>
      <c r="K673" t="n">
        <v>56.13</v>
      </c>
      <c r="L673" t="n">
        <v>11.75</v>
      </c>
      <c r="M673" t="n">
        <v>13</v>
      </c>
      <c r="N673" t="n">
        <v>53.36</v>
      </c>
      <c r="O673" t="n">
        <v>28752.71</v>
      </c>
      <c r="P673" t="n">
        <v>220.65</v>
      </c>
      <c r="Q673" t="n">
        <v>467.08</v>
      </c>
      <c r="R673" t="n">
        <v>62.61</v>
      </c>
      <c r="S673" t="n">
        <v>39.61</v>
      </c>
      <c r="T673" t="n">
        <v>6520.38</v>
      </c>
      <c r="U673" t="n">
        <v>0.63</v>
      </c>
      <c r="V673" t="n">
        <v>0.74</v>
      </c>
      <c r="W673" t="n">
        <v>2.64</v>
      </c>
      <c r="X673" t="n">
        <v>0.39</v>
      </c>
      <c r="Y673" t="n">
        <v>1</v>
      </c>
      <c r="Z673" t="n">
        <v>10</v>
      </c>
    </row>
    <row r="674">
      <c r="A674" t="n">
        <v>44</v>
      </c>
      <c r="B674" t="n">
        <v>110</v>
      </c>
      <c r="C674" t="inlineStr">
        <is>
          <t xml:space="preserve">CONCLUIDO	</t>
        </is>
      </c>
      <c r="D674" t="n">
        <v>5.2709</v>
      </c>
      <c r="E674" t="n">
        <v>18.97</v>
      </c>
      <c r="F674" t="n">
        <v>15.73</v>
      </c>
      <c r="G674" t="n">
        <v>62.9</v>
      </c>
      <c r="H674" t="n">
        <v>0.92</v>
      </c>
      <c r="I674" t="n">
        <v>15</v>
      </c>
      <c r="J674" t="n">
        <v>231.66</v>
      </c>
      <c r="K674" t="n">
        <v>56.13</v>
      </c>
      <c r="L674" t="n">
        <v>12</v>
      </c>
      <c r="M674" t="n">
        <v>13</v>
      </c>
      <c r="N674" t="n">
        <v>53.53</v>
      </c>
      <c r="O674" t="n">
        <v>28805.23</v>
      </c>
      <c r="P674" t="n">
        <v>220.48</v>
      </c>
      <c r="Q674" t="n">
        <v>467.07</v>
      </c>
      <c r="R674" t="n">
        <v>62.72</v>
      </c>
      <c r="S674" t="n">
        <v>39.61</v>
      </c>
      <c r="T674" t="n">
        <v>6577.06</v>
      </c>
      <c r="U674" t="n">
        <v>0.63</v>
      </c>
      <c r="V674" t="n">
        <v>0.74</v>
      </c>
      <c r="W674" t="n">
        <v>2.63</v>
      </c>
      <c r="X674" t="n">
        <v>0.39</v>
      </c>
      <c r="Y674" t="n">
        <v>1</v>
      </c>
      <c r="Z674" t="n">
        <v>10</v>
      </c>
    </row>
    <row r="675">
      <c r="A675" t="n">
        <v>45</v>
      </c>
      <c r="B675" t="n">
        <v>110</v>
      </c>
      <c r="C675" t="inlineStr">
        <is>
          <t xml:space="preserve">CONCLUIDO	</t>
        </is>
      </c>
      <c r="D675" t="n">
        <v>5.2888</v>
      </c>
      <c r="E675" t="n">
        <v>18.91</v>
      </c>
      <c r="F675" t="n">
        <v>15.7</v>
      </c>
      <c r="G675" t="n">
        <v>67.3</v>
      </c>
      <c r="H675" t="n">
        <v>0.9399999999999999</v>
      </c>
      <c r="I675" t="n">
        <v>14</v>
      </c>
      <c r="J675" t="n">
        <v>232.08</v>
      </c>
      <c r="K675" t="n">
        <v>56.13</v>
      </c>
      <c r="L675" t="n">
        <v>12.25</v>
      </c>
      <c r="M675" t="n">
        <v>12</v>
      </c>
      <c r="N675" t="n">
        <v>53.71</v>
      </c>
      <c r="O675" t="n">
        <v>28857.81</v>
      </c>
      <c r="P675" t="n">
        <v>219.99</v>
      </c>
      <c r="Q675" t="n">
        <v>467.07</v>
      </c>
      <c r="R675" t="n">
        <v>62.14</v>
      </c>
      <c r="S675" t="n">
        <v>39.61</v>
      </c>
      <c r="T675" t="n">
        <v>6292.19</v>
      </c>
      <c r="U675" t="n">
        <v>0.64</v>
      </c>
      <c r="V675" t="n">
        <v>0.74</v>
      </c>
      <c r="W675" t="n">
        <v>2.63</v>
      </c>
      <c r="X675" t="n">
        <v>0.37</v>
      </c>
      <c r="Y675" t="n">
        <v>1</v>
      </c>
      <c r="Z675" t="n">
        <v>10</v>
      </c>
    </row>
    <row r="676">
      <c r="A676" t="n">
        <v>46</v>
      </c>
      <c r="B676" t="n">
        <v>110</v>
      </c>
      <c r="C676" t="inlineStr">
        <is>
          <t xml:space="preserve">CONCLUIDO	</t>
        </is>
      </c>
      <c r="D676" t="n">
        <v>5.2864</v>
      </c>
      <c r="E676" t="n">
        <v>18.92</v>
      </c>
      <c r="F676" t="n">
        <v>15.71</v>
      </c>
      <c r="G676" t="n">
        <v>67.34</v>
      </c>
      <c r="H676" t="n">
        <v>0.96</v>
      </c>
      <c r="I676" t="n">
        <v>14</v>
      </c>
      <c r="J676" t="n">
        <v>232.51</v>
      </c>
      <c r="K676" t="n">
        <v>56.13</v>
      </c>
      <c r="L676" t="n">
        <v>12.5</v>
      </c>
      <c r="M676" t="n">
        <v>12</v>
      </c>
      <c r="N676" t="n">
        <v>53.88</v>
      </c>
      <c r="O676" t="n">
        <v>28910.45</v>
      </c>
      <c r="P676" t="n">
        <v>219.71</v>
      </c>
      <c r="Q676" t="n">
        <v>467.07</v>
      </c>
      <c r="R676" t="n">
        <v>62.39</v>
      </c>
      <c r="S676" t="n">
        <v>39.61</v>
      </c>
      <c r="T676" t="n">
        <v>6416.49</v>
      </c>
      <c r="U676" t="n">
        <v>0.63</v>
      </c>
      <c r="V676" t="n">
        <v>0.74</v>
      </c>
      <c r="W676" t="n">
        <v>2.63</v>
      </c>
      <c r="X676" t="n">
        <v>0.38</v>
      </c>
      <c r="Y676" t="n">
        <v>1</v>
      </c>
      <c r="Z676" t="n">
        <v>10</v>
      </c>
    </row>
    <row r="677">
      <c r="A677" t="n">
        <v>47</v>
      </c>
      <c r="B677" t="n">
        <v>110</v>
      </c>
      <c r="C677" t="inlineStr">
        <is>
          <t xml:space="preserve">CONCLUIDO	</t>
        </is>
      </c>
      <c r="D677" t="n">
        <v>5.2891</v>
      </c>
      <c r="E677" t="n">
        <v>18.91</v>
      </c>
      <c r="F677" t="n">
        <v>15.7</v>
      </c>
      <c r="G677" t="n">
        <v>67.3</v>
      </c>
      <c r="H677" t="n">
        <v>0.97</v>
      </c>
      <c r="I677" t="n">
        <v>14</v>
      </c>
      <c r="J677" t="n">
        <v>232.94</v>
      </c>
      <c r="K677" t="n">
        <v>56.13</v>
      </c>
      <c r="L677" t="n">
        <v>12.75</v>
      </c>
      <c r="M677" t="n">
        <v>12</v>
      </c>
      <c r="N677" t="n">
        <v>54.06</v>
      </c>
      <c r="O677" t="n">
        <v>28963.15</v>
      </c>
      <c r="P677" t="n">
        <v>219.03</v>
      </c>
      <c r="Q677" t="n">
        <v>467.07</v>
      </c>
      <c r="R677" t="n">
        <v>62.02</v>
      </c>
      <c r="S677" t="n">
        <v>39.61</v>
      </c>
      <c r="T677" t="n">
        <v>6231.62</v>
      </c>
      <c r="U677" t="n">
        <v>0.64</v>
      </c>
      <c r="V677" t="n">
        <v>0.74</v>
      </c>
      <c r="W677" t="n">
        <v>2.63</v>
      </c>
      <c r="X677" t="n">
        <v>0.37</v>
      </c>
      <c r="Y677" t="n">
        <v>1</v>
      </c>
      <c r="Z677" t="n">
        <v>10</v>
      </c>
    </row>
    <row r="678">
      <c r="A678" t="n">
        <v>48</v>
      </c>
      <c r="B678" t="n">
        <v>110</v>
      </c>
      <c r="C678" t="inlineStr">
        <is>
          <t xml:space="preserve">CONCLUIDO	</t>
        </is>
      </c>
      <c r="D678" t="n">
        <v>5.3073</v>
      </c>
      <c r="E678" t="n">
        <v>18.84</v>
      </c>
      <c r="F678" t="n">
        <v>15.68</v>
      </c>
      <c r="G678" t="n">
        <v>72.37</v>
      </c>
      <c r="H678" t="n">
        <v>0.99</v>
      </c>
      <c r="I678" t="n">
        <v>13</v>
      </c>
      <c r="J678" t="n">
        <v>233.37</v>
      </c>
      <c r="K678" t="n">
        <v>56.13</v>
      </c>
      <c r="L678" t="n">
        <v>13</v>
      </c>
      <c r="M678" t="n">
        <v>11</v>
      </c>
      <c r="N678" t="n">
        <v>54.24</v>
      </c>
      <c r="O678" t="n">
        <v>29015.91</v>
      </c>
      <c r="P678" t="n">
        <v>217.94</v>
      </c>
      <c r="Q678" t="n">
        <v>467.08</v>
      </c>
      <c r="R678" t="n">
        <v>61.37</v>
      </c>
      <c r="S678" t="n">
        <v>39.61</v>
      </c>
      <c r="T678" t="n">
        <v>5909.95</v>
      </c>
      <c r="U678" t="n">
        <v>0.65</v>
      </c>
      <c r="V678" t="n">
        <v>0.74</v>
      </c>
      <c r="W678" t="n">
        <v>2.63</v>
      </c>
      <c r="X678" t="n">
        <v>0.35</v>
      </c>
      <c r="Y678" t="n">
        <v>1</v>
      </c>
      <c r="Z678" t="n">
        <v>10</v>
      </c>
    </row>
    <row r="679">
      <c r="A679" t="n">
        <v>49</v>
      </c>
      <c r="B679" t="n">
        <v>110</v>
      </c>
      <c r="C679" t="inlineStr">
        <is>
          <t xml:space="preserve">CONCLUIDO	</t>
        </is>
      </c>
      <c r="D679" t="n">
        <v>5.3057</v>
      </c>
      <c r="E679" t="n">
        <v>18.85</v>
      </c>
      <c r="F679" t="n">
        <v>15.69</v>
      </c>
      <c r="G679" t="n">
        <v>72.40000000000001</v>
      </c>
      <c r="H679" t="n">
        <v>1.01</v>
      </c>
      <c r="I679" t="n">
        <v>13</v>
      </c>
      <c r="J679" t="n">
        <v>233.79</v>
      </c>
      <c r="K679" t="n">
        <v>56.13</v>
      </c>
      <c r="L679" t="n">
        <v>13.25</v>
      </c>
      <c r="M679" t="n">
        <v>11</v>
      </c>
      <c r="N679" t="n">
        <v>54.42</v>
      </c>
      <c r="O679" t="n">
        <v>29068.74</v>
      </c>
      <c r="P679" t="n">
        <v>218.37</v>
      </c>
      <c r="Q679" t="n">
        <v>467.07</v>
      </c>
      <c r="R679" t="n">
        <v>61.36</v>
      </c>
      <c r="S679" t="n">
        <v>39.61</v>
      </c>
      <c r="T679" t="n">
        <v>5904.15</v>
      </c>
      <c r="U679" t="n">
        <v>0.65</v>
      </c>
      <c r="V679" t="n">
        <v>0.74</v>
      </c>
      <c r="W679" t="n">
        <v>2.63</v>
      </c>
      <c r="X679" t="n">
        <v>0.35</v>
      </c>
      <c r="Y679" t="n">
        <v>1</v>
      </c>
      <c r="Z679" t="n">
        <v>10</v>
      </c>
    </row>
    <row r="680">
      <c r="A680" t="n">
        <v>50</v>
      </c>
      <c r="B680" t="n">
        <v>110</v>
      </c>
      <c r="C680" t="inlineStr">
        <is>
          <t xml:space="preserve">CONCLUIDO	</t>
        </is>
      </c>
      <c r="D680" t="n">
        <v>5.31</v>
      </c>
      <c r="E680" t="n">
        <v>18.83</v>
      </c>
      <c r="F680" t="n">
        <v>15.67</v>
      </c>
      <c r="G680" t="n">
        <v>72.33</v>
      </c>
      <c r="H680" t="n">
        <v>1.02</v>
      </c>
      <c r="I680" t="n">
        <v>13</v>
      </c>
      <c r="J680" t="n">
        <v>234.22</v>
      </c>
      <c r="K680" t="n">
        <v>56.13</v>
      </c>
      <c r="L680" t="n">
        <v>13.5</v>
      </c>
      <c r="M680" t="n">
        <v>11</v>
      </c>
      <c r="N680" t="n">
        <v>54.6</v>
      </c>
      <c r="O680" t="n">
        <v>29121.64</v>
      </c>
      <c r="P680" t="n">
        <v>218.53</v>
      </c>
      <c r="Q680" t="n">
        <v>467.08</v>
      </c>
      <c r="R680" t="n">
        <v>61.02</v>
      </c>
      <c r="S680" t="n">
        <v>39.61</v>
      </c>
      <c r="T680" t="n">
        <v>5737.26</v>
      </c>
      <c r="U680" t="n">
        <v>0.65</v>
      </c>
      <c r="V680" t="n">
        <v>0.74</v>
      </c>
      <c r="W680" t="n">
        <v>2.63</v>
      </c>
      <c r="X680" t="n">
        <v>0.34</v>
      </c>
      <c r="Y680" t="n">
        <v>1</v>
      </c>
      <c r="Z680" t="n">
        <v>10</v>
      </c>
    </row>
    <row r="681">
      <c r="A681" t="n">
        <v>51</v>
      </c>
      <c r="B681" t="n">
        <v>110</v>
      </c>
      <c r="C681" t="inlineStr">
        <is>
          <t xml:space="preserve">CONCLUIDO	</t>
        </is>
      </c>
      <c r="D681" t="n">
        <v>5.3074</v>
      </c>
      <c r="E681" t="n">
        <v>18.84</v>
      </c>
      <c r="F681" t="n">
        <v>15.68</v>
      </c>
      <c r="G681" t="n">
        <v>72.37</v>
      </c>
      <c r="H681" t="n">
        <v>1.04</v>
      </c>
      <c r="I681" t="n">
        <v>13</v>
      </c>
      <c r="J681" t="n">
        <v>234.65</v>
      </c>
      <c r="K681" t="n">
        <v>56.13</v>
      </c>
      <c r="L681" t="n">
        <v>13.75</v>
      </c>
      <c r="M681" t="n">
        <v>11</v>
      </c>
      <c r="N681" t="n">
        <v>54.78</v>
      </c>
      <c r="O681" t="n">
        <v>29174.59</v>
      </c>
      <c r="P681" t="n">
        <v>218.31</v>
      </c>
      <c r="Q681" t="n">
        <v>467.08</v>
      </c>
      <c r="R681" t="n">
        <v>61.37</v>
      </c>
      <c r="S681" t="n">
        <v>39.61</v>
      </c>
      <c r="T681" t="n">
        <v>5913.13</v>
      </c>
      <c r="U681" t="n">
        <v>0.65</v>
      </c>
      <c r="V681" t="n">
        <v>0.74</v>
      </c>
      <c r="W681" t="n">
        <v>2.63</v>
      </c>
      <c r="X681" t="n">
        <v>0.35</v>
      </c>
      <c r="Y681" t="n">
        <v>1</v>
      </c>
      <c r="Z681" t="n">
        <v>10</v>
      </c>
    </row>
    <row r="682">
      <c r="A682" t="n">
        <v>52</v>
      </c>
      <c r="B682" t="n">
        <v>110</v>
      </c>
      <c r="C682" t="inlineStr">
        <is>
          <t xml:space="preserve">CONCLUIDO	</t>
        </is>
      </c>
      <c r="D682" t="n">
        <v>5.304</v>
      </c>
      <c r="E682" t="n">
        <v>18.85</v>
      </c>
      <c r="F682" t="n">
        <v>15.69</v>
      </c>
      <c r="G682" t="n">
        <v>72.42</v>
      </c>
      <c r="H682" t="n">
        <v>1.06</v>
      </c>
      <c r="I682" t="n">
        <v>13</v>
      </c>
      <c r="J682" t="n">
        <v>235.08</v>
      </c>
      <c r="K682" t="n">
        <v>56.13</v>
      </c>
      <c r="L682" t="n">
        <v>14</v>
      </c>
      <c r="M682" t="n">
        <v>11</v>
      </c>
      <c r="N682" t="n">
        <v>54.96</v>
      </c>
      <c r="O682" t="n">
        <v>29227.61</v>
      </c>
      <c r="P682" t="n">
        <v>217.56</v>
      </c>
      <c r="Q682" t="n">
        <v>467.07</v>
      </c>
      <c r="R682" t="n">
        <v>61.67</v>
      </c>
      <c r="S682" t="n">
        <v>39.61</v>
      </c>
      <c r="T682" t="n">
        <v>6059.27</v>
      </c>
      <c r="U682" t="n">
        <v>0.64</v>
      </c>
      <c r="V682" t="n">
        <v>0.74</v>
      </c>
      <c r="W682" t="n">
        <v>2.63</v>
      </c>
      <c r="X682" t="n">
        <v>0.36</v>
      </c>
      <c r="Y682" t="n">
        <v>1</v>
      </c>
      <c r="Z682" t="n">
        <v>10</v>
      </c>
    </row>
    <row r="683">
      <c r="A683" t="n">
        <v>53</v>
      </c>
      <c r="B683" t="n">
        <v>110</v>
      </c>
      <c r="C683" t="inlineStr">
        <is>
          <t xml:space="preserve">CONCLUIDO	</t>
        </is>
      </c>
      <c r="D683" t="n">
        <v>5.3283</v>
      </c>
      <c r="E683" t="n">
        <v>18.77</v>
      </c>
      <c r="F683" t="n">
        <v>15.65</v>
      </c>
      <c r="G683" t="n">
        <v>78.23999999999999</v>
      </c>
      <c r="H683" t="n">
        <v>1.08</v>
      </c>
      <c r="I683" t="n">
        <v>12</v>
      </c>
      <c r="J683" t="n">
        <v>235.51</v>
      </c>
      <c r="K683" t="n">
        <v>56.13</v>
      </c>
      <c r="L683" t="n">
        <v>14.25</v>
      </c>
      <c r="M683" t="n">
        <v>10</v>
      </c>
      <c r="N683" t="n">
        <v>55.14</v>
      </c>
      <c r="O683" t="n">
        <v>29280.69</v>
      </c>
      <c r="P683" t="n">
        <v>216.37</v>
      </c>
      <c r="Q683" t="n">
        <v>467.07</v>
      </c>
      <c r="R683" t="n">
        <v>60.13</v>
      </c>
      <c r="S683" t="n">
        <v>39.61</v>
      </c>
      <c r="T683" t="n">
        <v>5293.92</v>
      </c>
      <c r="U683" t="n">
        <v>0.66</v>
      </c>
      <c r="V683" t="n">
        <v>0.75</v>
      </c>
      <c r="W683" t="n">
        <v>2.63</v>
      </c>
      <c r="X683" t="n">
        <v>0.32</v>
      </c>
      <c r="Y683" t="n">
        <v>1</v>
      </c>
      <c r="Z683" t="n">
        <v>10</v>
      </c>
    </row>
    <row r="684">
      <c r="A684" t="n">
        <v>54</v>
      </c>
      <c r="B684" t="n">
        <v>110</v>
      </c>
      <c r="C684" t="inlineStr">
        <is>
          <t xml:space="preserve">CONCLUIDO	</t>
        </is>
      </c>
      <c r="D684" t="n">
        <v>5.3291</v>
      </c>
      <c r="E684" t="n">
        <v>18.76</v>
      </c>
      <c r="F684" t="n">
        <v>15.65</v>
      </c>
      <c r="G684" t="n">
        <v>78.23</v>
      </c>
      <c r="H684" t="n">
        <v>1.09</v>
      </c>
      <c r="I684" t="n">
        <v>12</v>
      </c>
      <c r="J684" t="n">
        <v>235.94</v>
      </c>
      <c r="K684" t="n">
        <v>56.13</v>
      </c>
      <c r="L684" t="n">
        <v>14.5</v>
      </c>
      <c r="M684" t="n">
        <v>10</v>
      </c>
      <c r="N684" t="n">
        <v>55.32</v>
      </c>
      <c r="O684" t="n">
        <v>29333.84</v>
      </c>
      <c r="P684" t="n">
        <v>216.55</v>
      </c>
      <c r="Q684" t="n">
        <v>467.07</v>
      </c>
      <c r="R684" t="n">
        <v>60.23</v>
      </c>
      <c r="S684" t="n">
        <v>39.61</v>
      </c>
      <c r="T684" t="n">
        <v>5346.36</v>
      </c>
      <c r="U684" t="n">
        <v>0.66</v>
      </c>
      <c r="V684" t="n">
        <v>0.75</v>
      </c>
      <c r="W684" t="n">
        <v>2.62</v>
      </c>
      <c r="X684" t="n">
        <v>0.31</v>
      </c>
      <c r="Y684" t="n">
        <v>1</v>
      </c>
      <c r="Z684" t="n">
        <v>10</v>
      </c>
    </row>
    <row r="685">
      <c r="A685" t="n">
        <v>55</v>
      </c>
      <c r="B685" t="n">
        <v>110</v>
      </c>
      <c r="C685" t="inlineStr">
        <is>
          <t xml:space="preserve">CONCLUIDO	</t>
        </is>
      </c>
      <c r="D685" t="n">
        <v>5.331</v>
      </c>
      <c r="E685" t="n">
        <v>18.76</v>
      </c>
      <c r="F685" t="n">
        <v>15.64</v>
      </c>
      <c r="G685" t="n">
        <v>78.19</v>
      </c>
      <c r="H685" t="n">
        <v>1.11</v>
      </c>
      <c r="I685" t="n">
        <v>12</v>
      </c>
      <c r="J685" t="n">
        <v>236.37</v>
      </c>
      <c r="K685" t="n">
        <v>56.13</v>
      </c>
      <c r="L685" t="n">
        <v>14.75</v>
      </c>
      <c r="M685" t="n">
        <v>10</v>
      </c>
      <c r="N685" t="n">
        <v>55.5</v>
      </c>
      <c r="O685" t="n">
        <v>29387.05</v>
      </c>
      <c r="P685" t="n">
        <v>216.28</v>
      </c>
      <c r="Q685" t="n">
        <v>467.07</v>
      </c>
      <c r="R685" t="n">
        <v>59.94</v>
      </c>
      <c r="S685" t="n">
        <v>39.61</v>
      </c>
      <c r="T685" t="n">
        <v>5201.8</v>
      </c>
      <c r="U685" t="n">
        <v>0.66</v>
      </c>
      <c r="V685" t="n">
        <v>0.75</v>
      </c>
      <c r="W685" t="n">
        <v>2.63</v>
      </c>
      <c r="X685" t="n">
        <v>0.31</v>
      </c>
      <c r="Y685" t="n">
        <v>1</v>
      </c>
      <c r="Z685" t="n">
        <v>10</v>
      </c>
    </row>
    <row r="686">
      <c r="A686" t="n">
        <v>56</v>
      </c>
      <c r="B686" t="n">
        <v>110</v>
      </c>
      <c r="C686" t="inlineStr">
        <is>
          <t xml:space="preserve">CONCLUIDO	</t>
        </is>
      </c>
      <c r="D686" t="n">
        <v>5.3266</v>
      </c>
      <c r="E686" t="n">
        <v>18.77</v>
      </c>
      <c r="F686" t="n">
        <v>15.65</v>
      </c>
      <c r="G686" t="n">
        <v>78.27</v>
      </c>
      <c r="H686" t="n">
        <v>1.13</v>
      </c>
      <c r="I686" t="n">
        <v>12</v>
      </c>
      <c r="J686" t="n">
        <v>236.81</v>
      </c>
      <c r="K686" t="n">
        <v>56.13</v>
      </c>
      <c r="L686" t="n">
        <v>15</v>
      </c>
      <c r="M686" t="n">
        <v>10</v>
      </c>
      <c r="N686" t="n">
        <v>55.68</v>
      </c>
      <c r="O686" t="n">
        <v>29440.33</v>
      </c>
      <c r="P686" t="n">
        <v>216.15</v>
      </c>
      <c r="Q686" t="n">
        <v>467.07</v>
      </c>
      <c r="R686" t="n">
        <v>60.41</v>
      </c>
      <c r="S686" t="n">
        <v>39.61</v>
      </c>
      <c r="T686" t="n">
        <v>5435.68</v>
      </c>
      <c r="U686" t="n">
        <v>0.66</v>
      </c>
      <c r="V686" t="n">
        <v>0.75</v>
      </c>
      <c r="W686" t="n">
        <v>2.63</v>
      </c>
      <c r="X686" t="n">
        <v>0.32</v>
      </c>
      <c r="Y686" t="n">
        <v>1</v>
      </c>
      <c r="Z686" t="n">
        <v>10</v>
      </c>
    </row>
    <row r="687">
      <c r="A687" t="n">
        <v>57</v>
      </c>
      <c r="B687" t="n">
        <v>110</v>
      </c>
      <c r="C687" t="inlineStr">
        <is>
          <t xml:space="preserve">CONCLUIDO	</t>
        </is>
      </c>
      <c r="D687" t="n">
        <v>5.3291</v>
      </c>
      <c r="E687" t="n">
        <v>18.76</v>
      </c>
      <c r="F687" t="n">
        <v>15.65</v>
      </c>
      <c r="G687" t="n">
        <v>78.23</v>
      </c>
      <c r="H687" t="n">
        <v>1.14</v>
      </c>
      <c r="I687" t="n">
        <v>12</v>
      </c>
      <c r="J687" t="n">
        <v>237.24</v>
      </c>
      <c r="K687" t="n">
        <v>56.13</v>
      </c>
      <c r="L687" t="n">
        <v>15.25</v>
      </c>
      <c r="M687" t="n">
        <v>10</v>
      </c>
      <c r="N687" t="n">
        <v>55.86</v>
      </c>
      <c r="O687" t="n">
        <v>29493.67</v>
      </c>
      <c r="P687" t="n">
        <v>215.17</v>
      </c>
      <c r="Q687" t="n">
        <v>467.1</v>
      </c>
      <c r="R687" t="n">
        <v>60.16</v>
      </c>
      <c r="S687" t="n">
        <v>39.61</v>
      </c>
      <c r="T687" t="n">
        <v>5312.88</v>
      </c>
      <c r="U687" t="n">
        <v>0.66</v>
      </c>
      <c r="V687" t="n">
        <v>0.75</v>
      </c>
      <c r="W687" t="n">
        <v>2.63</v>
      </c>
      <c r="X687" t="n">
        <v>0.31</v>
      </c>
      <c r="Y687" t="n">
        <v>1</v>
      </c>
      <c r="Z687" t="n">
        <v>10</v>
      </c>
    </row>
    <row r="688">
      <c r="A688" t="n">
        <v>58</v>
      </c>
      <c r="B688" t="n">
        <v>110</v>
      </c>
      <c r="C688" t="inlineStr">
        <is>
          <t xml:space="preserve">CONCLUIDO	</t>
        </is>
      </c>
      <c r="D688" t="n">
        <v>5.3518</v>
      </c>
      <c r="E688" t="n">
        <v>18.69</v>
      </c>
      <c r="F688" t="n">
        <v>15.61</v>
      </c>
      <c r="G688" t="n">
        <v>85.13</v>
      </c>
      <c r="H688" t="n">
        <v>1.16</v>
      </c>
      <c r="I688" t="n">
        <v>11</v>
      </c>
      <c r="J688" t="n">
        <v>237.67</v>
      </c>
      <c r="K688" t="n">
        <v>56.13</v>
      </c>
      <c r="L688" t="n">
        <v>15.5</v>
      </c>
      <c r="M688" t="n">
        <v>9</v>
      </c>
      <c r="N688" t="n">
        <v>56.05</v>
      </c>
      <c r="O688" t="n">
        <v>29547.07</v>
      </c>
      <c r="P688" t="n">
        <v>214.46</v>
      </c>
      <c r="Q688" t="n">
        <v>467.07</v>
      </c>
      <c r="R688" t="n">
        <v>58.89</v>
      </c>
      <c r="S688" t="n">
        <v>39.61</v>
      </c>
      <c r="T688" t="n">
        <v>4682.7</v>
      </c>
      <c r="U688" t="n">
        <v>0.67</v>
      </c>
      <c r="V688" t="n">
        <v>0.75</v>
      </c>
      <c r="W688" t="n">
        <v>2.62</v>
      </c>
      <c r="X688" t="n">
        <v>0.27</v>
      </c>
      <c r="Y688" t="n">
        <v>1</v>
      </c>
      <c r="Z688" t="n">
        <v>10</v>
      </c>
    </row>
    <row r="689">
      <c r="A689" t="n">
        <v>59</v>
      </c>
      <c r="B689" t="n">
        <v>110</v>
      </c>
      <c r="C689" t="inlineStr">
        <is>
          <t xml:space="preserve">CONCLUIDO	</t>
        </is>
      </c>
      <c r="D689" t="n">
        <v>5.3532</v>
      </c>
      <c r="E689" t="n">
        <v>18.68</v>
      </c>
      <c r="F689" t="n">
        <v>15.6</v>
      </c>
      <c r="G689" t="n">
        <v>85.11</v>
      </c>
      <c r="H689" t="n">
        <v>1.18</v>
      </c>
      <c r="I689" t="n">
        <v>11</v>
      </c>
      <c r="J689" t="n">
        <v>238.11</v>
      </c>
      <c r="K689" t="n">
        <v>56.13</v>
      </c>
      <c r="L689" t="n">
        <v>15.75</v>
      </c>
      <c r="M689" t="n">
        <v>9</v>
      </c>
      <c r="N689" t="n">
        <v>56.23</v>
      </c>
      <c r="O689" t="n">
        <v>29600.54</v>
      </c>
      <c r="P689" t="n">
        <v>214.18</v>
      </c>
      <c r="Q689" t="n">
        <v>467.07</v>
      </c>
      <c r="R689" t="n">
        <v>58.72</v>
      </c>
      <c r="S689" t="n">
        <v>39.61</v>
      </c>
      <c r="T689" t="n">
        <v>4594.25</v>
      </c>
      <c r="U689" t="n">
        <v>0.67</v>
      </c>
      <c r="V689" t="n">
        <v>0.75</v>
      </c>
      <c r="W689" t="n">
        <v>2.62</v>
      </c>
      <c r="X689" t="n">
        <v>0.27</v>
      </c>
      <c r="Y689" t="n">
        <v>1</v>
      </c>
      <c r="Z689" t="n">
        <v>10</v>
      </c>
    </row>
    <row r="690">
      <c r="A690" t="n">
        <v>60</v>
      </c>
      <c r="B690" t="n">
        <v>110</v>
      </c>
      <c r="C690" t="inlineStr">
        <is>
          <t xml:space="preserve">CONCLUIDO	</t>
        </is>
      </c>
      <c r="D690" t="n">
        <v>5.347</v>
      </c>
      <c r="E690" t="n">
        <v>18.7</v>
      </c>
      <c r="F690" t="n">
        <v>15.62</v>
      </c>
      <c r="G690" t="n">
        <v>85.23</v>
      </c>
      <c r="H690" t="n">
        <v>1.19</v>
      </c>
      <c r="I690" t="n">
        <v>11</v>
      </c>
      <c r="J690" t="n">
        <v>238.54</v>
      </c>
      <c r="K690" t="n">
        <v>56.13</v>
      </c>
      <c r="L690" t="n">
        <v>16</v>
      </c>
      <c r="M690" t="n">
        <v>9</v>
      </c>
      <c r="N690" t="n">
        <v>56.41</v>
      </c>
      <c r="O690" t="n">
        <v>29654.08</v>
      </c>
      <c r="P690" t="n">
        <v>214.3</v>
      </c>
      <c r="Q690" t="n">
        <v>467.07</v>
      </c>
      <c r="R690" t="n">
        <v>59.4</v>
      </c>
      <c r="S690" t="n">
        <v>39.61</v>
      </c>
      <c r="T690" t="n">
        <v>4935.24</v>
      </c>
      <c r="U690" t="n">
        <v>0.67</v>
      </c>
      <c r="V690" t="n">
        <v>0.75</v>
      </c>
      <c r="W690" t="n">
        <v>2.63</v>
      </c>
      <c r="X690" t="n">
        <v>0.29</v>
      </c>
      <c r="Y690" t="n">
        <v>1</v>
      </c>
      <c r="Z690" t="n">
        <v>10</v>
      </c>
    </row>
    <row r="691">
      <c r="A691" t="n">
        <v>61</v>
      </c>
      <c r="B691" t="n">
        <v>110</v>
      </c>
      <c r="C691" t="inlineStr">
        <is>
          <t xml:space="preserve">CONCLUIDO	</t>
        </is>
      </c>
      <c r="D691" t="n">
        <v>5.3466</v>
      </c>
      <c r="E691" t="n">
        <v>18.7</v>
      </c>
      <c r="F691" t="n">
        <v>15.63</v>
      </c>
      <c r="G691" t="n">
        <v>85.23</v>
      </c>
      <c r="H691" t="n">
        <v>1.21</v>
      </c>
      <c r="I691" t="n">
        <v>11</v>
      </c>
      <c r="J691" t="n">
        <v>238.97</v>
      </c>
      <c r="K691" t="n">
        <v>56.13</v>
      </c>
      <c r="L691" t="n">
        <v>16.25</v>
      </c>
      <c r="M691" t="n">
        <v>9</v>
      </c>
      <c r="N691" t="n">
        <v>56.6</v>
      </c>
      <c r="O691" t="n">
        <v>29707.68</v>
      </c>
      <c r="P691" t="n">
        <v>214.41</v>
      </c>
      <c r="Q691" t="n">
        <v>467.08</v>
      </c>
      <c r="R691" t="n">
        <v>59.48</v>
      </c>
      <c r="S691" t="n">
        <v>39.61</v>
      </c>
      <c r="T691" t="n">
        <v>4974.65</v>
      </c>
      <c r="U691" t="n">
        <v>0.67</v>
      </c>
      <c r="V691" t="n">
        <v>0.75</v>
      </c>
      <c r="W691" t="n">
        <v>2.63</v>
      </c>
      <c r="X691" t="n">
        <v>0.29</v>
      </c>
      <c r="Y691" t="n">
        <v>1</v>
      </c>
      <c r="Z691" t="n">
        <v>10</v>
      </c>
    </row>
    <row r="692">
      <c r="A692" t="n">
        <v>62</v>
      </c>
      <c r="B692" t="n">
        <v>110</v>
      </c>
      <c r="C692" t="inlineStr">
        <is>
          <t xml:space="preserve">CONCLUIDO	</t>
        </is>
      </c>
      <c r="D692" t="n">
        <v>5.3479</v>
      </c>
      <c r="E692" t="n">
        <v>18.7</v>
      </c>
      <c r="F692" t="n">
        <v>15.62</v>
      </c>
      <c r="G692" t="n">
        <v>85.20999999999999</v>
      </c>
      <c r="H692" t="n">
        <v>1.23</v>
      </c>
      <c r="I692" t="n">
        <v>11</v>
      </c>
      <c r="J692" t="n">
        <v>239.41</v>
      </c>
      <c r="K692" t="n">
        <v>56.13</v>
      </c>
      <c r="L692" t="n">
        <v>16.5</v>
      </c>
      <c r="M692" t="n">
        <v>9</v>
      </c>
      <c r="N692" t="n">
        <v>56.78</v>
      </c>
      <c r="O692" t="n">
        <v>29761.35</v>
      </c>
      <c r="P692" t="n">
        <v>213.92</v>
      </c>
      <c r="Q692" t="n">
        <v>467.07</v>
      </c>
      <c r="R692" t="n">
        <v>59.24</v>
      </c>
      <c r="S692" t="n">
        <v>39.61</v>
      </c>
      <c r="T692" t="n">
        <v>4854.96</v>
      </c>
      <c r="U692" t="n">
        <v>0.67</v>
      </c>
      <c r="V692" t="n">
        <v>0.75</v>
      </c>
      <c r="W692" t="n">
        <v>2.63</v>
      </c>
      <c r="X692" t="n">
        <v>0.29</v>
      </c>
      <c r="Y692" t="n">
        <v>1</v>
      </c>
      <c r="Z692" t="n">
        <v>10</v>
      </c>
    </row>
    <row r="693">
      <c r="A693" t="n">
        <v>63</v>
      </c>
      <c r="B693" t="n">
        <v>110</v>
      </c>
      <c r="C693" t="inlineStr">
        <is>
          <t xml:space="preserve">CONCLUIDO	</t>
        </is>
      </c>
      <c r="D693" t="n">
        <v>5.3465</v>
      </c>
      <c r="E693" t="n">
        <v>18.7</v>
      </c>
      <c r="F693" t="n">
        <v>15.63</v>
      </c>
      <c r="G693" t="n">
        <v>85.23999999999999</v>
      </c>
      <c r="H693" t="n">
        <v>1.24</v>
      </c>
      <c r="I693" t="n">
        <v>11</v>
      </c>
      <c r="J693" t="n">
        <v>239.85</v>
      </c>
      <c r="K693" t="n">
        <v>56.13</v>
      </c>
      <c r="L693" t="n">
        <v>16.75</v>
      </c>
      <c r="M693" t="n">
        <v>9</v>
      </c>
      <c r="N693" t="n">
        <v>56.97</v>
      </c>
      <c r="O693" t="n">
        <v>29815.09</v>
      </c>
      <c r="P693" t="n">
        <v>213.23</v>
      </c>
      <c r="Q693" t="n">
        <v>467.07</v>
      </c>
      <c r="R693" t="n">
        <v>59.55</v>
      </c>
      <c r="S693" t="n">
        <v>39.61</v>
      </c>
      <c r="T693" t="n">
        <v>5011.69</v>
      </c>
      <c r="U693" t="n">
        <v>0.67</v>
      </c>
      <c r="V693" t="n">
        <v>0.75</v>
      </c>
      <c r="W693" t="n">
        <v>2.63</v>
      </c>
      <c r="X693" t="n">
        <v>0.29</v>
      </c>
      <c r="Y693" t="n">
        <v>1</v>
      </c>
      <c r="Z693" t="n">
        <v>10</v>
      </c>
    </row>
    <row r="694">
      <c r="A694" t="n">
        <v>64</v>
      </c>
      <c r="B694" t="n">
        <v>110</v>
      </c>
      <c r="C694" t="inlineStr">
        <is>
          <t xml:space="preserve">CONCLUIDO	</t>
        </is>
      </c>
      <c r="D694" t="n">
        <v>5.3696</v>
      </c>
      <c r="E694" t="n">
        <v>18.62</v>
      </c>
      <c r="F694" t="n">
        <v>15.59</v>
      </c>
      <c r="G694" t="n">
        <v>93.53</v>
      </c>
      <c r="H694" t="n">
        <v>1.26</v>
      </c>
      <c r="I694" t="n">
        <v>10</v>
      </c>
      <c r="J694" t="n">
        <v>240.28</v>
      </c>
      <c r="K694" t="n">
        <v>56.13</v>
      </c>
      <c r="L694" t="n">
        <v>17</v>
      </c>
      <c r="M694" t="n">
        <v>8</v>
      </c>
      <c r="N694" t="n">
        <v>57.16</v>
      </c>
      <c r="O694" t="n">
        <v>29869.01</v>
      </c>
      <c r="P694" t="n">
        <v>212.27</v>
      </c>
      <c r="Q694" t="n">
        <v>467.07</v>
      </c>
      <c r="R694" t="n">
        <v>58.35</v>
      </c>
      <c r="S694" t="n">
        <v>39.61</v>
      </c>
      <c r="T694" t="n">
        <v>4414.53</v>
      </c>
      <c r="U694" t="n">
        <v>0.68</v>
      </c>
      <c r="V694" t="n">
        <v>0.75</v>
      </c>
      <c r="W694" t="n">
        <v>2.62</v>
      </c>
      <c r="X694" t="n">
        <v>0.26</v>
      </c>
      <c r="Y694" t="n">
        <v>1</v>
      </c>
      <c r="Z694" t="n">
        <v>10</v>
      </c>
    </row>
    <row r="695">
      <c r="A695" t="n">
        <v>65</v>
      </c>
      <c r="B695" t="n">
        <v>110</v>
      </c>
      <c r="C695" t="inlineStr">
        <is>
          <t xml:space="preserve">CONCLUIDO	</t>
        </is>
      </c>
      <c r="D695" t="n">
        <v>5.3686</v>
      </c>
      <c r="E695" t="n">
        <v>18.63</v>
      </c>
      <c r="F695" t="n">
        <v>15.59</v>
      </c>
      <c r="G695" t="n">
        <v>93.55</v>
      </c>
      <c r="H695" t="n">
        <v>1.27</v>
      </c>
      <c r="I695" t="n">
        <v>10</v>
      </c>
      <c r="J695" t="n">
        <v>240.72</v>
      </c>
      <c r="K695" t="n">
        <v>56.13</v>
      </c>
      <c r="L695" t="n">
        <v>17.25</v>
      </c>
      <c r="M695" t="n">
        <v>8</v>
      </c>
      <c r="N695" t="n">
        <v>57.34</v>
      </c>
      <c r="O695" t="n">
        <v>29922.88</v>
      </c>
      <c r="P695" t="n">
        <v>212.48</v>
      </c>
      <c r="Q695" t="n">
        <v>467.08</v>
      </c>
      <c r="R695" t="n">
        <v>58.34</v>
      </c>
      <c r="S695" t="n">
        <v>39.61</v>
      </c>
      <c r="T695" t="n">
        <v>4408.76</v>
      </c>
      <c r="U695" t="n">
        <v>0.68</v>
      </c>
      <c r="V695" t="n">
        <v>0.75</v>
      </c>
      <c r="W695" t="n">
        <v>2.63</v>
      </c>
      <c r="X695" t="n">
        <v>0.26</v>
      </c>
      <c r="Y695" t="n">
        <v>1</v>
      </c>
      <c r="Z695" t="n">
        <v>10</v>
      </c>
    </row>
    <row r="696">
      <c r="A696" t="n">
        <v>66</v>
      </c>
      <c r="B696" t="n">
        <v>110</v>
      </c>
      <c r="C696" t="inlineStr">
        <is>
          <t xml:space="preserve">CONCLUIDO	</t>
        </is>
      </c>
      <c r="D696" t="n">
        <v>5.3695</v>
      </c>
      <c r="E696" t="n">
        <v>18.62</v>
      </c>
      <c r="F696" t="n">
        <v>15.59</v>
      </c>
      <c r="G696" t="n">
        <v>93.53</v>
      </c>
      <c r="H696" t="n">
        <v>1.29</v>
      </c>
      <c r="I696" t="n">
        <v>10</v>
      </c>
      <c r="J696" t="n">
        <v>241.16</v>
      </c>
      <c r="K696" t="n">
        <v>56.13</v>
      </c>
      <c r="L696" t="n">
        <v>17.5</v>
      </c>
      <c r="M696" t="n">
        <v>8</v>
      </c>
      <c r="N696" t="n">
        <v>57.53</v>
      </c>
      <c r="O696" t="n">
        <v>29976.82</v>
      </c>
      <c r="P696" t="n">
        <v>212.15</v>
      </c>
      <c r="Q696" t="n">
        <v>467.07</v>
      </c>
      <c r="R696" t="n">
        <v>58.32</v>
      </c>
      <c r="S696" t="n">
        <v>39.61</v>
      </c>
      <c r="T696" t="n">
        <v>4402.94</v>
      </c>
      <c r="U696" t="n">
        <v>0.68</v>
      </c>
      <c r="V696" t="n">
        <v>0.75</v>
      </c>
      <c r="W696" t="n">
        <v>2.62</v>
      </c>
      <c r="X696" t="n">
        <v>0.26</v>
      </c>
      <c r="Y696" t="n">
        <v>1</v>
      </c>
      <c r="Z696" t="n">
        <v>10</v>
      </c>
    </row>
    <row r="697">
      <c r="A697" t="n">
        <v>67</v>
      </c>
      <c r="B697" t="n">
        <v>110</v>
      </c>
      <c r="C697" t="inlineStr">
        <is>
          <t xml:space="preserve">CONCLUIDO	</t>
        </is>
      </c>
      <c r="D697" t="n">
        <v>5.3665</v>
      </c>
      <c r="E697" t="n">
        <v>18.63</v>
      </c>
      <c r="F697" t="n">
        <v>15.6</v>
      </c>
      <c r="G697" t="n">
        <v>93.59</v>
      </c>
      <c r="H697" t="n">
        <v>1.31</v>
      </c>
      <c r="I697" t="n">
        <v>10</v>
      </c>
      <c r="J697" t="n">
        <v>241.59</v>
      </c>
      <c r="K697" t="n">
        <v>56.13</v>
      </c>
      <c r="L697" t="n">
        <v>17.75</v>
      </c>
      <c r="M697" t="n">
        <v>8</v>
      </c>
      <c r="N697" t="n">
        <v>57.72</v>
      </c>
      <c r="O697" t="n">
        <v>30030.83</v>
      </c>
      <c r="P697" t="n">
        <v>212.43</v>
      </c>
      <c r="Q697" t="n">
        <v>467.07</v>
      </c>
      <c r="R697" t="n">
        <v>58.62</v>
      </c>
      <c r="S697" t="n">
        <v>39.61</v>
      </c>
      <c r="T697" t="n">
        <v>4550.59</v>
      </c>
      <c r="U697" t="n">
        <v>0.68</v>
      </c>
      <c r="V697" t="n">
        <v>0.75</v>
      </c>
      <c r="W697" t="n">
        <v>2.62</v>
      </c>
      <c r="X697" t="n">
        <v>0.27</v>
      </c>
      <c r="Y697" t="n">
        <v>1</v>
      </c>
      <c r="Z697" t="n">
        <v>10</v>
      </c>
    </row>
    <row r="698">
      <c r="A698" t="n">
        <v>68</v>
      </c>
      <c r="B698" t="n">
        <v>110</v>
      </c>
      <c r="C698" t="inlineStr">
        <is>
          <t xml:space="preserve">CONCLUIDO	</t>
        </is>
      </c>
      <c r="D698" t="n">
        <v>5.3663</v>
      </c>
      <c r="E698" t="n">
        <v>18.63</v>
      </c>
      <c r="F698" t="n">
        <v>15.6</v>
      </c>
      <c r="G698" t="n">
        <v>93.59999999999999</v>
      </c>
      <c r="H698" t="n">
        <v>1.32</v>
      </c>
      <c r="I698" t="n">
        <v>10</v>
      </c>
      <c r="J698" t="n">
        <v>242.03</v>
      </c>
      <c r="K698" t="n">
        <v>56.13</v>
      </c>
      <c r="L698" t="n">
        <v>18</v>
      </c>
      <c r="M698" t="n">
        <v>8</v>
      </c>
      <c r="N698" t="n">
        <v>57.91</v>
      </c>
      <c r="O698" t="n">
        <v>30084.9</v>
      </c>
      <c r="P698" t="n">
        <v>211.69</v>
      </c>
      <c r="Q698" t="n">
        <v>467.07</v>
      </c>
      <c r="R698" t="n">
        <v>58.72</v>
      </c>
      <c r="S698" t="n">
        <v>39.61</v>
      </c>
      <c r="T698" t="n">
        <v>4601.97</v>
      </c>
      <c r="U698" t="n">
        <v>0.67</v>
      </c>
      <c r="V698" t="n">
        <v>0.75</v>
      </c>
      <c r="W698" t="n">
        <v>2.62</v>
      </c>
      <c r="X698" t="n">
        <v>0.27</v>
      </c>
      <c r="Y698" t="n">
        <v>1</v>
      </c>
      <c r="Z698" t="n">
        <v>10</v>
      </c>
    </row>
    <row r="699">
      <c r="A699" t="n">
        <v>69</v>
      </c>
      <c r="B699" t="n">
        <v>110</v>
      </c>
      <c r="C699" t="inlineStr">
        <is>
          <t xml:space="preserve">CONCLUIDO	</t>
        </is>
      </c>
      <c r="D699" t="n">
        <v>5.37</v>
      </c>
      <c r="E699" t="n">
        <v>18.62</v>
      </c>
      <c r="F699" t="n">
        <v>15.59</v>
      </c>
      <c r="G699" t="n">
        <v>93.52</v>
      </c>
      <c r="H699" t="n">
        <v>1.34</v>
      </c>
      <c r="I699" t="n">
        <v>10</v>
      </c>
      <c r="J699" t="n">
        <v>242.47</v>
      </c>
      <c r="K699" t="n">
        <v>56.13</v>
      </c>
      <c r="L699" t="n">
        <v>18.25</v>
      </c>
      <c r="M699" t="n">
        <v>8</v>
      </c>
      <c r="N699" t="n">
        <v>58.1</v>
      </c>
      <c r="O699" t="n">
        <v>30139.04</v>
      </c>
      <c r="P699" t="n">
        <v>210.96</v>
      </c>
      <c r="Q699" t="n">
        <v>467.07</v>
      </c>
      <c r="R699" t="n">
        <v>58.26</v>
      </c>
      <c r="S699" t="n">
        <v>39.61</v>
      </c>
      <c r="T699" t="n">
        <v>4371.15</v>
      </c>
      <c r="U699" t="n">
        <v>0.68</v>
      </c>
      <c r="V699" t="n">
        <v>0.75</v>
      </c>
      <c r="W699" t="n">
        <v>2.62</v>
      </c>
      <c r="X699" t="n">
        <v>0.25</v>
      </c>
      <c r="Y699" t="n">
        <v>1</v>
      </c>
      <c r="Z699" t="n">
        <v>10</v>
      </c>
    </row>
    <row r="700">
      <c r="A700" t="n">
        <v>70</v>
      </c>
      <c r="B700" t="n">
        <v>110</v>
      </c>
      <c r="C700" t="inlineStr">
        <is>
          <t xml:space="preserve">CONCLUIDO	</t>
        </is>
      </c>
      <c r="D700" t="n">
        <v>5.3706</v>
      </c>
      <c r="E700" t="n">
        <v>18.62</v>
      </c>
      <c r="F700" t="n">
        <v>15.59</v>
      </c>
      <c r="G700" t="n">
        <v>93.51000000000001</v>
      </c>
      <c r="H700" t="n">
        <v>1.35</v>
      </c>
      <c r="I700" t="n">
        <v>10</v>
      </c>
      <c r="J700" t="n">
        <v>242.91</v>
      </c>
      <c r="K700" t="n">
        <v>56.13</v>
      </c>
      <c r="L700" t="n">
        <v>18.5</v>
      </c>
      <c r="M700" t="n">
        <v>8</v>
      </c>
      <c r="N700" t="n">
        <v>58.28</v>
      </c>
      <c r="O700" t="n">
        <v>30193.25</v>
      </c>
      <c r="P700" t="n">
        <v>209.75</v>
      </c>
      <c r="Q700" t="n">
        <v>467.07</v>
      </c>
      <c r="R700" t="n">
        <v>58.08</v>
      </c>
      <c r="S700" t="n">
        <v>39.61</v>
      </c>
      <c r="T700" t="n">
        <v>4282.44</v>
      </c>
      <c r="U700" t="n">
        <v>0.68</v>
      </c>
      <c r="V700" t="n">
        <v>0.75</v>
      </c>
      <c r="W700" t="n">
        <v>2.63</v>
      </c>
      <c r="X700" t="n">
        <v>0.25</v>
      </c>
      <c r="Y700" t="n">
        <v>1</v>
      </c>
      <c r="Z700" t="n">
        <v>10</v>
      </c>
    </row>
    <row r="701">
      <c r="A701" t="n">
        <v>71</v>
      </c>
      <c r="B701" t="n">
        <v>110</v>
      </c>
      <c r="C701" t="inlineStr">
        <is>
          <t xml:space="preserve">CONCLUIDO	</t>
        </is>
      </c>
      <c r="D701" t="n">
        <v>5.3893</v>
      </c>
      <c r="E701" t="n">
        <v>18.56</v>
      </c>
      <c r="F701" t="n">
        <v>15.56</v>
      </c>
      <c r="G701" t="n">
        <v>103.75</v>
      </c>
      <c r="H701" t="n">
        <v>1.37</v>
      </c>
      <c r="I701" t="n">
        <v>9</v>
      </c>
      <c r="J701" t="n">
        <v>243.35</v>
      </c>
      <c r="K701" t="n">
        <v>56.13</v>
      </c>
      <c r="L701" t="n">
        <v>18.75</v>
      </c>
      <c r="M701" t="n">
        <v>7</v>
      </c>
      <c r="N701" t="n">
        <v>58.47</v>
      </c>
      <c r="O701" t="n">
        <v>30247.53</v>
      </c>
      <c r="P701" t="n">
        <v>209.01</v>
      </c>
      <c r="Q701" t="n">
        <v>467.08</v>
      </c>
      <c r="R701" t="n">
        <v>57.39</v>
      </c>
      <c r="S701" t="n">
        <v>39.61</v>
      </c>
      <c r="T701" t="n">
        <v>3940.78</v>
      </c>
      <c r="U701" t="n">
        <v>0.6899999999999999</v>
      </c>
      <c r="V701" t="n">
        <v>0.75</v>
      </c>
      <c r="W701" t="n">
        <v>2.62</v>
      </c>
      <c r="X701" t="n">
        <v>0.23</v>
      </c>
      <c r="Y701" t="n">
        <v>1</v>
      </c>
      <c r="Z701" t="n">
        <v>10</v>
      </c>
    </row>
    <row r="702">
      <c r="A702" t="n">
        <v>72</v>
      </c>
      <c r="B702" t="n">
        <v>110</v>
      </c>
      <c r="C702" t="inlineStr">
        <is>
          <t xml:space="preserve">CONCLUIDO	</t>
        </is>
      </c>
      <c r="D702" t="n">
        <v>5.3899</v>
      </c>
      <c r="E702" t="n">
        <v>18.55</v>
      </c>
      <c r="F702" t="n">
        <v>15.56</v>
      </c>
      <c r="G702" t="n">
        <v>103.74</v>
      </c>
      <c r="H702" t="n">
        <v>1.39</v>
      </c>
      <c r="I702" t="n">
        <v>9</v>
      </c>
      <c r="J702" t="n">
        <v>243.79</v>
      </c>
      <c r="K702" t="n">
        <v>56.13</v>
      </c>
      <c r="L702" t="n">
        <v>19</v>
      </c>
      <c r="M702" t="n">
        <v>7</v>
      </c>
      <c r="N702" t="n">
        <v>58.67</v>
      </c>
      <c r="O702" t="n">
        <v>30301.87</v>
      </c>
      <c r="P702" t="n">
        <v>208.88</v>
      </c>
      <c r="Q702" t="n">
        <v>467.07</v>
      </c>
      <c r="R702" t="n">
        <v>57.33</v>
      </c>
      <c r="S702" t="n">
        <v>39.61</v>
      </c>
      <c r="T702" t="n">
        <v>3912.77</v>
      </c>
      <c r="U702" t="n">
        <v>0.6899999999999999</v>
      </c>
      <c r="V702" t="n">
        <v>0.75</v>
      </c>
      <c r="W702" t="n">
        <v>2.62</v>
      </c>
      <c r="X702" t="n">
        <v>0.23</v>
      </c>
      <c r="Y702" t="n">
        <v>1</v>
      </c>
      <c r="Z702" t="n">
        <v>10</v>
      </c>
    </row>
    <row r="703">
      <c r="A703" t="n">
        <v>73</v>
      </c>
      <c r="B703" t="n">
        <v>110</v>
      </c>
      <c r="C703" t="inlineStr">
        <is>
          <t xml:space="preserve">CONCLUIDO	</t>
        </is>
      </c>
      <c r="D703" t="n">
        <v>5.3911</v>
      </c>
      <c r="E703" t="n">
        <v>18.55</v>
      </c>
      <c r="F703" t="n">
        <v>15.56</v>
      </c>
      <c r="G703" t="n">
        <v>103.71</v>
      </c>
      <c r="H703" t="n">
        <v>1.4</v>
      </c>
      <c r="I703" t="n">
        <v>9</v>
      </c>
      <c r="J703" t="n">
        <v>244.23</v>
      </c>
      <c r="K703" t="n">
        <v>56.13</v>
      </c>
      <c r="L703" t="n">
        <v>19.25</v>
      </c>
      <c r="M703" t="n">
        <v>7</v>
      </c>
      <c r="N703" t="n">
        <v>58.86</v>
      </c>
      <c r="O703" t="n">
        <v>30356.29</v>
      </c>
      <c r="P703" t="n">
        <v>209.3</v>
      </c>
      <c r="Q703" t="n">
        <v>467.07</v>
      </c>
      <c r="R703" t="n">
        <v>57.23</v>
      </c>
      <c r="S703" t="n">
        <v>39.61</v>
      </c>
      <c r="T703" t="n">
        <v>3861.22</v>
      </c>
      <c r="U703" t="n">
        <v>0.6899999999999999</v>
      </c>
      <c r="V703" t="n">
        <v>0.75</v>
      </c>
      <c r="W703" t="n">
        <v>2.62</v>
      </c>
      <c r="X703" t="n">
        <v>0.22</v>
      </c>
      <c r="Y703" t="n">
        <v>1</v>
      </c>
      <c r="Z703" t="n">
        <v>10</v>
      </c>
    </row>
    <row r="704">
      <c r="A704" t="n">
        <v>74</v>
      </c>
      <c r="B704" t="n">
        <v>110</v>
      </c>
      <c r="C704" t="inlineStr">
        <is>
          <t xml:space="preserve">CONCLUIDO	</t>
        </is>
      </c>
      <c r="D704" t="n">
        <v>5.3918</v>
      </c>
      <c r="E704" t="n">
        <v>18.55</v>
      </c>
      <c r="F704" t="n">
        <v>15.55</v>
      </c>
      <c r="G704" t="n">
        <v>103.69</v>
      </c>
      <c r="H704" t="n">
        <v>1.42</v>
      </c>
      <c r="I704" t="n">
        <v>9</v>
      </c>
      <c r="J704" t="n">
        <v>244.68</v>
      </c>
      <c r="K704" t="n">
        <v>56.13</v>
      </c>
      <c r="L704" t="n">
        <v>19.5</v>
      </c>
      <c r="M704" t="n">
        <v>7</v>
      </c>
      <c r="N704" t="n">
        <v>59.05</v>
      </c>
      <c r="O704" t="n">
        <v>30410.77</v>
      </c>
      <c r="P704" t="n">
        <v>209.43</v>
      </c>
      <c r="Q704" t="n">
        <v>467.07</v>
      </c>
      <c r="R704" t="n">
        <v>57.09</v>
      </c>
      <c r="S704" t="n">
        <v>39.61</v>
      </c>
      <c r="T704" t="n">
        <v>3793.23</v>
      </c>
      <c r="U704" t="n">
        <v>0.6899999999999999</v>
      </c>
      <c r="V704" t="n">
        <v>0.75</v>
      </c>
      <c r="W704" t="n">
        <v>2.62</v>
      </c>
      <c r="X704" t="n">
        <v>0.22</v>
      </c>
      <c r="Y704" t="n">
        <v>1</v>
      </c>
      <c r="Z704" t="n">
        <v>10</v>
      </c>
    </row>
    <row r="705">
      <c r="A705" t="n">
        <v>75</v>
      </c>
      <c r="B705" t="n">
        <v>110</v>
      </c>
      <c r="C705" t="inlineStr">
        <is>
          <t xml:space="preserve">CONCLUIDO	</t>
        </is>
      </c>
      <c r="D705" t="n">
        <v>5.3887</v>
      </c>
      <c r="E705" t="n">
        <v>18.56</v>
      </c>
      <c r="F705" t="n">
        <v>15.56</v>
      </c>
      <c r="G705" t="n">
        <v>103.76</v>
      </c>
      <c r="H705" t="n">
        <v>1.43</v>
      </c>
      <c r="I705" t="n">
        <v>9</v>
      </c>
      <c r="J705" t="n">
        <v>245.12</v>
      </c>
      <c r="K705" t="n">
        <v>56.13</v>
      </c>
      <c r="L705" t="n">
        <v>19.75</v>
      </c>
      <c r="M705" t="n">
        <v>7</v>
      </c>
      <c r="N705" t="n">
        <v>59.24</v>
      </c>
      <c r="O705" t="n">
        <v>30465.32</v>
      </c>
      <c r="P705" t="n">
        <v>209.69</v>
      </c>
      <c r="Q705" t="n">
        <v>467.07</v>
      </c>
      <c r="R705" t="n">
        <v>57.4</v>
      </c>
      <c r="S705" t="n">
        <v>39.61</v>
      </c>
      <c r="T705" t="n">
        <v>3947.76</v>
      </c>
      <c r="U705" t="n">
        <v>0.6899999999999999</v>
      </c>
      <c r="V705" t="n">
        <v>0.75</v>
      </c>
      <c r="W705" t="n">
        <v>2.63</v>
      </c>
      <c r="X705" t="n">
        <v>0.23</v>
      </c>
      <c r="Y705" t="n">
        <v>1</v>
      </c>
      <c r="Z705" t="n">
        <v>10</v>
      </c>
    </row>
    <row r="706">
      <c r="A706" t="n">
        <v>76</v>
      </c>
      <c r="B706" t="n">
        <v>110</v>
      </c>
      <c r="C706" t="inlineStr">
        <is>
          <t xml:space="preserve">CONCLUIDO	</t>
        </is>
      </c>
      <c r="D706" t="n">
        <v>5.3887</v>
      </c>
      <c r="E706" t="n">
        <v>18.56</v>
      </c>
      <c r="F706" t="n">
        <v>15.56</v>
      </c>
      <c r="G706" t="n">
        <v>103.76</v>
      </c>
      <c r="H706" t="n">
        <v>1.45</v>
      </c>
      <c r="I706" t="n">
        <v>9</v>
      </c>
      <c r="J706" t="n">
        <v>245.56</v>
      </c>
      <c r="K706" t="n">
        <v>56.13</v>
      </c>
      <c r="L706" t="n">
        <v>20</v>
      </c>
      <c r="M706" t="n">
        <v>7</v>
      </c>
      <c r="N706" t="n">
        <v>59.43</v>
      </c>
      <c r="O706" t="n">
        <v>30519.94</v>
      </c>
      <c r="P706" t="n">
        <v>209.38</v>
      </c>
      <c r="Q706" t="n">
        <v>467.07</v>
      </c>
      <c r="R706" t="n">
        <v>57.62</v>
      </c>
      <c r="S706" t="n">
        <v>39.61</v>
      </c>
      <c r="T706" t="n">
        <v>4058.07</v>
      </c>
      <c r="U706" t="n">
        <v>0.6899999999999999</v>
      </c>
      <c r="V706" t="n">
        <v>0.75</v>
      </c>
      <c r="W706" t="n">
        <v>2.62</v>
      </c>
      <c r="X706" t="n">
        <v>0.23</v>
      </c>
      <c r="Y706" t="n">
        <v>1</v>
      </c>
      <c r="Z706" t="n">
        <v>10</v>
      </c>
    </row>
    <row r="707">
      <c r="A707" t="n">
        <v>77</v>
      </c>
      <c r="B707" t="n">
        <v>110</v>
      </c>
      <c r="C707" t="inlineStr">
        <is>
          <t xml:space="preserve">CONCLUIDO	</t>
        </is>
      </c>
      <c r="D707" t="n">
        <v>5.3904</v>
      </c>
      <c r="E707" t="n">
        <v>18.55</v>
      </c>
      <c r="F707" t="n">
        <v>15.56</v>
      </c>
      <c r="G707" t="n">
        <v>103.72</v>
      </c>
      <c r="H707" t="n">
        <v>1.46</v>
      </c>
      <c r="I707" t="n">
        <v>9</v>
      </c>
      <c r="J707" t="n">
        <v>246</v>
      </c>
      <c r="K707" t="n">
        <v>56.13</v>
      </c>
      <c r="L707" t="n">
        <v>20.25</v>
      </c>
      <c r="M707" t="n">
        <v>7</v>
      </c>
      <c r="N707" t="n">
        <v>59.63</v>
      </c>
      <c r="O707" t="n">
        <v>30574.64</v>
      </c>
      <c r="P707" t="n">
        <v>208.64</v>
      </c>
      <c r="Q707" t="n">
        <v>467.07</v>
      </c>
      <c r="R707" t="n">
        <v>57.37</v>
      </c>
      <c r="S707" t="n">
        <v>39.61</v>
      </c>
      <c r="T707" t="n">
        <v>3931.83</v>
      </c>
      <c r="U707" t="n">
        <v>0.6899999999999999</v>
      </c>
      <c r="V707" t="n">
        <v>0.75</v>
      </c>
      <c r="W707" t="n">
        <v>2.62</v>
      </c>
      <c r="X707" t="n">
        <v>0.23</v>
      </c>
      <c r="Y707" t="n">
        <v>1</v>
      </c>
      <c r="Z707" t="n">
        <v>10</v>
      </c>
    </row>
    <row r="708">
      <c r="A708" t="n">
        <v>78</v>
      </c>
      <c r="B708" t="n">
        <v>110</v>
      </c>
      <c r="C708" t="inlineStr">
        <is>
          <t xml:space="preserve">CONCLUIDO	</t>
        </is>
      </c>
      <c r="D708" t="n">
        <v>5.3854</v>
      </c>
      <c r="E708" t="n">
        <v>18.57</v>
      </c>
      <c r="F708" t="n">
        <v>15.58</v>
      </c>
      <c r="G708" t="n">
        <v>103.84</v>
      </c>
      <c r="H708" t="n">
        <v>1.48</v>
      </c>
      <c r="I708" t="n">
        <v>9</v>
      </c>
      <c r="J708" t="n">
        <v>246.45</v>
      </c>
      <c r="K708" t="n">
        <v>56.13</v>
      </c>
      <c r="L708" t="n">
        <v>20.5</v>
      </c>
      <c r="M708" t="n">
        <v>7</v>
      </c>
      <c r="N708" t="n">
        <v>59.82</v>
      </c>
      <c r="O708" t="n">
        <v>30629.4</v>
      </c>
      <c r="P708" t="n">
        <v>208.17</v>
      </c>
      <c r="Q708" t="n">
        <v>467.07</v>
      </c>
      <c r="R708" t="n">
        <v>57.85</v>
      </c>
      <c r="S708" t="n">
        <v>39.61</v>
      </c>
      <c r="T708" t="n">
        <v>4171.16</v>
      </c>
      <c r="U708" t="n">
        <v>0.68</v>
      </c>
      <c r="V708" t="n">
        <v>0.75</v>
      </c>
      <c r="W708" t="n">
        <v>2.62</v>
      </c>
      <c r="X708" t="n">
        <v>0.24</v>
      </c>
      <c r="Y708" t="n">
        <v>1</v>
      </c>
      <c r="Z708" t="n">
        <v>10</v>
      </c>
    </row>
    <row r="709">
      <c r="A709" t="n">
        <v>79</v>
      </c>
      <c r="B709" t="n">
        <v>110</v>
      </c>
      <c r="C709" t="inlineStr">
        <is>
          <t xml:space="preserve">CONCLUIDO	</t>
        </is>
      </c>
      <c r="D709" t="n">
        <v>5.3861</v>
      </c>
      <c r="E709" t="n">
        <v>18.57</v>
      </c>
      <c r="F709" t="n">
        <v>15.57</v>
      </c>
      <c r="G709" t="n">
        <v>103.82</v>
      </c>
      <c r="H709" t="n">
        <v>1.49</v>
      </c>
      <c r="I709" t="n">
        <v>9</v>
      </c>
      <c r="J709" t="n">
        <v>246.89</v>
      </c>
      <c r="K709" t="n">
        <v>56.13</v>
      </c>
      <c r="L709" t="n">
        <v>20.75</v>
      </c>
      <c r="M709" t="n">
        <v>7</v>
      </c>
      <c r="N709" t="n">
        <v>60.02</v>
      </c>
      <c r="O709" t="n">
        <v>30684.23</v>
      </c>
      <c r="P709" t="n">
        <v>207.66</v>
      </c>
      <c r="Q709" t="n">
        <v>467.08</v>
      </c>
      <c r="R709" t="n">
        <v>57.75</v>
      </c>
      <c r="S709" t="n">
        <v>39.61</v>
      </c>
      <c r="T709" t="n">
        <v>4121.7</v>
      </c>
      <c r="U709" t="n">
        <v>0.6899999999999999</v>
      </c>
      <c r="V709" t="n">
        <v>0.75</v>
      </c>
      <c r="W709" t="n">
        <v>2.63</v>
      </c>
      <c r="X709" t="n">
        <v>0.24</v>
      </c>
      <c r="Y709" t="n">
        <v>1</v>
      </c>
      <c r="Z709" t="n">
        <v>10</v>
      </c>
    </row>
    <row r="710">
      <c r="A710" t="n">
        <v>80</v>
      </c>
      <c r="B710" t="n">
        <v>110</v>
      </c>
      <c r="C710" t="inlineStr">
        <is>
          <t xml:space="preserve">CONCLUIDO	</t>
        </is>
      </c>
      <c r="D710" t="n">
        <v>5.3882</v>
      </c>
      <c r="E710" t="n">
        <v>18.56</v>
      </c>
      <c r="F710" t="n">
        <v>15.57</v>
      </c>
      <c r="G710" t="n">
        <v>103.78</v>
      </c>
      <c r="H710" t="n">
        <v>1.51</v>
      </c>
      <c r="I710" t="n">
        <v>9</v>
      </c>
      <c r="J710" t="n">
        <v>247.34</v>
      </c>
      <c r="K710" t="n">
        <v>56.13</v>
      </c>
      <c r="L710" t="n">
        <v>21</v>
      </c>
      <c r="M710" t="n">
        <v>7</v>
      </c>
      <c r="N710" t="n">
        <v>60.21</v>
      </c>
      <c r="O710" t="n">
        <v>30739.14</v>
      </c>
      <c r="P710" t="n">
        <v>207</v>
      </c>
      <c r="Q710" t="n">
        <v>467.07</v>
      </c>
      <c r="R710" t="n">
        <v>57.39</v>
      </c>
      <c r="S710" t="n">
        <v>39.61</v>
      </c>
      <c r="T710" t="n">
        <v>3940.1</v>
      </c>
      <c r="U710" t="n">
        <v>0.6899999999999999</v>
      </c>
      <c r="V710" t="n">
        <v>0.75</v>
      </c>
      <c r="W710" t="n">
        <v>2.63</v>
      </c>
      <c r="X710" t="n">
        <v>0.23</v>
      </c>
      <c r="Y710" t="n">
        <v>1</v>
      </c>
      <c r="Z710" t="n">
        <v>10</v>
      </c>
    </row>
    <row r="711">
      <c r="A711" t="n">
        <v>81</v>
      </c>
      <c r="B711" t="n">
        <v>110</v>
      </c>
      <c r="C711" t="inlineStr">
        <is>
          <t xml:space="preserve">CONCLUIDO	</t>
        </is>
      </c>
      <c r="D711" t="n">
        <v>5.413</v>
      </c>
      <c r="E711" t="n">
        <v>18.47</v>
      </c>
      <c r="F711" t="n">
        <v>15.52</v>
      </c>
      <c r="G711" t="n">
        <v>116.42</v>
      </c>
      <c r="H711" t="n">
        <v>1.53</v>
      </c>
      <c r="I711" t="n">
        <v>8</v>
      </c>
      <c r="J711" t="n">
        <v>247.78</v>
      </c>
      <c r="K711" t="n">
        <v>56.13</v>
      </c>
      <c r="L711" t="n">
        <v>21.25</v>
      </c>
      <c r="M711" t="n">
        <v>6</v>
      </c>
      <c r="N711" t="n">
        <v>60.41</v>
      </c>
      <c r="O711" t="n">
        <v>30794.11</v>
      </c>
      <c r="P711" t="n">
        <v>205.78</v>
      </c>
      <c r="Q711" t="n">
        <v>467.07</v>
      </c>
      <c r="R711" t="n">
        <v>56.03</v>
      </c>
      <c r="S711" t="n">
        <v>39.61</v>
      </c>
      <c r="T711" t="n">
        <v>3266.63</v>
      </c>
      <c r="U711" t="n">
        <v>0.71</v>
      </c>
      <c r="V711" t="n">
        <v>0.75</v>
      </c>
      <c r="W711" t="n">
        <v>2.62</v>
      </c>
      <c r="X711" t="n">
        <v>0.19</v>
      </c>
      <c r="Y711" t="n">
        <v>1</v>
      </c>
      <c r="Z711" t="n">
        <v>10</v>
      </c>
    </row>
    <row r="712">
      <c r="A712" t="n">
        <v>82</v>
      </c>
      <c r="B712" t="n">
        <v>110</v>
      </c>
      <c r="C712" t="inlineStr">
        <is>
          <t xml:space="preserve">CONCLUIDO	</t>
        </is>
      </c>
      <c r="D712" t="n">
        <v>5.4104</v>
      </c>
      <c r="E712" t="n">
        <v>18.48</v>
      </c>
      <c r="F712" t="n">
        <v>15.53</v>
      </c>
      <c r="G712" t="n">
        <v>116.49</v>
      </c>
      <c r="H712" t="n">
        <v>1.54</v>
      </c>
      <c r="I712" t="n">
        <v>8</v>
      </c>
      <c r="J712" t="n">
        <v>248.23</v>
      </c>
      <c r="K712" t="n">
        <v>56.13</v>
      </c>
      <c r="L712" t="n">
        <v>21.5</v>
      </c>
      <c r="M712" t="n">
        <v>6</v>
      </c>
      <c r="N712" t="n">
        <v>60.6</v>
      </c>
      <c r="O712" t="n">
        <v>30849.16</v>
      </c>
      <c r="P712" t="n">
        <v>206.1</v>
      </c>
      <c r="Q712" t="n">
        <v>467.07</v>
      </c>
      <c r="R712" t="n">
        <v>56.44</v>
      </c>
      <c r="S712" t="n">
        <v>39.61</v>
      </c>
      <c r="T712" t="n">
        <v>3469.75</v>
      </c>
      <c r="U712" t="n">
        <v>0.7</v>
      </c>
      <c r="V712" t="n">
        <v>0.75</v>
      </c>
      <c r="W712" t="n">
        <v>2.62</v>
      </c>
      <c r="X712" t="n">
        <v>0.2</v>
      </c>
      <c r="Y712" t="n">
        <v>1</v>
      </c>
      <c r="Z712" t="n">
        <v>10</v>
      </c>
    </row>
    <row r="713">
      <c r="A713" t="n">
        <v>83</v>
      </c>
      <c r="B713" t="n">
        <v>110</v>
      </c>
      <c r="C713" t="inlineStr">
        <is>
          <t xml:space="preserve">CONCLUIDO	</t>
        </is>
      </c>
      <c r="D713" t="n">
        <v>5.4112</v>
      </c>
      <c r="E713" t="n">
        <v>18.48</v>
      </c>
      <c r="F713" t="n">
        <v>15.53</v>
      </c>
      <c r="G713" t="n">
        <v>116.47</v>
      </c>
      <c r="H713" t="n">
        <v>1.56</v>
      </c>
      <c r="I713" t="n">
        <v>8</v>
      </c>
      <c r="J713" t="n">
        <v>248.68</v>
      </c>
      <c r="K713" t="n">
        <v>56.13</v>
      </c>
      <c r="L713" t="n">
        <v>21.75</v>
      </c>
      <c r="M713" t="n">
        <v>6</v>
      </c>
      <c r="N713" t="n">
        <v>60.8</v>
      </c>
      <c r="O713" t="n">
        <v>30904.28</v>
      </c>
      <c r="P713" t="n">
        <v>206.08</v>
      </c>
      <c r="Q713" t="n">
        <v>467.08</v>
      </c>
      <c r="R713" t="n">
        <v>56.23</v>
      </c>
      <c r="S713" t="n">
        <v>39.61</v>
      </c>
      <c r="T713" t="n">
        <v>3368.26</v>
      </c>
      <c r="U713" t="n">
        <v>0.7</v>
      </c>
      <c r="V713" t="n">
        <v>0.75</v>
      </c>
      <c r="W713" t="n">
        <v>2.62</v>
      </c>
      <c r="X713" t="n">
        <v>0.2</v>
      </c>
      <c r="Y713" t="n">
        <v>1</v>
      </c>
      <c r="Z713" t="n">
        <v>10</v>
      </c>
    </row>
    <row r="714">
      <c r="A714" t="n">
        <v>84</v>
      </c>
      <c r="B714" t="n">
        <v>110</v>
      </c>
      <c r="C714" t="inlineStr">
        <is>
          <t xml:space="preserve">CONCLUIDO	</t>
        </is>
      </c>
      <c r="D714" t="n">
        <v>5.4108</v>
      </c>
      <c r="E714" t="n">
        <v>18.48</v>
      </c>
      <c r="F714" t="n">
        <v>15.53</v>
      </c>
      <c r="G714" t="n">
        <v>116.48</v>
      </c>
      <c r="H714" t="n">
        <v>1.57</v>
      </c>
      <c r="I714" t="n">
        <v>8</v>
      </c>
      <c r="J714" t="n">
        <v>249.12</v>
      </c>
      <c r="K714" t="n">
        <v>56.13</v>
      </c>
      <c r="L714" t="n">
        <v>22</v>
      </c>
      <c r="M714" t="n">
        <v>6</v>
      </c>
      <c r="N714" t="n">
        <v>61</v>
      </c>
      <c r="O714" t="n">
        <v>30959.46</v>
      </c>
      <c r="P714" t="n">
        <v>205.93</v>
      </c>
      <c r="Q714" t="n">
        <v>467.07</v>
      </c>
      <c r="R714" t="n">
        <v>56.4</v>
      </c>
      <c r="S714" t="n">
        <v>39.61</v>
      </c>
      <c r="T714" t="n">
        <v>3452.59</v>
      </c>
      <c r="U714" t="n">
        <v>0.7</v>
      </c>
      <c r="V714" t="n">
        <v>0.75</v>
      </c>
      <c r="W714" t="n">
        <v>2.62</v>
      </c>
      <c r="X714" t="n">
        <v>0.2</v>
      </c>
      <c r="Y714" t="n">
        <v>1</v>
      </c>
      <c r="Z714" t="n">
        <v>10</v>
      </c>
    </row>
    <row r="715">
      <c r="A715" t="n">
        <v>85</v>
      </c>
      <c r="B715" t="n">
        <v>110</v>
      </c>
      <c r="C715" t="inlineStr">
        <is>
          <t xml:space="preserve">CONCLUIDO	</t>
        </is>
      </c>
      <c r="D715" t="n">
        <v>5.4138</v>
      </c>
      <c r="E715" t="n">
        <v>18.47</v>
      </c>
      <c r="F715" t="n">
        <v>15.52</v>
      </c>
      <c r="G715" t="n">
        <v>116.41</v>
      </c>
      <c r="H715" t="n">
        <v>1.59</v>
      </c>
      <c r="I715" t="n">
        <v>8</v>
      </c>
      <c r="J715" t="n">
        <v>249.57</v>
      </c>
      <c r="K715" t="n">
        <v>56.13</v>
      </c>
      <c r="L715" t="n">
        <v>22.25</v>
      </c>
      <c r="M715" t="n">
        <v>6</v>
      </c>
      <c r="N715" t="n">
        <v>61.2</v>
      </c>
      <c r="O715" t="n">
        <v>31014.73</v>
      </c>
      <c r="P715" t="n">
        <v>205.75</v>
      </c>
      <c r="Q715" t="n">
        <v>467.07</v>
      </c>
      <c r="R715" t="n">
        <v>56.04</v>
      </c>
      <c r="S715" t="n">
        <v>39.61</v>
      </c>
      <c r="T715" t="n">
        <v>3268.69</v>
      </c>
      <c r="U715" t="n">
        <v>0.71</v>
      </c>
      <c r="V715" t="n">
        <v>0.75</v>
      </c>
      <c r="W715" t="n">
        <v>2.62</v>
      </c>
      <c r="X715" t="n">
        <v>0.19</v>
      </c>
      <c r="Y715" t="n">
        <v>1</v>
      </c>
      <c r="Z715" t="n">
        <v>10</v>
      </c>
    </row>
    <row r="716">
      <c r="A716" t="n">
        <v>86</v>
      </c>
      <c r="B716" t="n">
        <v>110</v>
      </c>
      <c r="C716" t="inlineStr">
        <is>
          <t xml:space="preserve">CONCLUIDO	</t>
        </is>
      </c>
      <c r="D716" t="n">
        <v>5.4125</v>
      </c>
      <c r="E716" t="n">
        <v>18.48</v>
      </c>
      <c r="F716" t="n">
        <v>15.53</v>
      </c>
      <c r="G716" t="n">
        <v>116.44</v>
      </c>
      <c r="H716" t="n">
        <v>1.6</v>
      </c>
      <c r="I716" t="n">
        <v>8</v>
      </c>
      <c r="J716" t="n">
        <v>250.02</v>
      </c>
      <c r="K716" t="n">
        <v>56.13</v>
      </c>
      <c r="L716" t="n">
        <v>22.5</v>
      </c>
      <c r="M716" t="n">
        <v>6</v>
      </c>
      <c r="N716" t="n">
        <v>61.39</v>
      </c>
      <c r="O716" t="n">
        <v>31070.06</v>
      </c>
      <c r="P716" t="n">
        <v>205.78</v>
      </c>
      <c r="Q716" t="n">
        <v>467.07</v>
      </c>
      <c r="R716" t="n">
        <v>56.26</v>
      </c>
      <c r="S716" t="n">
        <v>39.61</v>
      </c>
      <c r="T716" t="n">
        <v>3378.8</v>
      </c>
      <c r="U716" t="n">
        <v>0.7</v>
      </c>
      <c r="V716" t="n">
        <v>0.75</v>
      </c>
      <c r="W716" t="n">
        <v>2.62</v>
      </c>
      <c r="X716" t="n">
        <v>0.19</v>
      </c>
      <c r="Y716" t="n">
        <v>1</v>
      </c>
      <c r="Z716" t="n">
        <v>10</v>
      </c>
    </row>
    <row r="717">
      <c r="A717" t="n">
        <v>87</v>
      </c>
      <c r="B717" t="n">
        <v>110</v>
      </c>
      <c r="C717" t="inlineStr">
        <is>
          <t xml:space="preserve">CONCLUIDO	</t>
        </is>
      </c>
      <c r="D717" t="n">
        <v>5.4097</v>
      </c>
      <c r="E717" t="n">
        <v>18.49</v>
      </c>
      <c r="F717" t="n">
        <v>15.53</v>
      </c>
      <c r="G717" t="n">
        <v>116.51</v>
      </c>
      <c r="H717" t="n">
        <v>1.62</v>
      </c>
      <c r="I717" t="n">
        <v>8</v>
      </c>
      <c r="J717" t="n">
        <v>250.47</v>
      </c>
      <c r="K717" t="n">
        <v>56.13</v>
      </c>
      <c r="L717" t="n">
        <v>22.75</v>
      </c>
      <c r="M717" t="n">
        <v>6</v>
      </c>
      <c r="N717" t="n">
        <v>61.59</v>
      </c>
      <c r="O717" t="n">
        <v>31125.47</v>
      </c>
      <c r="P717" t="n">
        <v>205.37</v>
      </c>
      <c r="Q717" t="n">
        <v>467.07</v>
      </c>
      <c r="R717" t="n">
        <v>56.54</v>
      </c>
      <c r="S717" t="n">
        <v>39.61</v>
      </c>
      <c r="T717" t="n">
        <v>3520.58</v>
      </c>
      <c r="U717" t="n">
        <v>0.7</v>
      </c>
      <c r="V717" t="n">
        <v>0.75</v>
      </c>
      <c r="W717" t="n">
        <v>2.62</v>
      </c>
      <c r="X717" t="n">
        <v>0.2</v>
      </c>
      <c r="Y717" t="n">
        <v>1</v>
      </c>
      <c r="Z717" t="n">
        <v>10</v>
      </c>
    </row>
    <row r="718">
      <c r="A718" t="n">
        <v>88</v>
      </c>
      <c r="B718" t="n">
        <v>110</v>
      </c>
      <c r="C718" t="inlineStr">
        <is>
          <t xml:space="preserve">CONCLUIDO	</t>
        </is>
      </c>
      <c r="D718" t="n">
        <v>5.4106</v>
      </c>
      <c r="E718" t="n">
        <v>18.48</v>
      </c>
      <c r="F718" t="n">
        <v>15.53</v>
      </c>
      <c r="G718" t="n">
        <v>116.49</v>
      </c>
      <c r="H718" t="n">
        <v>1.63</v>
      </c>
      <c r="I718" t="n">
        <v>8</v>
      </c>
      <c r="J718" t="n">
        <v>250.92</v>
      </c>
      <c r="K718" t="n">
        <v>56.13</v>
      </c>
      <c r="L718" t="n">
        <v>23</v>
      </c>
      <c r="M718" t="n">
        <v>6</v>
      </c>
      <c r="N718" t="n">
        <v>61.79</v>
      </c>
      <c r="O718" t="n">
        <v>31180.95</v>
      </c>
      <c r="P718" t="n">
        <v>204.45</v>
      </c>
      <c r="Q718" t="n">
        <v>467.07</v>
      </c>
      <c r="R718" t="n">
        <v>56.52</v>
      </c>
      <c r="S718" t="n">
        <v>39.61</v>
      </c>
      <c r="T718" t="n">
        <v>3510.57</v>
      </c>
      <c r="U718" t="n">
        <v>0.7</v>
      </c>
      <c r="V718" t="n">
        <v>0.75</v>
      </c>
      <c r="W718" t="n">
        <v>2.62</v>
      </c>
      <c r="X718" t="n">
        <v>0.2</v>
      </c>
      <c r="Y718" t="n">
        <v>1</v>
      </c>
      <c r="Z718" t="n">
        <v>10</v>
      </c>
    </row>
    <row r="719">
      <c r="A719" t="n">
        <v>89</v>
      </c>
      <c r="B719" t="n">
        <v>110</v>
      </c>
      <c r="C719" t="inlineStr">
        <is>
          <t xml:space="preserve">CONCLUIDO	</t>
        </is>
      </c>
      <c r="D719" t="n">
        <v>5.4102</v>
      </c>
      <c r="E719" t="n">
        <v>18.48</v>
      </c>
      <c r="F719" t="n">
        <v>15.53</v>
      </c>
      <c r="G719" t="n">
        <v>116.5</v>
      </c>
      <c r="H719" t="n">
        <v>1.65</v>
      </c>
      <c r="I719" t="n">
        <v>8</v>
      </c>
      <c r="J719" t="n">
        <v>251.37</v>
      </c>
      <c r="K719" t="n">
        <v>56.13</v>
      </c>
      <c r="L719" t="n">
        <v>23.25</v>
      </c>
      <c r="M719" t="n">
        <v>6</v>
      </c>
      <c r="N719" t="n">
        <v>61.99</v>
      </c>
      <c r="O719" t="n">
        <v>31236.5</v>
      </c>
      <c r="P719" t="n">
        <v>203.91</v>
      </c>
      <c r="Q719" t="n">
        <v>467.09</v>
      </c>
      <c r="R719" t="n">
        <v>56.56</v>
      </c>
      <c r="S719" t="n">
        <v>39.61</v>
      </c>
      <c r="T719" t="n">
        <v>3531.05</v>
      </c>
      <c r="U719" t="n">
        <v>0.7</v>
      </c>
      <c r="V719" t="n">
        <v>0.75</v>
      </c>
      <c r="W719" t="n">
        <v>2.62</v>
      </c>
      <c r="X719" t="n">
        <v>0.2</v>
      </c>
      <c r="Y719" t="n">
        <v>1</v>
      </c>
      <c r="Z719" t="n">
        <v>10</v>
      </c>
    </row>
    <row r="720">
      <c r="A720" t="n">
        <v>90</v>
      </c>
      <c r="B720" t="n">
        <v>110</v>
      </c>
      <c r="C720" t="inlineStr">
        <is>
          <t xml:space="preserve">CONCLUIDO	</t>
        </is>
      </c>
      <c r="D720" t="n">
        <v>5.4107</v>
      </c>
      <c r="E720" t="n">
        <v>18.48</v>
      </c>
      <c r="F720" t="n">
        <v>15.53</v>
      </c>
      <c r="G720" t="n">
        <v>116.49</v>
      </c>
      <c r="H720" t="n">
        <v>1.66</v>
      </c>
      <c r="I720" t="n">
        <v>8</v>
      </c>
      <c r="J720" t="n">
        <v>251.82</v>
      </c>
      <c r="K720" t="n">
        <v>56.13</v>
      </c>
      <c r="L720" t="n">
        <v>23.5</v>
      </c>
      <c r="M720" t="n">
        <v>6</v>
      </c>
      <c r="N720" t="n">
        <v>62.19</v>
      </c>
      <c r="O720" t="n">
        <v>31292.13</v>
      </c>
      <c r="P720" t="n">
        <v>203.87</v>
      </c>
      <c r="Q720" t="n">
        <v>467.07</v>
      </c>
      <c r="R720" t="n">
        <v>56.43</v>
      </c>
      <c r="S720" t="n">
        <v>39.61</v>
      </c>
      <c r="T720" t="n">
        <v>3466.68</v>
      </c>
      <c r="U720" t="n">
        <v>0.7</v>
      </c>
      <c r="V720" t="n">
        <v>0.75</v>
      </c>
      <c r="W720" t="n">
        <v>2.62</v>
      </c>
      <c r="X720" t="n">
        <v>0.2</v>
      </c>
      <c r="Y720" t="n">
        <v>1</v>
      </c>
      <c r="Z720" t="n">
        <v>10</v>
      </c>
    </row>
    <row r="721">
      <c r="A721" t="n">
        <v>91</v>
      </c>
      <c r="B721" t="n">
        <v>110</v>
      </c>
      <c r="C721" t="inlineStr">
        <is>
          <t xml:space="preserve">CONCLUIDO	</t>
        </is>
      </c>
      <c r="D721" t="n">
        <v>5.4107</v>
      </c>
      <c r="E721" t="n">
        <v>18.48</v>
      </c>
      <c r="F721" t="n">
        <v>15.53</v>
      </c>
      <c r="G721" t="n">
        <v>116.49</v>
      </c>
      <c r="H721" t="n">
        <v>1.67</v>
      </c>
      <c r="I721" t="n">
        <v>8</v>
      </c>
      <c r="J721" t="n">
        <v>252.27</v>
      </c>
      <c r="K721" t="n">
        <v>56.13</v>
      </c>
      <c r="L721" t="n">
        <v>23.75</v>
      </c>
      <c r="M721" t="n">
        <v>6</v>
      </c>
      <c r="N721" t="n">
        <v>62.4</v>
      </c>
      <c r="O721" t="n">
        <v>31347.83</v>
      </c>
      <c r="P721" t="n">
        <v>203.2</v>
      </c>
      <c r="Q721" t="n">
        <v>467.08</v>
      </c>
      <c r="R721" t="n">
        <v>56.44</v>
      </c>
      <c r="S721" t="n">
        <v>39.61</v>
      </c>
      <c r="T721" t="n">
        <v>3470.7</v>
      </c>
      <c r="U721" t="n">
        <v>0.7</v>
      </c>
      <c r="V721" t="n">
        <v>0.75</v>
      </c>
      <c r="W721" t="n">
        <v>2.62</v>
      </c>
      <c r="X721" t="n">
        <v>0.2</v>
      </c>
      <c r="Y721" t="n">
        <v>1</v>
      </c>
      <c r="Z721" t="n">
        <v>10</v>
      </c>
    </row>
    <row r="722">
      <c r="A722" t="n">
        <v>92</v>
      </c>
      <c r="B722" t="n">
        <v>110</v>
      </c>
      <c r="C722" t="inlineStr">
        <is>
          <t xml:space="preserve">CONCLUIDO	</t>
        </is>
      </c>
      <c r="D722" t="n">
        <v>5.4068</v>
      </c>
      <c r="E722" t="n">
        <v>18.5</v>
      </c>
      <c r="F722" t="n">
        <v>15.54</v>
      </c>
      <c r="G722" t="n">
        <v>116.59</v>
      </c>
      <c r="H722" t="n">
        <v>1.69</v>
      </c>
      <c r="I722" t="n">
        <v>8</v>
      </c>
      <c r="J722" t="n">
        <v>252.73</v>
      </c>
      <c r="K722" t="n">
        <v>56.13</v>
      </c>
      <c r="L722" t="n">
        <v>24</v>
      </c>
      <c r="M722" t="n">
        <v>6</v>
      </c>
      <c r="N722" t="n">
        <v>62.6</v>
      </c>
      <c r="O722" t="n">
        <v>31403.6</v>
      </c>
      <c r="P722" t="n">
        <v>201.94</v>
      </c>
      <c r="Q722" t="n">
        <v>467.07</v>
      </c>
      <c r="R722" t="n">
        <v>56.95</v>
      </c>
      <c r="S722" t="n">
        <v>39.61</v>
      </c>
      <c r="T722" t="n">
        <v>3728.19</v>
      </c>
      <c r="U722" t="n">
        <v>0.7</v>
      </c>
      <c r="V722" t="n">
        <v>0.75</v>
      </c>
      <c r="W722" t="n">
        <v>2.62</v>
      </c>
      <c r="X722" t="n">
        <v>0.21</v>
      </c>
      <c r="Y722" t="n">
        <v>1</v>
      </c>
      <c r="Z722" t="n">
        <v>10</v>
      </c>
    </row>
    <row r="723">
      <c r="A723" t="n">
        <v>93</v>
      </c>
      <c r="B723" t="n">
        <v>110</v>
      </c>
      <c r="C723" t="inlineStr">
        <is>
          <t xml:space="preserve">CONCLUIDO	</t>
        </is>
      </c>
      <c r="D723" t="n">
        <v>5.4285</v>
      </c>
      <c r="E723" t="n">
        <v>18.42</v>
      </c>
      <c r="F723" t="n">
        <v>15.51</v>
      </c>
      <c r="G723" t="n">
        <v>132.97</v>
      </c>
      <c r="H723" t="n">
        <v>1.7</v>
      </c>
      <c r="I723" t="n">
        <v>7</v>
      </c>
      <c r="J723" t="n">
        <v>253.18</v>
      </c>
      <c r="K723" t="n">
        <v>56.13</v>
      </c>
      <c r="L723" t="n">
        <v>24.25</v>
      </c>
      <c r="M723" t="n">
        <v>5</v>
      </c>
      <c r="N723" t="n">
        <v>62.8</v>
      </c>
      <c r="O723" t="n">
        <v>31459.45</v>
      </c>
      <c r="P723" t="n">
        <v>201.71</v>
      </c>
      <c r="Q723" t="n">
        <v>467.07</v>
      </c>
      <c r="R723" t="n">
        <v>55.86</v>
      </c>
      <c r="S723" t="n">
        <v>39.61</v>
      </c>
      <c r="T723" t="n">
        <v>3183.54</v>
      </c>
      <c r="U723" t="n">
        <v>0.71</v>
      </c>
      <c r="V723" t="n">
        <v>0.75</v>
      </c>
      <c r="W723" t="n">
        <v>2.62</v>
      </c>
      <c r="X723" t="n">
        <v>0.18</v>
      </c>
      <c r="Y723" t="n">
        <v>1</v>
      </c>
      <c r="Z723" t="n">
        <v>10</v>
      </c>
    </row>
    <row r="724">
      <c r="A724" t="n">
        <v>94</v>
      </c>
      <c r="B724" t="n">
        <v>110</v>
      </c>
      <c r="C724" t="inlineStr">
        <is>
          <t xml:space="preserve">CONCLUIDO	</t>
        </is>
      </c>
      <c r="D724" t="n">
        <v>5.4281</v>
      </c>
      <c r="E724" t="n">
        <v>18.42</v>
      </c>
      <c r="F724" t="n">
        <v>15.51</v>
      </c>
      <c r="G724" t="n">
        <v>132.98</v>
      </c>
      <c r="H724" t="n">
        <v>1.72</v>
      </c>
      <c r="I724" t="n">
        <v>7</v>
      </c>
      <c r="J724" t="n">
        <v>253.63</v>
      </c>
      <c r="K724" t="n">
        <v>56.13</v>
      </c>
      <c r="L724" t="n">
        <v>24.5</v>
      </c>
      <c r="M724" t="n">
        <v>5</v>
      </c>
      <c r="N724" t="n">
        <v>63</v>
      </c>
      <c r="O724" t="n">
        <v>31515.37</v>
      </c>
      <c r="P724" t="n">
        <v>202.21</v>
      </c>
      <c r="Q724" t="n">
        <v>467.07</v>
      </c>
      <c r="R724" t="n">
        <v>55.98</v>
      </c>
      <c r="S724" t="n">
        <v>39.61</v>
      </c>
      <c r="T724" t="n">
        <v>3243.75</v>
      </c>
      <c r="U724" t="n">
        <v>0.71</v>
      </c>
      <c r="V724" t="n">
        <v>0.75</v>
      </c>
      <c r="W724" t="n">
        <v>2.62</v>
      </c>
      <c r="X724" t="n">
        <v>0.18</v>
      </c>
      <c r="Y724" t="n">
        <v>1</v>
      </c>
      <c r="Z724" t="n">
        <v>10</v>
      </c>
    </row>
    <row r="725">
      <c r="A725" t="n">
        <v>95</v>
      </c>
      <c r="B725" t="n">
        <v>110</v>
      </c>
      <c r="C725" t="inlineStr">
        <is>
          <t xml:space="preserve">CONCLUIDO	</t>
        </is>
      </c>
      <c r="D725" t="n">
        <v>5.4278</v>
      </c>
      <c r="E725" t="n">
        <v>18.42</v>
      </c>
      <c r="F725" t="n">
        <v>15.52</v>
      </c>
      <c r="G725" t="n">
        <v>132.99</v>
      </c>
      <c r="H725" t="n">
        <v>1.73</v>
      </c>
      <c r="I725" t="n">
        <v>7</v>
      </c>
      <c r="J725" t="n">
        <v>254.09</v>
      </c>
      <c r="K725" t="n">
        <v>56.13</v>
      </c>
      <c r="L725" t="n">
        <v>24.75</v>
      </c>
      <c r="M725" t="n">
        <v>5</v>
      </c>
      <c r="N725" t="n">
        <v>63.21</v>
      </c>
      <c r="O725" t="n">
        <v>31571.37</v>
      </c>
      <c r="P725" t="n">
        <v>202.72</v>
      </c>
      <c r="Q725" t="n">
        <v>467.07</v>
      </c>
      <c r="R725" t="n">
        <v>55.86</v>
      </c>
      <c r="S725" t="n">
        <v>39.61</v>
      </c>
      <c r="T725" t="n">
        <v>3186.11</v>
      </c>
      <c r="U725" t="n">
        <v>0.71</v>
      </c>
      <c r="V725" t="n">
        <v>0.75</v>
      </c>
      <c r="W725" t="n">
        <v>2.62</v>
      </c>
      <c r="X725" t="n">
        <v>0.18</v>
      </c>
      <c r="Y725" t="n">
        <v>1</v>
      </c>
      <c r="Z725" t="n">
        <v>10</v>
      </c>
    </row>
    <row r="726">
      <c r="A726" t="n">
        <v>96</v>
      </c>
      <c r="B726" t="n">
        <v>110</v>
      </c>
      <c r="C726" t="inlineStr">
        <is>
          <t xml:space="preserve">CONCLUIDO	</t>
        </is>
      </c>
      <c r="D726" t="n">
        <v>5.4291</v>
      </c>
      <c r="E726" t="n">
        <v>18.42</v>
      </c>
      <c r="F726" t="n">
        <v>15.51</v>
      </c>
      <c r="G726" t="n">
        <v>132.95</v>
      </c>
      <c r="H726" t="n">
        <v>1.75</v>
      </c>
      <c r="I726" t="n">
        <v>7</v>
      </c>
      <c r="J726" t="n">
        <v>254.54</v>
      </c>
      <c r="K726" t="n">
        <v>56.13</v>
      </c>
      <c r="L726" t="n">
        <v>25</v>
      </c>
      <c r="M726" t="n">
        <v>5</v>
      </c>
      <c r="N726" t="n">
        <v>63.41</v>
      </c>
      <c r="O726" t="n">
        <v>31627.44</v>
      </c>
      <c r="P726" t="n">
        <v>202.41</v>
      </c>
      <c r="Q726" t="n">
        <v>467.07</v>
      </c>
      <c r="R726" t="n">
        <v>55.8</v>
      </c>
      <c r="S726" t="n">
        <v>39.61</v>
      </c>
      <c r="T726" t="n">
        <v>3155.85</v>
      </c>
      <c r="U726" t="n">
        <v>0.71</v>
      </c>
      <c r="V726" t="n">
        <v>0.75</v>
      </c>
      <c r="W726" t="n">
        <v>2.62</v>
      </c>
      <c r="X726" t="n">
        <v>0.18</v>
      </c>
      <c r="Y726" t="n">
        <v>1</v>
      </c>
      <c r="Z726" t="n">
        <v>10</v>
      </c>
    </row>
    <row r="727">
      <c r="A727" t="n">
        <v>97</v>
      </c>
      <c r="B727" t="n">
        <v>110</v>
      </c>
      <c r="C727" t="inlineStr">
        <is>
          <t xml:space="preserve">CONCLUIDO	</t>
        </is>
      </c>
      <c r="D727" t="n">
        <v>5.4271</v>
      </c>
      <c r="E727" t="n">
        <v>18.43</v>
      </c>
      <c r="F727" t="n">
        <v>15.52</v>
      </c>
      <c r="G727" t="n">
        <v>133.01</v>
      </c>
      <c r="H727" t="n">
        <v>1.76</v>
      </c>
      <c r="I727" t="n">
        <v>7</v>
      </c>
      <c r="J727" t="n">
        <v>255</v>
      </c>
      <c r="K727" t="n">
        <v>56.13</v>
      </c>
      <c r="L727" t="n">
        <v>25.25</v>
      </c>
      <c r="M727" t="n">
        <v>5</v>
      </c>
      <c r="N727" t="n">
        <v>63.62</v>
      </c>
      <c r="O727" t="n">
        <v>31683.59</v>
      </c>
      <c r="P727" t="n">
        <v>203.25</v>
      </c>
      <c r="Q727" t="n">
        <v>467.07</v>
      </c>
      <c r="R727" t="n">
        <v>55.96</v>
      </c>
      <c r="S727" t="n">
        <v>39.61</v>
      </c>
      <c r="T727" t="n">
        <v>3236.99</v>
      </c>
      <c r="U727" t="n">
        <v>0.71</v>
      </c>
      <c r="V727" t="n">
        <v>0.75</v>
      </c>
      <c r="W727" t="n">
        <v>2.62</v>
      </c>
      <c r="X727" t="n">
        <v>0.18</v>
      </c>
      <c r="Y727" t="n">
        <v>1</v>
      </c>
      <c r="Z727" t="n">
        <v>10</v>
      </c>
    </row>
    <row r="728">
      <c r="A728" t="n">
        <v>98</v>
      </c>
      <c r="B728" t="n">
        <v>110</v>
      </c>
      <c r="C728" t="inlineStr">
        <is>
          <t xml:space="preserve">CONCLUIDO	</t>
        </is>
      </c>
      <c r="D728" t="n">
        <v>5.4304</v>
      </c>
      <c r="E728" t="n">
        <v>18.41</v>
      </c>
      <c r="F728" t="n">
        <v>15.51</v>
      </c>
      <c r="G728" t="n">
        <v>132.91</v>
      </c>
      <c r="H728" t="n">
        <v>1.78</v>
      </c>
      <c r="I728" t="n">
        <v>7</v>
      </c>
      <c r="J728" t="n">
        <v>255.45</v>
      </c>
      <c r="K728" t="n">
        <v>56.13</v>
      </c>
      <c r="L728" t="n">
        <v>25.5</v>
      </c>
      <c r="M728" t="n">
        <v>5</v>
      </c>
      <c r="N728" t="n">
        <v>63.82</v>
      </c>
      <c r="O728" t="n">
        <v>31739.82</v>
      </c>
      <c r="P728" t="n">
        <v>202.88</v>
      </c>
      <c r="Q728" t="n">
        <v>467.08</v>
      </c>
      <c r="R728" t="n">
        <v>55.56</v>
      </c>
      <c r="S728" t="n">
        <v>39.61</v>
      </c>
      <c r="T728" t="n">
        <v>3037.81</v>
      </c>
      <c r="U728" t="n">
        <v>0.71</v>
      </c>
      <c r="V728" t="n">
        <v>0.75</v>
      </c>
      <c r="W728" t="n">
        <v>2.62</v>
      </c>
      <c r="X728" t="n">
        <v>0.17</v>
      </c>
      <c r="Y728" t="n">
        <v>1</v>
      </c>
      <c r="Z728" t="n">
        <v>10</v>
      </c>
    </row>
    <row r="729">
      <c r="A729" t="n">
        <v>99</v>
      </c>
      <c r="B729" t="n">
        <v>110</v>
      </c>
      <c r="C729" t="inlineStr">
        <is>
          <t xml:space="preserve">CONCLUIDO	</t>
        </is>
      </c>
      <c r="D729" t="n">
        <v>5.4282</v>
      </c>
      <c r="E729" t="n">
        <v>18.42</v>
      </c>
      <c r="F729" t="n">
        <v>15.51</v>
      </c>
      <c r="G729" t="n">
        <v>132.98</v>
      </c>
      <c r="H729" t="n">
        <v>1.79</v>
      </c>
      <c r="I729" t="n">
        <v>7</v>
      </c>
      <c r="J729" t="n">
        <v>255.91</v>
      </c>
      <c r="K729" t="n">
        <v>56.13</v>
      </c>
      <c r="L729" t="n">
        <v>25.75</v>
      </c>
      <c r="M729" t="n">
        <v>5</v>
      </c>
      <c r="N729" t="n">
        <v>64.03</v>
      </c>
      <c r="O729" t="n">
        <v>31796.12</v>
      </c>
      <c r="P729" t="n">
        <v>202.48</v>
      </c>
      <c r="Q729" t="n">
        <v>467.07</v>
      </c>
      <c r="R729" t="n">
        <v>55.8</v>
      </c>
      <c r="S729" t="n">
        <v>39.61</v>
      </c>
      <c r="T729" t="n">
        <v>3153.93</v>
      </c>
      <c r="U729" t="n">
        <v>0.71</v>
      </c>
      <c r="V729" t="n">
        <v>0.75</v>
      </c>
      <c r="W729" t="n">
        <v>2.62</v>
      </c>
      <c r="X729" t="n">
        <v>0.18</v>
      </c>
      <c r="Y729" t="n">
        <v>1</v>
      </c>
      <c r="Z729" t="n">
        <v>10</v>
      </c>
    </row>
    <row r="730">
      <c r="A730" t="n">
        <v>100</v>
      </c>
      <c r="B730" t="n">
        <v>110</v>
      </c>
      <c r="C730" t="inlineStr">
        <is>
          <t xml:space="preserve">CONCLUIDO	</t>
        </is>
      </c>
      <c r="D730" t="n">
        <v>5.4344</v>
      </c>
      <c r="E730" t="n">
        <v>18.4</v>
      </c>
      <c r="F730" t="n">
        <v>15.49</v>
      </c>
      <c r="G730" t="n">
        <v>132.8</v>
      </c>
      <c r="H730" t="n">
        <v>1.8</v>
      </c>
      <c r="I730" t="n">
        <v>7</v>
      </c>
      <c r="J730" t="n">
        <v>256.36</v>
      </c>
      <c r="K730" t="n">
        <v>56.13</v>
      </c>
      <c r="L730" t="n">
        <v>26</v>
      </c>
      <c r="M730" t="n">
        <v>5</v>
      </c>
      <c r="N730" t="n">
        <v>64.23999999999999</v>
      </c>
      <c r="O730" t="n">
        <v>31852.5</v>
      </c>
      <c r="P730" t="n">
        <v>201.55</v>
      </c>
      <c r="Q730" t="n">
        <v>467.07</v>
      </c>
      <c r="R730" t="n">
        <v>55.19</v>
      </c>
      <c r="S730" t="n">
        <v>39.61</v>
      </c>
      <c r="T730" t="n">
        <v>2851.47</v>
      </c>
      <c r="U730" t="n">
        <v>0.72</v>
      </c>
      <c r="V730" t="n">
        <v>0.75</v>
      </c>
      <c r="W730" t="n">
        <v>2.62</v>
      </c>
      <c r="X730" t="n">
        <v>0.16</v>
      </c>
      <c r="Y730" t="n">
        <v>1</v>
      </c>
      <c r="Z730" t="n">
        <v>10</v>
      </c>
    </row>
    <row r="731">
      <c r="A731" t="n">
        <v>101</v>
      </c>
      <c r="B731" t="n">
        <v>110</v>
      </c>
      <c r="C731" t="inlineStr">
        <is>
          <t xml:space="preserve">CONCLUIDO	</t>
        </is>
      </c>
      <c r="D731" t="n">
        <v>5.4339</v>
      </c>
      <c r="E731" t="n">
        <v>18.4</v>
      </c>
      <c r="F731" t="n">
        <v>15.49</v>
      </c>
      <c r="G731" t="n">
        <v>132.81</v>
      </c>
      <c r="H731" t="n">
        <v>1.82</v>
      </c>
      <c r="I731" t="n">
        <v>7</v>
      </c>
      <c r="J731" t="n">
        <v>256.82</v>
      </c>
      <c r="K731" t="n">
        <v>56.13</v>
      </c>
      <c r="L731" t="n">
        <v>26.25</v>
      </c>
      <c r="M731" t="n">
        <v>5</v>
      </c>
      <c r="N731" t="n">
        <v>64.45</v>
      </c>
      <c r="O731" t="n">
        <v>31909.08</v>
      </c>
      <c r="P731" t="n">
        <v>201.13</v>
      </c>
      <c r="Q731" t="n">
        <v>467.07</v>
      </c>
      <c r="R731" t="n">
        <v>55.27</v>
      </c>
      <c r="S731" t="n">
        <v>39.61</v>
      </c>
      <c r="T731" t="n">
        <v>2889.62</v>
      </c>
      <c r="U731" t="n">
        <v>0.72</v>
      </c>
      <c r="V731" t="n">
        <v>0.75</v>
      </c>
      <c r="W731" t="n">
        <v>2.62</v>
      </c>
      <c r="X731" t="n">
        <v>0.16</v>
      </c>
      <c r="Y731" t="n">
        <v>1</v>
      </c>
      <c r="Z731" t="n">
        <v>10</v>
      </c>
    </row>
    <row r="732">
      <c r="A732" t="n">
        <v>102</v>
      </c>
      <c r="B732" t="n">
        <v>110</v>
      </c>
      <c r="C732" t="inlineStr">
        <is>
          <t xml:space="preserve">CONCLUIDO	</t>
        </is>
      </c>
      <c r="D732" t="n">
        <v>5.4319</v>
      </c>
      <c r="E732" t="n">
        <v>18.41</v>
      </c>
      <c r="F732" t="n">
        <v>15.5</v>
      </c>
      <c r="G732" t="n">
        <v>132.87</v>
      </c>
      <c r="H732" t="n">
        <v>1.83</v>
      </c>
      <c r="I732" t="n">
        <v>7</v>
      </c>
      <c r="J732" t="n">
        <v>257.28</v>
      </c>
      <c r="K732" t="n">
        <v>56.13</v>
      </c>
      <c r="L732" t="n">
        <v>26.5</v>
      </c>
      <c r="M732" t="n">
        <v>5</v>
      </c>
      <c r="N732" t="n">
        <v>64.66</v>
      </c>
      <c r="O732" t="n">
        <v>31965.61</v>
      </c>
      <c r="P732" t="n">
        <v>201.27</v>
      </c>
      <c r="Q732" t="n">
        <v>467.07</v>
      </c>
      <c r="R732" t="n">
        <v>55.39</v>
      </c>
      <c r="S732" t="n">
        <v>39.61</v>
      </c>
      <c r="T732" t="n">
        <v>2948.81</v>
      </c>
      <c r="U732" t="n">
        <v>0.72</v>
      </c>
      <c r="V732" t="n">
        <v>0.75</v>
      </c>
      <c r="W732" t="n">
        <v>2.62</v>
      </c>
      <c r="X732" t="n">
        <v>0.17</v>
      </c>
      <c r="Y732" t="n">
        <v>1</v>
      </c>
      <c r="Z732" t="n">
        <v>10</v>
      </c>
    </row>
    <row r="733">
      <c r="A733" t="n">
        <v>103</v>
      </c>
      <c r="B733" t="n">
        <v>110</v>
      </c>
      <c r="C733" t="inlineStr">
        <is>
          <t xml:space="preserve">CONCLUIDO	</t>
        </is>
      </c>
      <c r="D733" t="n">
        <v>5.4331</v>
      </c>
      <c r="E733" t="n">
        <v>18.41</v>
      </c>
      <c r="F733" t="n">
        <v>15.5</v>
      </c>
      <c r="G733" t="n">
        <v>132.83</v>
      </c>
      <c r="H733" t="n">
        <v>1.85</v>
      </c>
      <c r="I733" t="n">
        <v>7</v>
      </c>
      <c r="J733" t="n">
        <v>257.74</v>
      </c>
      <c r="K733" t="n">
        <v>56.13</v>
      </c>
      <c r="L733" t="n">
        <v>26.75</v>
      </c>
      <c r="M733" t="n">
        <v>5</v>
      </c>
      <c r="N733" t="n">
        <v>64.86</v>
      </c>
      <c r="O733" t="n">
        <v>32022.22</v>
      </c>
      <c r="P733" t="n">
        <v>200.58</v>
      </c>
      <c r="Q733" t="n">
        <v>467.07</v>
      </c>
      <c r="R733" t="n">
        <v>55.25</v>
      </c>
      <c r="S733" t="n">
        <v>39.61</v>
      </c>
      <c r="T733" t="n">
        <v>2879.9</v>
      </c>
      <c r="U733" t="n">
        <v>0.72</v>
      </c>
      <c r="V733" t="n">
        <v>0.75</v>
      </c>
      <c r="W733" t="n">
        <v>2.62</v>
      </c>
      <c r="X733" t="n">
        <v>0.16</v>
      </c>
      <c r="Y733" t="n">
        <v>1</v>
      </c>
      <c r="Z733" t="n">
        <v>10</v>
      </c>
    </row>
    <row r="734">
      <c r="A734" t="n">
        <v>104</v>
      </c>
      <c r="B734" t="n">
        <v>110</v>
      </c>
      <c r="C734" t="inlineStr">
        <is>
          <t xml:space="preserve">CONCLUIDO	</t>
        </is>
      </c>
      <c r="D734" t="n">
        <v>5.4346</v>
      </c>
      <c r="E734" t="n">
        <v>18.4</v>
      </c>
      <c r="F734" t="n">
        <v>15.49</v>
      </c>
      <c r="G734" t="n">
        <v>132.79</v>
      </c>
      <c r="H734" t="n">
        <v>1.86</v>
      </c>
      <c r="I734" t="n">
        <v>7</v>
      </c>
      <c r="J734" t="n">
        <v>258.2</v>
      </c>
      <c r="K734" t="n">
        <v>56.13</v>
      </c>
      <c r="L734" t="n">
        <v>27</v>
      </c>
      <c r="M734" t="n">
        <v>5</v>
      </c>
      <c r="N734" t="n">
        <v>65.06999999999999</v>
      </c>
      <c r="O734" t="n">
        <v>32078.91</v>
      </c>
      <c r="P734" t="n">
        <v>199.66</v>
      </c>
      <c r="Q734" t="n">
        <v>467.08</v>
      </c>
      <c r="R734" t="n">
        <v>55.13</v>
      </c>
      <c r="S734" t="n">
        <v>39.61</v>
      </c>
      <c r="T734" t="n">
        <v>2818.89</v>
      </c>
      <c r="U734" t="n">
        <v>0.72</v>
      </c>
      <c r="V734" t="n">
        <v>0.75</v>
      </c>
      <c r="W734" t="n">
        <v>2.62</v>
      </c>
      <c r="X734" t="n">
        <v>0.16</v>
      </c>
      <c r="Y734" t="n">
        <v>1</v>
      </c>
      <c r="Z734" t="n">
        <v>10</v>
      </c>
    </row>
    <row r="735">
      <c r="A735" t="n">
        <v>105</v>
      </c>
      <c r="B735" t="n">
        <v>110</v>
      </c>
      <c r="C735" t="inlineStr">
        <is>
          <t xml:space="preserve">CONCLUIDO	</t>
        </is>
      </c>
      <c r="D735" t="n">
        <v>5.4322</v>
      </c>
      <c r="E735" t="n">
        <v>18.41</v>
      </c>
      <c r="F735" t="n">
        <v>15.5</v>
      </c>
      <c r="G735" t="n">
        <v>132.86</v>
      </c>
      <c r="H735" t="n">
        <v>1.87</v>
      </c>
      <c r="I735" t="n">
        <v>7</v>
      </c>
      <c r="J735" t="n">
        <v>258.66</v>
      </c>
      <c r="K735" t="n">
        <v>56.13</v>
      </c>
      <c r="L735" t="n">
        <v>27.25</v>
      </c>
      <c r="M735" t="n">
        <v>5</v>
      </c>
      <c r="N735" t="n">
        <v>65.28</v>
      </c>
      <c r="O735" t="n">
        <v>32135.68</v>
      </c>
      <c r="P735" t="n">
        <v>199.77</v>
      </c>
      <c r="Q735" t="n">
        <v>467.07</v>
      </c>
      <c r="R735" t="n">
        <v>55.33</v>
      </c>
      <c r="S735" t="n">
        <v>39.61</v>
      </c>
      <c r="T735" t="n">
        <v>2918.75</v>
      </c>
      <c r="U735" t="n">
        <v>0.72</v>
      </c>
      <c r="V735" t="n">
        <v>0.75</v>
      </c>
      <c r="W735" t="n">
        <v>2.62</v>
      </c>
      <c r="X735" t="n">
        <v>0.17</v>
      </c>
      <c r="Y735" t="n">
        <v>1</v>
      </c>
      <c r="Z735" t="n">
        <v>10</v>
      </c>
    </row>
    <row r="736">
      <c r="A736" t="n">
        <v>106</v>
      </c>
      <c r="B736" t="n">
        <v>110</v>
      </c>
      <c r="C736" t="inlineStr">
        <is>
          <t xml:space="preserve">CONCLUIDO	</t>
        </is>
      </c>
      <c r="D736" t="n">
        <v>5.4307</v>
      </c>
      <c r="E736" t="n">
        <v>18.41</v>
      </c>
      <c r="F736" t="n">
        <v>15.51</v>
      </c>
      <c r="G736" t="n">
        <v>132.9</v>
      </c>
      <c r="H736" t="n">
        <v>1.89</v>
      </c>
      <c r="I736" t="n">
        <v>7</v>
      </c>
      <c r="J736" t="n">
        <v>259.12</v>
      </c>
      <c r="K736" t="n">
        <v>56.13</v>
      </c>
      <c r="L736" t="n">
        <v>27.5</v>
      </c>
      <c r="M736" t="n">
        <v>5</v>
      </c>
      <c r="N736" t="n">
        <v>65.48999999999999</v>
      </c>
      <c r="O736" t="n">
        <v>32192.53</v>
      </c>
      <c r="P736" t="n">
        <v>199.44</v>
      </c>
      <c r="Q736" t="n">
        <v>467.07</v>
      </c>
      <c r="R736" t="n">
        <v>55.58</v>
      </c>
      <c r="S736" t="n">
        <v>39.61</v>
      </c>
      <c r="T736" t="n">
        <v>3047.96</v>
      </c>
      <c r="U736" t="n">
        <v>0.71</v>
      </c>
      <c r="V736" t="n">
        <v>0.75</v>
      </c>
      <c r="W736" t="n">
        <v>2.62</v>
      </c>
      <c r="X736" t="n">
        <v>0.17</v>
      </c>
      <c r="Y736" t="n">
        <v>1</v>
      </c>
      <c r="Z736" t="n">
        <v>10</v>
      </c>
    </row>
    <row r="737">
      <c r="A737" t="n">
        <v>107</v>
      </c>
      <c r="B737" t="n">
        <v>110</v>
      </c>
      <c r="C737" t="inlineStr">
        <is>
          <t xml:space="preserve">CONCLUIDO	</t>
        </is>
      </c>
      <c r="D737" t="n">
        <v>5.4285</v>
      </c>
      <c r="E737" t="n">
        <v>18.42</v>
      </c>
      <c r="F737" t="n">
        <v>15.51</v>
      </c>
      <c r="G737" t="n">
        <v>132.97</v>
      </c>
      <c r="H737" t="n">
        <v>1.9</v>
      </c>
      <c r="I737" t="n">
        <v>7</v>
      </c>
      <c r="J737" t="n">
        <v>259.58</v>
      </c>
      <c r="K737" t="n">
        <v>56.13</v>
      </c>
      <c r="L737" t="n">
        <v>27.75</v>
      </c>
      <c r="M737" t="n">
        <v>5</v>
      </c>
      <c r="N737" t="n">
        <v>65.70999999999999</v>
      </c>
      <c r="O737" t="n">
        <v>32249.46</v>
      </c>
      <c r="P737" t="n">
        <v>199.29</v>
      </c>
      <c r="Q737" t="n">
        <v>467.07</v>
      </c>
      <c r="R737" t="n">
        <v>55.64</v>
      </c>
      <c r="S737" t="n">
        <v>39.61</v>
      </c>
      <c r="T737" t="n">
        <v>3076.47</v>
      </c>
      <c r="U737" t="n">
        <v>0.71</v>
      </c>
      <c r="V737" t="n">
        <v>0.75</v>
      </c>
      <c r="W737" t="n">
        <v>2.63</v>
      </c>
      <c r="X737" t="n">
        <v>0.18</v>
      </c>
      <c r="Y737" t="n">
        <v>1</v>
      </c>
      <c r="Z737" t="n">
        <v>10</v>
      </c>
    </row>
    <row r="738">
      <c r="A738" t="n">
        <v>108</v>
      </c>
      <c r="B738" t="n">
        <v>110</v>
      </c>
      <c r="C738" t="inlineStr">
        <is>
          <t xml:space="preserve">CONCLUIDO	</t>
        </is>
      </c>
      <c r="D738" t="n">
        <v>5.4325</v>
      </c>
      <c r="E738" t="n">
        <v>18.41</v>
      </c>
      <c r="F738" t="n">
        <v>15.5</v>
      </c>
      <c r="G738" t="n">
        <v>132.85</v>
      </c>
      <c r="H738" t="n">
        <v>1.92</v>
      </c>
      <c r="I738" t="n">
        <v>7</v>
      </c>
      <c r="J738" t="n">
        <v>260.05</v>
      </c>
      <c r="K738" t="n">
        <v>56.13</v>
      </c>
      <c r="L738" t="n">
        <v>28</v>
      </c>
      <c r="M738" t="n">
        <v>5</v>
      </c>
      <c r="N738" t="n">
        <v>65.92</v>
      </c>
      <c r="O738" t="n">
        <v>32306.46</v>
      </c>
      <c r="P738" t="n">
        <v>198.05</v>
      </c>
      <c r="Q738" t="n">
        <v>467.07</v>
      </c>
      <c r="R738" t="n">
        <v>55.46</v>
      </c>
      <c r="S738" t="n">
        <v>39.61</v>
      </c>
      <c r="T738" t="n">
        <v>2985.95</v>
      </c>
      <c r="U738" t="n">
        <v>0.71</v>
      </c>
      <c r="V738" t="n">
        <v>0.75</v>
      </c>
      <c r="W738" t="n">
        <v>2.62</v>
      </c>
      <c r="X738" t="n">
        <v>0.17</v>
      </c>
      <c r="Y738" t="n">
        <v>1</v>
      </c>
      <c r="Z738" t="n">
        <v>10</v>
      </c>
    </row>
    <row r="739">
      <c r="A739" t="n">
        <v>109</v>
      </c>
      <c r="B739" t="n">
        <v>110</v>
      </c>
      <c r="C739" t="inlineStr">
        <is>
          <t xml:space="preserve">CONCLUIDO	</t>
        </is>
      </c>
      <c r="D739" t="n">
        <v>5.4544</v>
      </c>
      <c r="E739" t="n">
        <v>18.33</v>
      </c>
      <c r="F739" t="n">
        <v>15.47</v>
      </c>
      <c r="G739" t="n">
        <v>154.68</v>
      </c>
      <c r="H739" t="n">
        <v>1.93</v>
      </c>
      <c r="I739" t="n">
        <v>6</v>
      </c>
      <c r="J739" t="n">
        <v>260.51</v>
      </c>
      <c r="K739" t="n">
        <v>56.13</v>
      </c>
      <c r="L739" t="n">
        <v>28.25</v>
      </c>
      <c r="M739" t="n">
        <v>4</v>
      </c>
      <c r="N739" t="n">
        <v>66.13</v>
      </c>
      <c r="O739" t="n">
        <v>32363.54</v>
      </c>
      <c r="P739" t="n">
        <v>196.57</v>
      </c>
      <c r="Q739" t="n">
        <v>467.07</v>
      </c>
      <c r="R739" t="n">
        <v>54.34</v>
      </c>
      <c r="S739" t="n">
        <v>39.61</v>
      </c>
      <c r="T739" t="n">
        <v>2430.18</v>
      </c>
      <c r="U739" t="n">
        <v>0.73</v>
      </c>
      <c r="V739" t="n">
        <v>0.75</v>
      </c>
      <c r="W739" t="n">
        <v>2.62</v>
      </c>
      <c r="X739" t="n">
        <v>0.13</v>
      </c>
      <c r="Y739" t="n">
        <v>1</v>
      </c>
      <c r="Z739" t="n">
        <v>10</v>
      </c>
    </row>
    <row r="740">
      <c r="A740" t="n">
        <v>110</v>
      </c>
      <c r="B740" t="n">
        <v>110</v>
      </c>
      <c r="C740" t="inlineStr">
        <is>
          <t xml:space="preserve">CONCLUIDO	</t>
        </is>
      </c>
      <c r="D740" t="n">
        <v>5.4535</v>
      </c>
      <c r="E740" t="n">
        <v>18.34</v>
      </c>
      <c r="F740" t="n">
        <v>15.47</v>
      </c>
      <c r="G740" t="n">
        <v>154.71</v>
      </c>
      <c r="H740" t="n">
        <v>1.94</v>
      </c>
      <c r="I740" t="n">
        <v>6</v>
      </c>
      <c r="J740" t="n">
        <v>260.97</v>
      </c>
      <c r="K740" t="n">
        <v>56.13</v>
      </c>
      <c r="L740" t="n">
        <v>28.5</v>
      </c>
      <c r="M740" t="n">
        <v>4</v>
      </c>
      <c r="N740" t="n">
        <v>66.34999999999999</v>
      </c>
      <c r="O740" t="n">
        <v>32420.71</v>
      </c>
      <c r="P740" t="n">
        <v>196.56</v>
      </c>
      <c r="Q740" t="n">
        <v>467.07</v>
      </c>
      <c r="R740" t="n">
        <v>54.43</v>
      </c>
      <c r="S740" t="n">
        <v>39.61</v>
      </c>
      <c r="T740" t="n">
        <v>2477.51</v>
      </c>
      <c r="U740" t="n">
        <v>0.73</v>
      </c>
      <c r="V740" t="n">
        <v>0.75</v>
      </c>
      <c r="W740" t="n">
        <v>2.62</v>
      </c>
      <c r="X740" t="n">
        <v>0.14</v>
      </c>
      <c r="Y740" t="n">
        <v>1</v>
      </c>
      <c r="Z740" t="n">
        <v>10</v>
      </c>
    </row>
    <row r="741">
      <c r="A741" t="n">
        <v>111</v>
      </c>
      <c r="B741" t="n">
        <v>110</v>
      </c>
      <c r="C741" t="inlineStr">
        <is>
          <t xml:space="preserve">CONCLUIDO	</t>
        </is>
      </c>
      <c r="D741" t="n">
        <v>5.4523</v>
      </c>
      <c r="E741" t="n">
        <v>18.34</v>
      </c>
      <c r="F741" t="n">
        <v>15.47</v>
      </c>
      <c r="G741" t="n">
        <v>154.75</v>
      </c>
      <c r="H741" t="n">
        <v>1.96</v>
      </c>
      <c r="I741" t="n">
        <v>6</v>
      </c>
      <c r="J741" t="n">
        <v>261.44</v>
      </c>
      <c r="K741" t="n">
        <v>56.13</v>
      </c>
      <c r="L741" t="n">
        <v>28.75</v>
      </c>
      <c r="M741" t="n">
        <v>4</v>
      </c>
      <c r="N741" t="n">
        <v>66.56</v>
      </c>
      <c r="O741" t="n">
        <v>32477.95</v>
      </c>
      <c r="P741" t="n">
        <v>196.91</v>
      </c>
      <c r="Q741" t="n">
        <v>467.07</v>
      </c>
      <c r="R741" t="n">
        <v>54.53</v>
      </c>
      <c r="S741" t="n">
        <v>39.61</v>
      </c>
      <c r="T741" t="n">
        <v>2528.22</v>
      </c>
      <c r="U741" t="n">
        <v>0.73</v>
      </c>
      <c r="V741" t="n">
        <v>0.75</v>
      </c>
      <c r="W741" t="n">
        <v>2.62</v>
      </c>
      <c r="X741" t="n">
        <v>0.14</v>
      </c>
      <c r="Y741" t="n">
        <v>1</v>
      </c>
      <c r="Z741" t="n">
        <v>10</v>
      </c>
    </row>
    <row r="742">
      <c r="A742" t="n">
        <v>112</v>
      </c>
      <c r="B742" t="n">
        <v>110</v>
      </c>
      <c r="C742" t="inlineStr">
        <is>
          <t xml:space="preserve">CONCLUIDO	</t>
        </is>
      </c>
      <c r="D742" t="n">
        <v>5.4501</v>
      </c>
      <c r="E742" t="n">
        <v>18.35</v>
      </c>
      <c r="F742" t="n">
        <v>15.48</v>
      </c>
      <c r="G742" t="n">
        <v>154.82</v>
      </c>
      <c r="H742" t="n">
        <v>1.97</v>
      </c>
      <c r="I742" t="n">
        <v>6</v>
      </c>
      <c r="J742" t="n">
        <v>261.9</v>
      </c>
      <c r="K742" t="n">
        <v>56.13</v>
      </c>
      <c r="L742" t="n">
        <v>29</v>
      </c>
      <c r="M742" t="n">
        <v>4</v>
      </c>
      <c r="N742" t="n">
        <v>66.77</v>
      </c>
      <c r="O742" t="n">
        <v>32535.28</v>
      </c>
      <c r="P742" t="n">
        <v>196.81</v>
      </c>
      <c r="Q742" t="n">
        <v>467.07</v>
      </c>
      <c r="R742" t="n">
        <v>54.87</v>
      </c>
      <c r="S742" t="n">
        <v>39.61</v>
      </c>
      <c r="T742" t="n">
        <v>2694.63</v>
      </c>
      <c r="U742" t="n">
        <v>0.72</v>
      </c>
      <c r="V742" t="n">
        <v>0.75</v>
      </c>
      <c r="W742" t="n">
        <v>2.62</v>
      </c>
      <c r="X742" t="n">
        <v>0.15</v>
      </c>
      <c r="Y742" t="n">
        <v>1</v>
      </c>
      <c r="Z742" t="n">
        <v>10</v>
      </c>
    </row>
    <row r="743">
      <c r="A743" t="n">
        <v>113</v>
      </c>
      <c r="B743" t="n">
        <v>110</v>
      </c>
      <c r="C743" t="inlineStr">
        <is>
          <t xml:space="preserve">CONCLUIDO	</t>
        </is>
      </c>
      <c r="D743" t="n">
        <v>5.4527</v>
      </c>
      <c r="E743" t="n">
        <v>18.34</v>
      </c>
      <c r="F743" t="n">
        <v>15.47</v>
      </c>
      <c r="G743" t="n">
        <v>154.73</v>
      </c>
      <c r="H743" t="n">
        <v>1.98</v>
      </c>
      <c r="I743" t="n">
        <v>6</v>
      </c>
      <c r="J743" t="n">
        <v>262.37</v>
      </c>
      <c r="K743" t="n">
        <v>56.13</v>
      </c>
      <c r="L743" t="n">
        <v>29.25</v>
      </c>
      <c r="M743" t="n">
        <v>4</v>
      </c>
      <c r="N743" t="n">
        <v>66.98999999999999</v>
      </c>
      <c r="O743" t="n">
        <v>32592.68</v>
      </c>
      <c r="P743" t="n">
        <v>196.35</v>
      </c>
      <c r="Q743" t="n">
        <v>467.08</v>
      </c>
      <c r="R743" t="n">
        <v>54.6</v>
      </c>
      <c r="S743" t="n">
        <v>39.61</v>
      </c>
      <c r="T743" t="n">
        <v>2560.98</v>
      </c>
      <c r="U743" t="n">
        <v>0.73</v>
      </c>
      <c r="V743" t="n">
        <v>0.75</v>
      </c>
      <c r="W743" t="n">
        <v>2.62</v>
      </c>
      <c r="X743" t="n">
        <v>0.14</v>
      </c>
      <c r="Y743" t="n">
        <v>1</v>
      </c>
      <c r="Z743" t="n">
        <v>10</v>
      </c>
    </row>
    <row r="744">
      <c r="A744" t="n">
        <v>114</v>
      </c>
      <c r="B744" t="n">
        <v>110</v>
      </c>
      <c r="C744" t="inlineStr">
        <is>
          <t xml:space="preserve">CONCLUIDO	</t>
        </is>
      </c>
      <c r="D744" t="n">
        <v>5.4555</v>
      </c>
      <c r="E744" t="n">
        <v>18.33</v>
      </c>
      <c r="F744" t="n">
        <v>15.46</v>
      </c>
      <c r="G744" t="n">
        <v>154.64</v>
      </c>
      <c r="H744" t="n">
        <v>2</v>
      </c>
      <c r="I744" t="n">
        <v>6</v>
      </c>
      <c r="J744" t="n">
        <v>262.83</v>
      </c>
      <c r="K744" t="n">
        <v>56.13</v>
      </c>
      <c r="L744" t="n">
        <v>29.5</v>
      </c>
      <c r="M744" t="n">
        <v>4</v>
      </c>
      <c r="N744" t="n">
        <v>67.20999999999999</v>
      </c>
      <c r="O744" t="n">
        <v>32650.17</v>
      </c>
      <c r="P744" t="n">
        <v>196.31</v>
      </c>
      <c r="Q744" t="n">
        <v>467.08</v>
      </c>
      <c r="R744" t="n">
        <v>54.24</v>
      </c>
      <c r="S744" t="n">
        <v>39.61</v>
      </c>
      <c r="T744" t="n">
        <v>2383.24</v>
      </c>
      <c r="U744" t="n">
        <v>0.73</v>
      </c>
      <c r="V744" t="n">
        <v>0.75</v>
      </c>
      <c r="W744" t="n">
        <v>2.62</v>
      </c>
      <c r="X744" t="n">
        <v>0.13</v>
      </c>
      <c r="Y744" t="n">
        <v>1</v>
      </c>
      <c r="Z744" t="n">
        <v>10</v>
      </c>
    </row>
    <row r="745">
      <c r="A745" t="n">
        <v>115</v>
      </c>
      <c r="B745" t="n">
        <v>110</v>
      </c>
      <c r="C745" t="inlineStr">
        <is>
          <t xml:space="preserve">CONCLUIDO	</t>
        </is>
      </c>
      <c r="D745" t="n">
        <v>5.4561</v>
      </c>
      <c r="E745" t="n">
        <v>18.33</v>
      </c>
      <c r="F745" t="n">
        <v>15.46</v>
      </c>
      <c r="G745" t="n">
        <v>154.62</v>
      </c>
      <c r="H745" t="n">
        <v>2.01</v>
      </c>
      <c r="I745" t="n">
        <v>6</v>
      </c>
      <c r="J745" t="n">
        <v>263.3</v>
      </c>
      <c r="K745" t="n">
        <v>56.13</v>
      </c>
      <c r="L745" t="n">
        <v>29.75</v>
      </c>
      <c r="M745" t="n">
        <v>4</v>
      </c>
      <c r="N745" t="n">
        <v>67.42</v>
      </c>
      <c r="O745" t="n">
        <v>32707.74</v>
      </c>
      <c r="P745" t="n">
        <v>196.4</v>
      </c>
      <c r="Q745" t="n">
        <v>467.07</v>
      </c>
      <c r="R745" t="n">
        <v>54.08</v>
      </c>
      <c r="S745" t="n">
        <v>39.61</v>
      </c>
      <c r="T745" t="n">
        <v>2302.85</v>
      </c>
      <c r="U745" t="n">
        <v>0.73</v>
      </c>
      <c r="V745" t="n">
        <v>0.75</v>
      </c>
      <c r="W745" t="n">
        <v>2.62</v>
      </c>
      <c r="X745" t="n">
        <v>0.13</v>
      </c>
      <c r="Y745" t="n">
        <v>1</v>
      </c>
      <c r="Z745" t="n">
        <v>10</v>
      </c>
    </row>
    <row r="746">
      <c r="A746" t="n">
        <v>116</v>
      </c>
      <c r="B746" t="n">
        <v>110</v>
      </c>
      <c r="C746" t="inlineStr">
        <is>
          <t xml:space="preserve">CONCLUIDO	</t>
        </is>
      </c>
      <c r="D746" t="n">
        <v>5.4553</v>
      </c>
      <c r="E746" t="n">
        <v>18.33</v>
      </c>
      <c r="F746" t="n">
        <v>15.46</v>
      </c>
      <c r="G746" t="n">
        <v>154.65</v>
      </c>
      <c r="H746" t="n">
        <v>2.02</v>
      </c>
      <c r="I746" t="n">
        <v>6</v>
      </c>
      <c r="J746" t="n">
        <v>263.77</v>
      </c>
      <c r="K746" t="n">
        <v>56.13</v>
      </c>
      <c r="L746" t="n">
        <v>30</v>
      </c>
      <c r="M746" t="n">
        <v>4</v>
      </c>
      <c r="N746" t="n">
        <v>67.64</v>
      </c>
      <c r="O746" t="n">
        <v>32765.39</v>
      </c>
      <c r="P746" t="n">
        <v>195.67</v>
      </c>
      <c r="Q746" t="n">
        <v>467.07</v>
      </c>
      <c r="R746" t="n">
        <v>54.3</v>
      </c>
      <c r="S746" t="n">
        <v>39.61</v>
      </c>
      <c r="T746" t="n">
        <v>2412.4</v>
      </c>
      <c r="U746" t="n">
        <v>0.73</v>
      </c>
      <c r="V746" t="n">
        <v>0.75</v>
      </c>
      <c r="W746" t="n">
        <v>2.62</v>
      </c>
      <c r="X746" t="n">
        <v>0.13</v>
      </c>
      <c r="Y746" t="n">
        <v>1</v>
      </c>
      <c r="Z746" t="n">
        <v>10</v>
      </c>
    </row>
    <row r="747">
      <c r="A747" t="n">
        <v>117</v>
      </c>
      <c r="B747" t="n">
        <v>110</v>
      </c>
      <c r="C747" t="inlineStr">
        <is>
          <t xml:space="preserve">CONCLUIDO	</t>
        </is>
      </c>
      <c r="D747" t="n">
        <v>5.4531</v>
      </c>
      <c r="E747" t="n">
        <v>18.34</v>
      </c>
      <c r="F747" t="n">
        <v>15.47</v>
      </c>
      <c r="G747" t="n">
        <v>154.72</v>
      </c>
      <c r="H747" t="n">
        <v>2.04</v>
      </c>
      <c r="I747" t="n">
        <v>6</v>
      </c>
      <c r="J747" t="n">
        <v>264.23</v>
      </c>
      <c r="K747" t="n">
        <v>56.13</v>
      </c>
      <c r="L747" t="n">
        <v>30.25</v>
      </c>
      <c r="M747" t="n">
        <v>3</v>
      </c>
      <c r="N747" t="n">
        <v>67.86</v>
      </c>
      <c r="O747" t="n">
        <v>32823.12</v>
      </c>
      <c r="P747" t="n">
        <v>195.62</v>
      </c>
      <c r="Q747" t="n">
        <v>467.07</v>
      </c>
      <c r="R747" t="n">
        <v>54.56</v>
      </c>
      <c r="S747" t="n">
        <v>39.61</v>
      </c>
      <c r="T747" t="n">
        <v>2541.68</v>
      </c>
      <c r="U747" t="n">
        <v>0.73</v>
      </c>
      <c r="V747" t="n">
        <v>0.75</v>
      </c>
      <c r="W747" t="n">
        <v>2.62</v>
      </c>
      <c r="X747" t="n">
        <v>0.14</v>
      </c>
      <c r="Y747" t="n">
        <v>1</v>
      </c>
      <c r="Z747" t="n">
        <v>10</v>
      </c>
    </row>
    <row r="748">
      <c r="A748" t="n">
        <v>118</v>
      </c>
      <c r="B748" t="n">
        <v>110</v>
      </c>
      <c r="C748" t="inlineStr">
        <is>
          <t xml:space="preserve">CONCLUIDO	</t>
        </is>
      </c>
      <c r="D748" t="n">
        <v>5.4538</v>
      </c>
      <c r="E748" t="n">
        <v>18.34</v>
      </c>
      <c r="F748" t="n">
        <v>15.47</v>
      </c>
      <c r="G748" t="n">
        <v>154.7</v>
      </c>
      <c r="H748" t="n">
        <v>2.05</v>
      </c>
      <c r="I748" t="n">
        <v>6</v>
      </c>
      <c r="J748" t="n">
        <v>264.7</v>
      </c>
      <c r="K748" t="n">
        <v>56.13</v>
      </c>
      <c r="L748" t="n">
        <v>30.5</v>
      </c>
      <c r="M748" t="n">
        <v>3</v>
      </c>
      <c r="N748" t="n">
        <v>68.08</v>
      </c>
      <c r="O748" t="n">
        <v>32880.94</v>
      </c>
      <c r="P748" t="n">
        <v>195.36</v>
      </c>
      <c r="Q748" t="n">
        <v>467.07</v>
      </c>
      <c r="R748" t="n">
        <v>54.4</v>
      </c>
      <c r="S748" t="n">
        <v>39.61</v>
      </c>
      <c r="T748" t="n">
        <v>2458.77</v>
      </c>
      <c r="U748" t="n">
        <v>0.73</v>
      </c>
      <c r="V748" t="n">
        <v>0.75</v>
      </c>
      <c r="W748" t="n">
        <v>2.62</v>
      </c>
      <c r="X748" t="n">
        <v>0.14</v>
      </c>
      <c r="Y748" t="n">
        <v>1</v>
      </c>
      <c r="Z748" t="n">
        <v>10</v>
      </c>
    </row>
    <row r="749">
      <c r="A749" t="n">
        <v>119</v>
      </c>
      <c r="B749" t="n">
        <v>110</v>
      </c>
      <c r="C749" t="inlineStr">
        <is>
          <t xml:space="preserve">CONCLUIDO	</t>
        </is>
      </c>
      <c r="D749" t="n">
        <v>5.4545</v>
      </c>
      <c r="E749" t="n">
        <v>18.33</v>
      </c>
      <c r="F749" t="n">
        <v>15.47</v>
      </c>
      <c r="G749" t="n">
        <v>154.67</v>
      </c>
      <c r="H749" t="n">
        <v>2.06</v>
      </c>
      <c r="I749" t="n">
        <v>6</v>
      </c>
      <c r="J749" t="n">
        <v>265.17</v>
      </c>
      <c r="K749" t="n">
        <v>56.13</v>
      </c>
      <c r="L749" t="n">
        <v>30.75</v>
      </c>
      <c r="M749" t="n">
        <v>3</v>
      </c>
      <c r="N749" t="n">
        <v>68.3</v>
      </c>
      <c r="O749" t="n">
        <v>32938.83</v>
      </c>
      <c r="P749" t="n">
        <v>195.04</v>
      </c>
      <c r="Q749" t="n">
        <v>467.07</v>
      </c>
      <c r="R749" t="n">
        <v>54.32</v>
      </c>
      <c r="S749" t="n">
        <v>39.61</v>
      </c>
      <c r="T749" t="n">
        <v>2421.35</v>
      </c>
      <c r="U749" t="n">
        <v>0.73</v>
      </c>
      <c r="V749" t="n">
        <v>0.75</v>
      </c>
      <c r="W749" t="n">
        <v>2.62</v>
      </c>
      <c r="X749" t="n">
        <v>0.13</v>
      </c>
      <c r="Y749" t="n">
        <v>1</v>
      </c>
      <c r="Z749" t="n">
        <v>10</v>
      </c>
    </row>
    <row r="750">
      <c r="A750" t="n">
        <v>120</v>
      </c>
      <c r="B750" t="n">
        <v>110</v>
      </c>
      <c r="C750" t="inlineStr">
        <is>
          <t xml:space="preserve">CONCLUIDO	</t>
        </is>
      </c>
      <c r="D750" t="n">
        <v>5.4526</v>
      </c>
      <c r="E750" t="n">
        <v>18.34</v>
      </c>
      <c r="F750" t="n">
        <v>15.47</v>
      </c>
      <c r="G750" t="n">
        <v>154.74</v>
      </c>
      <c r="H750" t="n">
        <v>2.08</v>
      </c>
      <c r="I750" t="n">
        <v>6</v>
      </c>
      <c r="J750" t="n">
        <v>265.64</v>
      </c>
      <c r="K750" t="n">
        <v>56.13</v>
      </c>
      <c r="L750" t="n">
        <v>31</v>
      </c>
      <c r="M750" t="n">
        <v>3</v>
      </c>
      <c r="N750" t="n">
        <v>68.52</v>
      </c>
      <c r="O750" t="n">
        <v>32996.81</v>
      </c>
      <c r="P750" t="n">
        <v>194.61</v>
      </c>
      <c r="Q750" t="n">
        <v>467.07</v>
      </c>
      <c r="R750" t="n">
        <v>54.44</v>
      </c>
      <c r="S750" t="n">
        <v>39.61</v>
      </c>
      <c r="T750" t="n">
        <v>2482.71</v>
      </c>
      <c r="U750" t="n">
        <v>0.73</v>
      </c>
      <c r="V750" t="n">
        <v>0.75</v>
      </c>
      <c r="W750" t="n">
        <v>2.62</v>
      </c>
      <c r="X750" t="n">
        <v>0.14</v>
      </c>
      <c r="Y750" t="n">
        <v>1</v>
      </c>
      <c r="Z750" t="n">
        <v>10</v>
      </c>
    </row>
    <row r="751">
      <c r="A751" t="n">
        <v>121</v>
      </c>
      <c r="B751" t="n">
        <v>110</v>
      </c>
      <c r="C751" t="inlineStr">
        <is>
          <t xml:space="preserve">CONCLUIDO	</t>
        </is>
      </c>
      <c r="D751" t="n">
        <v>5.4521</v>
      </c>
      <c r="E751" t="n">
        <v>18.34</v>
      </c>
      <c r="F751" t="n">
        <v>15.48</v>
      </c>
      <c r="G751" t="n">
        <v>154.76</v>
      </c>
      <c r="H751" t="n">
        <v>2.09</v>
      </c>
      <c r="I751" t="n">
        <v>6</v>
      </c>
      <c r="J751" t="n">
        <v>266.11</v>
      </c>
      <c r="K751" t="n">
        <v>56.13</v>
      </c>
      <c r="L751" t="n">
        <v>31.25</v>
      </c>
      <c r="M751" t="n">
        <v>2</v>
      </c>
      <c r="N751" t="n">
        <v>68.73999999999999</v>
      </c>
      <c r="O751" t="n">
        <v>33054.88</v>
      </c>
      <c r="P751" t="n">
        <v>194.44</v>
      </c>
      <c r="Q751" t="n">
        <v>467.07</v>
      </c>
      <c r="R751" t="n">
        <v>54.54</v>
      </c>
      <c r="S751" t="n">
        <v>39.61</v>
      </c>
      <c r="T751" t="n">
        <v>2532.56</v>
      </c>
      <c r="U751" t="n">
        <v>0.73</v>
      </c>
      <c r="V751" t="n">
        <v>0.75</v>
      </c>
      <c r="W751" t="n">
        <v>2.62</v>
      </c>
      <c r="X751" t="n">
        <v>0.14</v>
      </c>
      <c r="Y751" t="n">
        <v>1</v>
      </c>
      <c r="Z751" t="n">
        <v>10</v>
      </c>
    </row>
    <row r="752">
      <c r="A752" t="n">
        <v>122</v>
      </c>
      <c r="B752" t="n">
        <v>110</v>
      </c>
      <c r="C752" t="inlineStr">
        <is>
          <t xml:space="preserve">CONCLUIDO	</t>
        </is>
      </c>
      <c r="D752" t="n">
        <v>5.4532</v>
      </c>
      <c r="E752" t="n">
        <v>18.34</v>
      </c>
      <c r="F752" t="n">
        <v>15.47</v>
      </c>
      <c r="G752" t="n">
        <v>154.72</v>
      </c>
      <c r="H752" t="n">
        <v>2.1</v>
      </c>
      <c r="I752" t="n">
        <v>6</v>
      </c>
      <c r="J752" t="n">
        <v>266.59</v>
      </c>
      <c r="K752" t="n">
        <v>56.13</v>
      </c>
      <c r="L752" t="n">
        <v>31.5</v>
      </c>
      <c r="M752" t="n">
        <v>3</v>
      </c>
      <c r="N752" t="n">
        <v>68.95999999999999</v>
      </c>
      <c r="O752" t="n">
        <v>33113.03</v>
      </c>
      <c r="P752" t="n">
        <v>194.35</v>
      </c>
      <c r="Q752" t="n">
        <v>467.07</v>
      </c>
      <c r="R752" t="n">
        <v>54.4</v>
      </c>
      <c r="S752" t="n">
        <v>39.61</v>
      </c>
      <c r="T752" t="n">
        <v>2459.88</v>
      </c>
      <c r="U752" t="n">
        <v>0.73</v>
      </c>
      <c r="V752" t="n">
        <v>0.75</v>
      </c>
      <c r="W752" t="n">
        <v>2.62</v>
      </c>
      <c r="X752" t="n">
        <v>0.14</v>
      </c>
      <c r="Y752" t="n">
        <v>1</v>
      </c>
      <c r="Z752" t="n">
        <v>10</v>
      </c>
    </row>
    <row r="753">
      <c r="A753" t="n">
        <v>123</v>
      </c>
      <c r="B753" t="n">
        <v>110</v>
      </c>
      <c r="C753" t="inlineStr">
        <is>
          <t xml:space="preserve">CONCLUIDO	</t>
        </is>
      </c>
      <c r="D753" t="n">
        <v>5.4518</v>
      </c>
      <c r="E753" t="n">
        <v>18.34</v>
      </c>
      <c r="F753" t="n">
        <v>15.48</v>
      </c>
      <c r="G753" t="n">
        <v>154.76</v>
      </c>
      <c r="H753" t="n">
        <v>2.12</v>
      </c>
      <c r="I753" t="n">
        <v>6</v>
      </c>
      <c r="J753" t="n">
        <v>267.06</v>
      </c>
      <c r="K753" t="n">
        <v>56.13</v>
      </c>
      <c r="L753" t="n">
        <v>31.75</v>
      </c>
      <c r="M753" t="n">
        <v>2</v>
      </c>
      <c r="N753" t="n">
        <v>69.18000000000001</v>
      </c>
      <c r="O753" t="n">
        <v>33171.26</v>
      </c>
      <c r="P753" t="n">
        <v>194.3</v>
      </c>
      <c r="Q753" t="n">
        <v>467.07</v>
      </c>
      <c r="R753" t="n">
        <v>54.48</v>
      </c>
      <c r="S753" t="n">
        <v>39.61</v>
      </c>
      <c r="T753" t="n">
        <v>2500.36</v>
      </c>
      <c r="U753" t="n">
        <v>0.73</v>
      </c>
      <c r="V753" t="n">
        <v>0.75</v>
      </c>
      <c r="W753" t="n">
        <v>2.62</v>
      </c>
      <c r="X753" t="n">
        <v>0.14</v>
      </c>
      <c r="Y753" t="n">
        <v>1</v>
      </c>
      <c r="Z753" t="n">
        <v>10</v>
      </c>
    </row>
    <row r="754">
      <c r="A754" t="n">
        <v>124</v>
      </c>
      <c r="B754" t="n">
        <v>110</v>
      </c>
      <c r="C754" t="inlineStr">
        <is>
          <t xml:space="preserve">CONCLUIDO	</t>
        </is>
      </c>
      <c r="D754" t="n">
        <v>5.455</v>
      </c>
      <c r="E754" t="n">
        <v>18.33</v>
      </c>
      <c r="F754" t="n">
        <v>15.47</v>
      </c>
      <c r="G754" t="n">
        <v>154.66</v>
      </c>
      <c r="H754" t="n">
        <v>2.13</v>
      </c>
      <c r="I754" t="n">
        <v>6</v>
      </c>
      <c r="J754" t="n">
        <v>267.53</v>
      </c>
      <c r="K754" t="n">
        <v>56.13</v>
      </c>
      <c r="L754" t="n">
        <v>32</v>
      </c>
      <c r="M754" t="n">
        <v>2</v>
      </c>
      <c r="N754" t="n">
        <v>69.40000000000001</v>
      </c>
      <c r="O754" t="n">
        <v>33229.58</v>
      </c>
      <c r="P754" t="n">
        <v>193.85</v>
      </c>
      <c r="Q754" t="n">
        <v>467.07</v>
      </c>
      <c r="R754" t="n">
        <v>54.24</v>
      </c>
      <c r="S754" t="n">
        <v>39.61</v>
      </c>
      <c r="T754" t="n">
        <v>2378.99</v>
      </c>
      <c r="U754" t="n">
        <v>0.73</v>
      </c>
      <c r="V754" t="n">
        <v>0.75</v>
      </c>
      <c r="W754" t="n">
        <v>2.62</v>
      </c>
      <c r="X754" t="n">
        <v>0.13</v>
      </c>
      <c r="Y754" t="n">
        <v>1</v>
      </c>
      <c r="Z754" t="n">
        <v>10</v>
      </c>
    </row>
    <row r="755">
      <c r="A755" t="n">
        <v>125</v>
      </c>
      <c r="B755" t="n">
        <v>110</v>
      </c>
      <c r="C755" t="inlineStr">
        <is>
          <t xml:space="preserve">CONCLUIDO	</t>
        </is>
      </c>
      <c r="D755" t="n">
        <v>5.4525</v>
      </c>
      <c r="E755" t="n">
        <v>18.34</v>
      </c>
      <c r="F755" t="n">
        <v>15.47</v>
      </c>
      <c r="G755" t="n">
        <v>154.74</v>
      </c>
      <c r="H755" t="n">
        <v>2.14</v>
      </c>
      <c r="I755" t="n">
        <v>6</v>
      </c>
      <c r="J755" t="n">
        <v>268</v>
      </c>
      <c r="K755" t="n">
        <v>56.13</v>
      </c>
      <c r="L755" t="n">
        <v>32.25</v>
      </c>
      <c r="M755" t="n">
        <v>1</v>
      </c>
      <c r="N755" t="n">
        <v>69.63</v>
      </c>
      <c r="O755" t="n">
        <v>33287.98</v>
      </c>
      <c r="P755" t="n">
        <v>193.98</v>
      </c>
      <c r="Q755" t="n">
        <v>467.07</v>
      </c>
      <c r="R755" t="n">
        <v>54.37</v>
      </c>
      <c r="S755" t="n">
        <v>39.61</v>
      </c>
      <c r="T755" t="n">
        <v>2443.78</v>
      </c>
      <c r="U755" t="n">
        <v>0.73</v>
      </c>
      <c r="V755" t="n">
        <v>0.75</v>
      </c>
      <c r="W755" t="n">
        <v>2.62</v>
      </c>
      <c r="X755" t="n">
        <v>0.14</v>
      </c>
      <c r="Y755" t="n">
        <v>1</v>
      </c>
      <c r="Z755" t="n">
        <v>10</v>
      </c>
    </row>
    <row r="756">
      <c r="A756" t="n">
        <v>126</v>
      </c>
      <c r="B756" t="n">
        <v>110</v>
      </c>
      <c r="C756" t="inlineStr">
        <is>
          <t xml:space="preserve">CONCLUIDO	</t>
        </is>
      </c>
      <c r="D756" t="n">
        <v>5.4531</v>
      </c>
      <c r="E756" t="n">
        <v>18.34</v>
      </c>
      <c r="F756" t="n">
        <v>15.47</v>
      </c>
      <c r="G756" t="n">
        <v>154.72</v>
      </c>
      <c r="H756" t="n">
        <v>2.15</v>
      </c>
      <c r="I756" t="n">
        <v>6</v>
      </c>
      <c r="J756" t="n">
        <v>268.48</v>
      </c>
      <c r="K756" t="n">
        <v>56.13</v>
      </c>
      <c r="L756" t="n">
        <v>32.5</v>
      </c>
      <c r="M756" t="n">
        <v>1</v>
      </c>
      <c r="N756" t="n">
        <v>69.84999999999999</v>
      </c>
      <c r="O756" t="n">
        <v>33346.47</v>
      </c>
      <c r="P756" t="n">
        <v>193.88</v>
      </c>
      <c r="Q756" t="n">
        <v>467.08</v>
      </c>
      <c r="R756" t="n">
        <v>54.39</v>
      </c>
      <c r="S756" t="n">
        <v>39.61</v>
      </c>
      <c r="T756" t="n">
        <v>2456.62</v>
      </c>
      <c r="U756" t="n">
        <v>0.73</v>
      </c>
      <c r="V756" t="n">
        <v>0.75</v>
      </c>
      <c r="W756" t="n">
        <v>2.62</v>
      </c>
      <c r="X756" t="n">
        <v>0.14</v>
      </c>
      <c r="Y756" t="n">
        <v>1</v>
      </c>
      <c r="Z756" t="n">
        <v>10</v>
      </c>
    </row>
    <row r="757">
      <c r="A757" t="n">
        <v>127</v>
      </c>
      <c r="B757" t="n">
        <v>110</v>
      </c>
      <c r="C757" t="inlineStr">
        <is>
          <t xml:space="preserve">CONCLUIDO	</t>
        </is>
      </c>
      <c r="D757" t="n">
        <v>5.4517</v>
      </c>
      <c r="E757" t="n">
        <v>18.34</v>
      </c>
      <c r="F757" t="n">
        <v>15.48</v>
      </c>
      <c r="G757" t="n">
        <v>154.77</v>
      </c>
      <c r="H757" t="n">
        <v>2.17</v>
      </c>
      <c r="I757" t="n">
        <v>6</v>
      </c>
      <c r="J757" t="n">
        <v>268.95</v>
      </c>
      <c r="K757" t="n">
        <v>56.13</v>
      </c>
      <c r="L757" t="n">
        <v>32.75</v>
      </c>
      <c r="M757" t="n">
        <v>1</v>
      </c>
      <c r="N757" t="n">
        <v>70.08</v>
      </c>
      <c r="O757" t="n">
        <v>33405.04</v>
      </c>
      <c r="P757" t="n">
        <v>193.91</v>
      </c>
      <c r="Q757" t="n">
        <v>467.07</v>
      </c>
      <c r="R757" t="n">
        <v>54.45</v>
      </c>
      <c r="S757" t="n">
        <v>39.61</v>
      </c>
      <c r="T757" t="n">
        <v>2485.01</v>
      </c>
      <c r="U757" t="n">
        <v>0.73</v>
      </c>
      <c r="V757" t="n">
        <v>0.75</v>
      </c>
      <c r="W757" t="n">
        <v>2.62</v>
      </c>
      <c r="X757" t="n">
        <v>0.14</v>
      </c>
      <c r="Y757" t="n">
        <v>1</v>
      </c>
      <c r="Z757" t="n">
        <v>10</v>
      </c>
    </row>
    <row r="758">
      <c r="A758" t="n">
        <v>128</v>
      </c>
      <c r="B758" t="n">
        <v>110</v>
      </c>
      <c r="C758" t="inlineStr">
        <is>
          <t xml:space="preserve">CONCLUIDO	</t>
        </is>
      </c>
      <c r="D758" t="n">
        <v>5.4517</v>
      </c>
      <c r="E758" t="n">
        <v>18.34</v>
      </c>
      <c r="F758" t="n">
        <v>15.48</v>
      </c>
      <c r="G758" t="n">
        <v>154.77</v>
      </c>
      <c r="H758" t="n">
        <v>2.18</v>
      </c>
      <c r="I758" t="n">
        <v>6</v>
      </c>
      <c r="J758" t="n">
        <v>269.43</v>
      </c>
      <c r="K758" t="n">
        <v>56.13</v>
      </c>
      <c r="L758" t="n">
        <v>33</v>
      </c>
      <c r="M758" t="n">
        <v>0</v>
      </c>
      <c r="N758" t="n">
        <v>70.3</v>
      </c>
      <c r="O758" t="n">
        <v>33463.7</v>
      </c>
      <c r="P758" t="n">
        <v>194.22</v>
      </c>
      <c r="Q758" t="n">
        <v>467.07</v>
      </c>
      <c r="R758" t="n">
        <v>54.45</v>
      </c>
      <c r="S758" t="n">
        <v>39.61</v>
      </c>
      <c r="T758" t="n">
        <v>2487.86</v>
      </c>
      <c r="U758" t="n">
        <v>0.73</v>
      </c>
      <c r="V758" t="n">
        <v>0.75</v>
      </c>
      <c r="W758" t="n">
        <v>2.62</v>
      </c>
      <c r="X758" t="n">
        <v>0.14</v>
      </c>
      <c r="Y758" t="n">
        <v>1</v>
      </c>
      <c r="Z758" t="n">
        <v>10</v>
      </c>
    </row>
    <row r="759">
      <c r="A759" t="n">
        <v>0</v>
      </c>
      <c r="B759" t="n">
        <v>150</v>
      </c>
      <c r="C759" t="inlineStr">
        <is>
          <t xml:space="preserve">CONCLUIDO	</t>
        </is>
      </c>
      <c r="D759" t="n">
        <v>2.0836</v>
      </c>
      <c r="E759" t="n">
        <v>47.99</v>
      </c>
      <c r="F759" t="n">
        <v>25.89</v>
      </c>
      <c r="G759" t="n">
        <v>4.51</v>
      </c>
      <c r="H759" t="n">
        <v>0.06</v>
      </c>
      <c r="I759" t="n">
        <v>344</v>
      </c>
      <c r="J759" t="n">
        <v>296.65</v>
      </c>
      <c r="K759" t="n">
        <v>61.82</v>
      </c>
      <c r="L759" t="n">
        <v>1</v>
      </c>
      <c r="M759" t="n">
        <v>342</v>
      </c>
      <c r="N759" t="n">
        <v>83.83</v>
      </c>
      <c r="O759" t="n">
        <v>36821.52</v>
      </c>
      <c r="P759" t="n">
        <v>472.16</v>
      </c>
      <c r="Q759" t="n">
        <v>467.41</v>
      </c>
      <c r="R759" t="n">
        <v>395.12</v>
      </c>
      <c r="S759" t="n">
        <v>39.61</v>
      </c>
      <c r="T759" t="n">
        <v>171131</v>
      </c>
      <c r="U759" t="n">
        <v>0.1</v>
      </c>
      <c r="V759" t="n">
        <v>0.45</v>
      </c>
      <c r="W759" t="n">
        <v>3.18</v>
      </c>
      <c r="X759" t="n">
        <v>10.54</v>
      </c>
      <c r="Y759" t="n">
        <v>1</v>
      </c>
      <c r="Z759" t="n">
        <v>10</v>
      </c>
    </row>
    <row r="760">
      <c r="A760" t="n">
        <v>1</v>
      </c>
      <c r="B760" t="n">
        <v>150</v>
      </c>
      <c r="C760" t="inlineStr">
        <is>
          <t xml:space="preserve">CONCLUIDO	</t>
        </is>
      </c>
      <c r="D760" t="n">
        <v>2.585</v>
      </c>
      <c r="E760" t="n">
        <v>38.69</v>
      </c>
      <c r="F760" t="n">
        <v>22.47</v>
      </c>
      <c r="G760" t="n">
        <v>5.66</v>
      </c>
      <c r="H760" t="n">
        <v>0.07000000000000001</v>
      </c>
      <c r="I760" t="n">
        <v>238</v>
      </c>
      <c r="J760" t="n">
        <v>297.17</v>
      </c>
      <c r="K760" t="n">
        <v>61.82</v>
      </c>
      <c r="L760" t="n">
        <v>1.25</v>
      </c>
      <c r="M760" t="n">
        <v>236</v>
      </c>
      <c r="N760" t="n">
        <v>84.09999999999999</v>
      </c>
      <c r="O760" t="n">
        <v>36885.7</v>
      </c>
      <c r="P760" t="n">
        <v>409.64</v>
      </c>
      <c r="Q760" t="n">
        <v>467.38</v>
      </c>
      <c r="R760" t="n">
        <v>282.58</v>
      </c>
      <c r="S760" t="n">
        <v>39.61</v>
      </c>
      <c r="T760" t="n">
        <v>115392.64</v>
      </c>
      <c r="U760" t="n">
        <v>0.14</v>
      </c>
      <c r="V760" t="n">
        <v>0.52</v>
      </c>
      <c r="W760" t="n">
        <v>3.01</v>
      </c>
      <c r="X760" t="n">
        <v>7.13</v>
      </c>
      <c r="Y760" t="n">
        <v>1</v>
      </c>
      <c r="Z760" t="n">
        <v>10</v>
      </c>
    </row>
    <row r="761">
      <c r="A761" t="n">
        <v>2</v>
      </c>
      <c r="B761" t="n">
        <v>150</v>
      </c>
      <c r="C761" t="inlineStr">
        <is>
          <t xml:space="preserve">CONCLUIDO	</t>
        </is>
      </c>
      <c r="D761" t="n">
        <v>2.9466</v>
      </c>
      <c r="E761" t="n">
        <v>33.94</v>
      </c>
      <c r="F761" t="n">
        <v>20.77</v>
      </c>
      <c r="G761" t="n">
        <v>6.81</v>
      </c>
      <c r="H761" t="n">
        <v>0.09</v>
      </c>
      <c r="I761" t="n">
        <v>183</v>
      </c>
      <c r="J761" t="n">
        <v>297.7</v>
      </c>
      <c r="K761" t="n">
        <v>61.82</v>
      </c>
      <c r="L761" t="n">
        <v>1.5</v>
      </c>
      <c r="M761" t="n">
        <v>181</v>
      </c>
      <c r="N761" t="n">
        <v>84.37</v>
      </c>
      <c r="O761" t="n">
        <v>36949.99</v>
      </c>
      <c r="P761" t="n">
        <v>378.64</v>
      </c>
      <c r="Q761" t="n">
        <v>467.25</v>
      </c>
      <c r="R761" t="n">
        <v>226.95</v>
      </c>
      <c r="S761" t="n">
        <v>39.61</v>
      </c>
      <c r="T761" t="n">
        <v>87849.37</v>
      </c>
      <c r="U761" t="n">
        <v>0.17</v>
      </c>
      <c r="V761" t="n">
        <v>0.5600000000000001</v>
      </c>
      <c r="W761" t="n">
        <v>2.93</v>
      </c>
      <c r="X761" t="n">
        <v>5.44</v>
      </c>
      <c r="Y761" t="n">
        <v>1</v>
      </c>
      <c r="Z761" t="n">
        <v>10</v>
      </c>
    </row>
    <row r="762">
      <c r="A762" t="n">
        <v>3</v>
      </c>
      <c r="B762" t="n">
        <v>150</v>
      </c>
      <c r="C762" t="inlineStr">
        <is>
          <t xml:space="preserve">CONCLUIDO	</t>
        </is>
      </c>
      <c r="D762" t="n">
        <v>3.2262</v>
      </c>
      <c r="E762" t="n">
        <v>31</v>
      </c>
      <c r="F762" t="n">
        <v>19.72</v>
      </c>
      <c r="G762" t="n">
        <v>7.94</v>
      </c>
      <c r="H762" t="n">
        <v>0.1</v>
      </c>
      <c r="I762" t="n">
        <v>149</v>
      </c>
      <c r="J762" t="n">
        <v>298.22</v>
      </c>
      <c r="K762" t="n">
        <v>61.82</v>
      </c>
      <c r="L762" t="n">
        <v>1.75</v>
      </c>
      <c r="M762" t="n">
        <v>147</v>
      </c>
      <c r="N762" t="n">
        <v>84.65000000000001</v>
      </c>
      <c r="O762" t="n">
        <v>37014.39</v>
      </c>
      <c r="P762" t="n">
        <v>359.32</v>
      </c>
      <c r="Q762" t="n">
        <v>467.17</v>
      </c>
      <c r="R762" t="n">
        <v>193.01</v>
      </c>
      <c r="S762" t="n">
        <v>39.61</v>
      </c>
      <c r="T762" t="n">
        <v>71050.55</v>
      </c>
      <c r="U762" t="n">
        <v>0.21</v>
      </c>
      <c r="V762" t="n">
        <v>0.59</v>
      </c>
      <c r="W762" t="n">
        <v>2.86</v>
      </c>
      <c r="X762" t="n">
        <v>4.38</v>
      </c>
      <c r="Y762" t="n">
        <v>1</v>
      </c>
      <c r="Z762" t="n">
        <v>10</v>
      </c>
    </row>
    <row r="763">
      <c r="A763" t="n">
        <v>4</v>
      </c>
      <c r="B763" t="n">
        <v>150</v>
      </c>
      <c r="C763" t="inlineStr">
        <is>
          <t xml:space="preserve">CONCLUIDO	</t>
        </is>
      </c>
      <c r="D763" t="n">
        <v>3.4494</v>
      </c>
      <c r="E763" t="n">
        <v>28.99</v>
      </c>
      <c r="F763" t="n">
        <v>18.99</v>
      </c>
      <c r="G763" t="n">
        <v>9.039999999999999</v>
      </c>
      <c r="H763" t="n">
        <v>0.12</v>
      </c>
      <c r="I763" t="n">
        <v>126</v>
      </c>
      <c r="J763" t="n">
        <v>298.74</v>
      </c>
      <c r="K763" t="n">
        <v>61.82</v>
      </c>
      <c r="L763" t="n">
        <v>2</v>
      </c>
      <c r="M763" t="n">
        <v>124</v>
      </c>
      <c r="N763" t="n">
        <v>84.92</v>
      </c>
      <c r="O763" t="n">
        <v>37078.91</v>
      </c>
      <c r="P763" t="n">
        <v>345.91</v>
      </c>
      <c r="Q763" t="n">
        <v>467.19</v>
      </c>
      <c r="R763" t="n">
        <v>169.39</v>
      </c>
      <c r="S763" t="n">
        <v>39.61</v>
      </c>
      <c r="T763" t="n">
        <v>59355.11</v>
      </c>
      <c r="U763" t="n">
        <v>0.23</v>
      </c>
      <c r="V763" t="n">
        <v>0.61</v>
      </c>
      <c r="W763" t="n">
        <v>2.81</v>
      </c>
      <c r="X763" t="n">
        <v>3.66</v>
      </c>
      <c r="Y763" t="n">
        <v>1</v>
      </c>
      <c r="Z763" t="n">
        <v>10</v>
      </c>
    </row>
    <row r="764">
      <c r="A764" t="n">
        <v>5</v>
      </c>
      <c r="B764" t="n">
        <v>150</v>
      </c>
      <c r="C764" t="inlineStr">
        <is>
          <t xml:space="preserve">CONCLUIDO	</t>
        </is>
      </c>
      <c r="D764" t="n">
        <v>3.6293</v>
      </c>
      <c r="E764" t="n">
        <v>27.55</v>
      </c>
      <c r="F764" t="n">
        <v>18.5</v>
      </c>
      <c r="G764" t="n">
        <v>10.18</v>
      </c>
      <c r="H764" t="n">
        <v>0.13</v>
      </c>
      <c r="I764" t="n">
        <v>109</v>
      </c>
      <c r="J764" t="n">
        <v>299.26</v>
      </c>
      <c r="K764" t="n">
        <v>61.82</v>
      </c>
      <c r="L764" t="n">
        <v>2.25</v>
      </c>
      <c r="M764" t="n">
        <v>107</v>
      </c>
      <c r="N764" t="n">
        <v>85.19</v>
      </c>
      <c r="O764" t="n">
        <v>37143.54</v>
      </c>
      <c r="P764" t="n">
        <v>336.85</v>
      </c>
      <c r="Q764" t="n">
        <v>467.23</v>
      </c>
      <c r="R764" t="n">
        <v>153.16</v>
      </c>
      <c r="S764" t="n">
        <v>39.61</v>
      </c>
      <c r="T764" t="n">
        <v>51325.92</v>
      </c>
      <c r="U764" t="n">
        <v>0.26</v>
      </c>
      <c r="V764" t="n">
        <v>0.63</v>
      </c>
      <c r="W764" t="n">
        <v>2.79</v>
      </c>
      <c r="X764" t="n">
        <v>3.16</v>
      </c>
      <c r="Y764" t="n">
        <v>1</v>
      </c>
      <c r="Z764" t="n">
        <v>10</v>
      </c>
    </row>
    <row r="765">
      <c r="A765" t="n">
        <v>6</v>
      </c>
      <c r="B765" t="n">
        <v>150</v>
      </c>
      <c r="C765" t="inlineStr">
        <is>
          <t xml:space="preserve">CONCLUIDO	</t>
        </is>
      </c>
      <c r="D765" t="n">
        <v>3.7823</v>
      </c>
      <c r="E765" t="n">
        <v>26.44</v>
      </c>
      <c r="F765" t="n">
        <v>18.11</v>
      </c>
      <c r="G765" t="n">
        <v>11.32</v>
      </c>
      <c r="H765" t="n">
        <v>0.15</v>
      </c>
      <c r="I765" t="n">
        <v>96</v>
      </c>
      <c r="J765" t="n">
        <v>299.79</v>
      </c>
      <c r="K765" t="n">
        <v>61.82</v>
      </c>
      <c r="L765" t="n">
        <v>2.5</v>
      </c>
      <c r="M765" t="n">
        <v>94</v>
      </c>
      <c r="N765" t="n">
        <v>85.47</v>
      </c>
      <c r="O765" t="n">
        <v>37208.42</v>
      </c>
      <c r="P765" t="n">
        <v>329.54</v>
      </c>
      <c r="Q765" t="n">
        <v>467.08</v>
      </c>
      <c r="R765" t="n">
        <v>139.92</v>
      </c>
      <c r="S765" t="n">
        <v>39.61</v>
      </c>
      <c r="T765" t="n">
        <v>44772.94</v>
      </c>
      <c r="U765" t="n">
        <v>0.28</v>
      </c>
      <c r="V765" t="n">
        <v>0.64</v>
      </c>
      <c r="W765" t="n">
        <v>2.78</v>
      </c>
      <c r="X765" t="n">
        <v>2.77</v>
      </c>
      <c r="Y765" t="n">
        <v>1</v>
      </c>
      <c r="Z765" t="n">
        <v>10</v>
      </c>
    </row>
    <row r="766">
      <c r="A766" t="n">
        <v>7</v>
      </c>
      <c r="B766" t="n">
        <v>150</v>
      </c>
      <c r="C766" t="inlineStr">
        <is>
          <t xml:space="preserve">CONCLUIDO	</t>
        </is>
      </c>
      <c r="D766" t="n">
        <v>3.9053</v>
      </c>
      <c r="E766" t="n">
        <v>25.61</v>
      </c>
      <c r="F766" t="n">
        <v>17.83</v>
      </c>
      <c r="G766" t="n">
        <v>12.44</v>
      </c>
      <c r="H766" t="n">
        <v>0.16</v>
      </c>
      <c r="I766" t="n">
        <v>86</v>
      </c>
      <c r="J766" t="n">
        <v>300.32</v>
      </c>
      <c r="K766" t="n">
        <v>61.82</v>
      </c>
      <c r="L766" t="n">
        <v>2.75</v>
      </c>
      <c r="M766" t="n">
        <v>84</v>
      </c>
      <c r="N766" t="n">
        <v>85.73999999999999</v>
      </c>
      <c r="O766" t="n">
        <v>37273.29</v>
      </c>
      <c r="P766" t="n">
        <v>324.44</v>
      </c>
      <c r="Q766" t="n">
        <v>467.12</v>
      </c>
      <c r="R766" t="n">
        <v>130.97</v>
      </c>
      <c r="S766" t="n">
        <v>39.61</v>
      </c>
      <c r="T766" t="n">
        <v>40348.12</v>
      </c>
      <c r="U766" t="n">
        <v>0.3</v>
      </c>
      <c r="V766" t="n">
        <v>0.65</v>
      </c>
      <c r="W766" t="n">
        <v>2.76</v>
      </c>
      <c r="X766" t="n">
        <v>2.5</v>
      </c>
      <c r="Y766" t="n">
        <v>1</v>
      </c>
      <c r="Z766" t="n">
        <v>10</v>
      </c>
    </row>
    <row r="767">
      <c r="A767" t="n">
        <v>8</v>
      </c>
      <c r="B767" t="n">
        <v>150</v>
      </c>
      <c r="C767" t="inlineStr">
        <is>
          <t xml:space="preserve">CONCLUIDO	</t>
        </is>
      </c>
      <c r="D767" t="n">
        <v>4.0123</v>
      </c>
      <c r="E767" t="n">
        <v>24.92</v>
      </c>
      <c r="F767" t="n">
        <v>17.59</v>
      </c>
      <c r="G767" t="n">
        <v>13.53</v>
      </c>
      <c r="H767" t="n">
        <v>0.18</v>
      </c>
      <c r="I767" t="n">
        <v>78</v>
      </c>
      <c r="J767" t="n">
        <v>300.84</v>
      </c>
      <c r="K767" t="n">
        <v>61.82</v>
      </c>
      <c r="L767" t="n">
        <v>3</v>
      </c>
      <c r="M767" t="n">
        <v>76</v>
      </c>
      <c r="N767" t="n">
        <v>86.02</v>
      </c>
      <c r="O767" t="n">
        <v>37338.27</v>
      </c>
      <c r="P767" t="n">
        <v>319.97</v>
      </c>
      <c r="Q767" t="n">
        <v>467.16</v>
      </c>
      <c r="R767" t="n">
        <v>123.41</v>
      </c>
      <c r="S767" t="n">
        <v>39.61</v>
      </c>
      <c r="T767" t="n">
        <v>36608.09</v>
      </c>
      <c r="U767" t="n">
        <v>0.32</v>
      </c>
      <c r="V767" t="n">
        <v>0.66</v>
      </c>
      <c r="W767" t="n">
        <v>2.74</v>
      </c>
      <c r="X767" t="n">
        <v>2.26</v>
      </c>
      <c r="Y767" t="n">
        <v>1</v>
      </c>
      <c r="Z767" t="n">
        <v>10</v>
      </c>
    </row>
    <row r="768">
      <c r="A768" t="n">
        <v>9</v>
      </c>
      <c r="B768" t="n">
        <v>150</v>
      </c>
      <c r="C768" t="inlineStr">
        <is>
          <t xml:space="preserve">CONCLUIDO	</t>
        </is>
      </c>
      <c r="D768" t="n">
        <v>4.1137</v>
      </c>
      <c r="E768" t="n">
        <v>24.31</v>
      </c>
      <c r="F768" t="n">
        <v>17.37</v>
      </c>
      <c r="G768" t="n">
        <v>14.68</v>
      </c>
      <c r="H768" t="n">
        <v>0.19</v>
      </c>
      <c r="I768" t="n">
        <v>71</v>
      </c>
      <c r="J768" t="n">
        <v>301.37</v>
      </c>
      <c r="K768" t="n">
        <v>61.82</v>
      </c>
      <c r="L768" t="n">
        <v>3.25</v>
      </c>
      <c r="M768" t="n">
        <v>69</v>
      </c>
      <c r="N768" t="n">
        <v>86.3</v>
      </c>
      <c r="O768" t="n">
        <v>37403.38</v>
      </c>
      <c r="P768" t="n">
        <v>315.76</v>
      </c>
      <c r="Q768" t="n">
        <v>467.11</v>
      </c>
      <c r="R768" t="n">
        <v>115.9</v>
      </c>
      <c r="S768" t="n">
        <v>39.61</v>
      </c>
      <c r="T768" t="n">
        <v>32885.86</v>
      </c>
      <c r="U768" t="n">
        <v>0.34</v>
      </c>
      <c r="V768" t="n">
        <v>0.67</v>
      </c>
      <c r="W768" t="n">
        <v>2.73</v>
      </c>
      <c r="X768" t="n">
        <v>2.03</v>
      </c>
      <c r="Y768" t="n">
        <v>1</v>
      </c>
      <c r="Z768" t="n">
        <v>10</v>
      </c>
    </row>
    <row r="769">
      <c r="A769" t="n">
        <v>10</v>
      </c>
      <c r="B769" t="n">
        <v>150</v>
      </c>
      <c r="C769" t="inlineStr">
        <is>
          <t xml:space="preserve">CONCLUIDO	</t>
        </is>
      </c>
      <c r="D769" t="n">
        <v>4.1805</v>
      </c>
      <c r="E769" t="n">
        <v>23.92</v>
      </c>
      <c r="F769" t="n">
        <v>17.26</v>
      </c>
      <c r="G769" t="n">
        <v>15.69</v>
      </c>
      <c r="H769" t="n">
        <v>0.21</v>
      </c>
      <c r="I769" t="n">
        <v>66</v>
      </c>
      <c r="J769" t="n">
        <v>301.9</v>
      </c>
      <c r="K769" t="n">
        <v>61.82</v>
      </c>
      <c r="L769" t="n">
        <v>3.5</v>
      </c>
      <c r="M769" t="n">
        <v>64</v>
      </c>
      <c r="N769" t="n">
        <v>86.58</v>
      </c>
      <c r="O769" t="n">
        <v>37468.6</v>
      </c>
      <c r="P769" t="n">
        <v>313.53</v>
      </c>
      <c r="Q769" t="n">
        <v>467.15</v>
      </c>
      <c r="R769" t="n">
        <v>112.23</v>
      </c>
      <c r="S769" t="n">
        <v>39.61</v>
      </c>
      <c r="T769" t="n">
        <v>31075.77</v>
      </c>
      <c r="U769" t="n">
        <v>0.35</v>
      </c>
      <c r="V769" t="n">
        <v>0.68</v>
      </c>
      <c r="W769" t="n">
        <v>2.73</v>
      </c>
      <c r="X769" t="n">
        <v>1.92</v>
      </c>
      <c r="Y769" t="n">
        <v>1</v>
      </c>
      <c r="Z769" t="n">
        <v>10</v>
      </c>
    </row>
    <row r="770">
      <c r="A770" t="n">
        <v>11</v>
      </c>
      <c r="B770" t="n">
        <v>150</v>
      </c>
      <c r="C770" t="inlineStr">
        <is>
          <t xml:space="preserve">CONCLUIDO	</t>
        </is>
      </c>
      <c r="D770" t="n">
        <v>4.2604</v>
      </c>
      <c r="E770" t="n">
        <v>23.47</v>
      </c>
      <c r="F770" t="n">
        <v>17.09</v>
      </c>
      <c r="G770" t="n">
        <v>16.81</v>
      </c>
      <c r="H770" t="n">
        <v>0.22</v>
      </c>
      <c r="I770" t="n">
        <v>61</v>
      </c>
      <c r="J770" t="n">
        <v>302.43</v>
      </c>
      <c r="K770" t="n">
        <v>61.82</v>
      </c>
      <c r="L770" t="n">
        <v>3.75</v>
      </c>
      <c r="M770" t="n">
        <v>59</v>
      </c>
      <c r="N770" t="n">
        <v>86.86</v>
      </c>
      <c r="O770" t="n">
        <v>37533.94</v>
      </c>
      <c r="P770" t="n">
        <v>310.33</v>
      </c>
      <c r="Q770" t="n">
        <v>467.13</v>
      </c>
      <c r="R770" t="n">
        <v>107.14</v>
      </c>
      <c r="S770" t="n">
        <v>39.61</v>
      </c>
      <c r="T770" t="n">
        <v>28556.69</v>
      </c>
      <c r="U770" t="n">
        <v>0.37</v>
      </c>
      <c r="V770" t="n">
        <v>0.68</v>
      </c>
      <c r="W770" t="n">
        <v>2.71</v>
      </c>
      <c r="X770" t="n">
        <v>1.75</v>
      </c>
      <c r="Y770" t="n">
        <v>1</v>
      </c>
      <c r="Z770" t="n">
        <v>10</v>
      </c>
    </row>
    <row r="771">
      <c r="A771" t="n">
        <v>12</v>
      </c>
      <c r="B771" t="n">
        <v>150</v>
      </c>
      <c r="C771" t="inlineStr">
        <is>
          <t xml:space="preserve">CONCLUIDO	</t>
        </is>
      </c>
      <c r="D771" t="n">
        <v>4.3256</v>
      </c>
      <c r="E771" t="n">
        <v>23.12</v>
      </c>
      <c r="F771" t="n">
        <v>16.95</v>
      </c>
      <c r="G771" t="n">
        <v>17.85</v>
      </c>
      <c r="H771" t="n">
        <v>0.24</v>
      </c>
      <c r="I771" t="n">
        <v>57</v>
      </c>
      <c r="J771" t="n">
        <v>302.96</v>
      </c>
      <c r="K771" t="n">
        <v>61.82</v>
      </c>
      <c r="L771" t="n">
        <v>4</v>
      </c>
      <c r="M771" t="n">
        <v>55</v>
      </c>
      <c r="N771" t="n">
        <v>87.14</v>
      </c>
      <c r="O771" t="n">
        <v>37599.4</v>
      </c>
      <c r="P771" t="n">
        <v>307.75</v>
      </c>
      <c r="Q771" t="n">
        <v>467.1</v>
      </c>
      <c r="R771" t="n">
        <v>102.83</v>
      </c>
      <c r="S771" t="n">
        <v>39.61</v>
      </c>
      <c r="T771" t="n">
        <v>26419.01</v>
      </c>
      <c r="U771" t="n">
        <v>0.39</v>
      </c>
      <c r="V771" t="n">
        <v>0.6899999999999999</v>
      </c>
      <c r="W771" t="n">
        <v>2.7</v>
      </c>
      <c r="X771" t="n">
        <v>1.62</v>
      </c>
      <c r="Y771" t="n">
        <v>1</v>
      </c>
      <c r="Z771" t="n">
        <v>10</v>
      </c>
    </row>
    <row r="772">
      <c r="A772" t="n">
        <v>13</v>
      </c>
      <c r="B772" t="n">
        <v>150</v>
      </c>
      <c r="C772" t="inlineStr">
        <is>
          <t xml:space="preserve">CONCLUIDO	</t>
        </is>
      </c>
      <c r="D772" t="n">
        <v>4.3893</v>
      </c>
      <c r="E772" t="n">
        <v>22.78</v>
      </c>
      <c r="F772" t="n">
        <v>16.84</v>
      </c>
      <c r="G772" t="n">
        <v>19.07</v>
      </c>
      <c r="H772" t="n">
        <v>0.25</v>
      </c>
      <c r="I772" t="n">
        <v>53</v>
      </c>
      <c r="J772" t="n">
        <v>303.49</v>
      </c>
      <c r="K772" t="n">
        <v>61.82</v>
      </c>
      <c r="L772" t="n">
        <v>4.25</v>
      </c>
      <c r="M772" t="n">
        <v>51</v>
      </c>
      <c r="N772" t="n">
        <v>87.42</v>
      </c>
      <c r="O772" t="n">
        <v>37664.98</v>
      </c>
      <c r="P772" t="n">
        <v>305.66</v>
      </c>
      <c r="Q772" t="n">
        <v>467.18</v>
      </c>
      <c r="R772" t="n">
        <v>99.28</v>
      </c>
      <c r="S772" t="n">
        <v>39.61</v>
      </c>
      <c r="T772" t="n">
        <v>24665.08</v>
      </c>
      <c r="U772" t="n">
        <v>0.4</v>
      </c>
      <c r="V772" t="n">
        <v>0.6899999999999999</v>
      </c>
      <c r="W772" t="n">
        <v>2.69</v>
      </c>
      <c r="X772" t="n">
        <v>1.51</v>
      </c>
      <c r="Y772" t="n">
        <v>1</v>
      </c>
      <c r="Z772" t="n">
        <v>10</v>
      </c>
    </row>
    <row r="773">
      <c r="A773" t="n">
        <v>14</v>
      </c>
      <c r="B773" t="n">
        <v>150</v>
      </c>
      <c r="C773" t="inlineStr">
        <is>
          <t xml:space="preserve">CONCLUIDO	</t>
        </is>
      </c>
      <c r="D773" t="n">
        <v>4.4389</v>
      </c>
      <c r="E773" t="n">
        <v>22.53</v>
      </c>
      <c r="F773" t="n">
        <v>16.75</v>
      </c>
      <c r="G773" t="n">
        <v>20.1</v>
      </c>
      <c r="H773" t="n">
        <v>0.26</v>
      </c>
      <c r="I773" t="n">
        <v>50</v>
      </c>
      <c r="J773" t="n">
        <v>304.03</v>
      </c>
      <c r="K773" t="n">
        <v>61.82</v>
      </c>
      <c r="L773" t="n">
        <v>4.5</v>
      </c>
      <c r="M773" t="n">
        <v>48</v>
      </c>
      <c r="N773" t="n">
        <v>87.7</v>
      </c>
      <c r="O773" t="n">
        <v>37730.68</v>
      </c>
      <c r="P773" t="n">
        <v>304</v>
      </c>
      <c r="Q773" t="n">
        <v>467.11</v>
      </c>
      <c r="R773" t="n">
        <v>96.23</v>
      </c>
      <c r="S773" t="n">
        <v>39.61</v>
      </c>
      <c r="T773" t="n">
        <v>23155.27</v>
      </c>
      <c r="U773" t="n">
        <v>0.41</v>
      </c>
      <c r="V773" t="n">
        <v>0.7</v>
      </c>
      <c r="W773" t="n">
        <v>2.69</v>
      </c>
      <c r="X773" t="n">
        <v>1.42</v>
      </c>
      <c r="Y773" t="n">
        <v>1</v>
      </c>
      <c r="Z773" t="n">
        <v>10</v>
      </c>
    </row>
    <row r="774">
      <c r="A774" t="n">
        <v>15</v>
      </c>
      <c r="B774" t="n">
        <v>150</v>
      </c>
      <c r="C774" t="inlineStr">
        <is>
          <t xml:space="preserve">CONCLUIDO	</t>
        </is>
      </c>
      <c r="D774" t="n">
        <v>4.4902</v>
      </c>
      <c r="E774" t="n">
        <v>22.27</v>
      </c>
      <c r="F774" t="n">
        <v>16.66</v>
      </c>
      <c r="G774" t="n">
        <v>21.27</v>
      </c>
      <c r="H774" t="n">
        <v>0.28</v>
      </c>
      <c r="I774" t="n">
        <v>47</v>
      </c>
      <c r="J774" t="n">
        <v>304.56</v>
      </c>
      <c r="K774" t="n">
        <v>61.82</v>
      </c>
      <c r="L774" t="n">
        <v>4.75</v>
      </c>
      <c r="M774" t="n">
        <v>45</v>
      </c>
      <c r="N774" t="n">
        <v>87.98999999999999</v>
      </c>
      <c r="O774" t="n">
        <v>37796.51</v>
      </c>
      <c r="P774" t="n">
        <v>302.17</v>
      </c>
      <c r="Q774" t="n">
        <v>467.2</v>
      </c>
      <c r="R774" t="n">
        <v>93.51000000000001</v>
      </c>
      <c r="S774" t="n">
        <v>39.61</v>
      </c>
      <c r="T774" t="n">
        <v>21813.06</v>
      </c>
      <c r="U774" t="n">
        <v>0.42</v>
      </c>
      <c r="V774" t="n">
        <v>0.7</v>
      </c>
      <c r="W774" t="n">
        <v>2.68</v>
      </c>
      <c r="X774" t="n">
        <v>1.33</v>
      </c>
      <c r="Y774" t="n">
        <v>1</v>
      </c>
      <c r="Z774" t="n">
        <v>10</v>
      </c>
    </row>
    <row r="775">
      <c r="A775" t="n">
        <v>16</v>
      </c>
      <c r="B775" t="n">
        <v>150</v>
      </c>
      <c r="C775" t="inlineStr">
        <is>
          <t xml:space="preserve">CONCLUIDO	</t>
        </is>
      </c>
      <c r="D775" t="n">
        <v>4.5249</v>
      </c>
      <c r="E775" t="n">
        <v>22.1</v>
      </c>
      <c r="F775" t="n">
        <v>16.6</v>
      </c>
      <c r="G775" t="n">
        <v>22.14</v>
      </c>
      <c r="H775" t="n">
        <v>0.29</v>
      </c>
      <c r="I775" t="n">
        <v>45</v>
      </c>
      <c r="J775" t="n">
        <v>305.09</v>
      </c>
      <c r="K775" t="n">
        <v>61.82</v>
      </c>
      <c r="L775" t="n">
        <v>5</v>
      </c>
      <c r="M775" t="n">
        <v>43</v>
      </c>
      <c r="N775" t="n">
        <v>88.27</v>
      </c>
      <c r="O775" t="n">
        <v>37862.45</v>
      </c>
      <c r="P775" t="n">
        <v>300.98</v>
      </c>
      <c r="Q775" t="n">
        <v>467.18</v>
      </c>
      <c r="R775" t="n">
        <v>91.12</v>
      </c>
      <c r="S775" t="n">
        <v>39.61</v>
      </c>
      <c r="T775" t="n">
        <v>20626.7</v>
      </c>
      <c r="U775" t="n">
        <v>0.43</v>
      </c>
      <c r="V775" t="n">
        <v>0.7</v>
      </c>
      <c r="W775" t="n">
        <v>2.69</v>
      </c>
      <c r="X775" t="n">
        <v>1.27</v>
      </c>
      <c r="Y775" t="n">
        <v>1</v>
      </c>
      <c r="Z775" t="n">
        <v>10</v>
      </c>
    </row>
    <row r="776">
      <c r="A776" t="n">
        <v>17</v>
      </c>
      <c r="B776" t="n">
        <v>150</v>
      </c>
      <c r="C776" t="inlineStr">
        <is>
          <t xml:space="preserve">CONCLUIDO	</t>
        </is>
      </c>
      <c r="D776" t="n">
        <v>4.5763</v>
      </c>
      <c r="E776" t="n">
        <v>21.85</v>
      </c>
      <c r="F776" t="n">
        <v>16.52</v>
      </c>
      <c r="G776" t="n">
        <v>23.6</v>
      </c>
      <c r="H776" t="n">
        <v>0.31</v>
      </c>
      <c r="I776" t="n">
        <v>42</v>
      </c>
      <c r="J776" t="n">
        <v>305.63</v>
      </c>
      <c r="K776" t="n">
        <v>61.82</v>
      </c>
      <c r="L776" t="n">
        <v>5.25</v>
      </c>
      <c r="M776" t="n">
        <v>40</v>
      </c>
      <c r="N776" t="n">
        <v>88.56</v>
      </c>
      <c r="O776" t="n">
        <v>37928.52</v>
      </c>
      <c r="P776" t="n">
        <v>299.44</v>
      </c>
      <c r="Q776" t="n">
        <v>467.07</v>
      </c>
      <c r="R776" t="n">
        <v>88.27</v>
      </c>
      <c r="S776" t="n">
        <v>39.61</v>
      </c>
      <c r="T776" t="n">
        <v>19217</v>
      </c>
      <c r="U776" t="n">
        <v>0.45</v>
      </c>
      <c r="V776" t="n">
        <v>0.71</v>
      </c>
      <c r="W776" t="n">
        <v>2.69</v>
      </c>
      <c r="X776" t="n">
        <v>1.19</v>
      </c>
      <c r="Y776" t="n">
        <v>1</v>
      </c>
      <c r="Z776" t="n">
        <v>10</v>
      </c>
    </row>
    <row r="777">
      <c r="A777" t="n">
        <v>18</v>
      </c>
      <c r="B777" t="n">
        <v>150</v>
      </c>
      <c r="C777" t="inlineStr">
        <is>
          <t xml:space="preserve">CONCLUIDO	</t>
        </is>
      </c>
      <c r="D777" t="n">
        <v>4.6086</v>
      </c>
      <c r="E777" t="n">
        <v>21.7</v>
      </c>
      <c r="F777" t="n">
        <v>16.48</v>
      </c>
      <c r="G777" t="n">
        <v>24.72</v>
      </c>
      <c r="H777" t="n">
        <v>0.32</v>
      </c>
      <c r="I777" t="n">
        <v>40</v>
      </c>
      <c r="J777" t="n">
        <v>306.17</v>
      </c>
      <c r="K777" t="n">
        <v>61.82</v>
      </c>
      <c r="L777" t="n">
        <v>5.5</v>
      </c>
      <c r="M777" t="n">
        <v>38</v>
      </c>
      <c r="N777" t="n">
        <v>88.84</v>
      </c>
      <c r="O777" t="n">
        <v>37994.72</v>
      </c>
      <c r="P777" t="n">
        <v>298.48</v>
      </c>
      <c r="Q777" t="n">
        <v>467.12</v>
      </c>
      <c r="R777" t="n">
        <v>87.2</v>
      </c>
      <c r="S777" t="n">
        <v>39.61</v>
      </c>
      <c r="T777" t="n">
        <v>18690.58</v>
      </c>
      <c r="U777" t="n">
        <v>0.45</v>
      </c>
      <c r="V777" t="n">
        <v>0.71</v>
      </c>
      <c r="W777" t="n">
        <v>2.68</v>
      </c>
      <c r="X777" t="n">
        <v>1.14</v>
      </c>
      <c r="Y777" t="n">
        <v>1</v>
      </c>
      <c r="Z777" t="n">
        <v>10</v>
      </c>
    </row>
    <row r="778">
      <c r="A778" t="n">
        <v>19</v>
      </c>
      <c r="B778" t="n">
        <v>150</v>
      </c>
      <c r="C778" t="inlineStr">
        <is>
          <t xml:space="preserve">CONCLUIDO	</t>
        </is>
      </c>
      <c r="D778" t="n">
        <v>4.6498</v>
      </c>
      <c r="E778" t="n">
        <v>21.51</v>
      </c>
      <c r="F778" t="n">
        <v>16.4</v>
      </c>
      <c r="G778" t="n">
        <v>25.89</v>
      </c>
      <c r="H778" t="n">
        <v>0.33</v>
      </c>
      <c r="I778" t="n">
        <v>38</v>
      </c>
      <c r="J778" t="n">
        <v>306.7</v>
      </c>
      <c r="K778" t="n">
        <v>61.82</v>
      </c>
      <c r="L778" t="n">
        <v>5.75</v>
      </c>
      <c r="M778" t="n">
        <v>36</v>
      </c>
      <c r="N778" t="n">
        <v>89.13</v>
      </c>
      <c r="O778" t="n">
        <v>38061.04</v>
      </c>
      <c r="P778" t="n">
        <v>296.71</v>
      </c>
      <c r="Q778" t="n">
        <v>467.14</v>
      </c>
      <c r="R778" t="n">
        <v>84.58</v>
      </c>
      <c r="S778" t="n">
        <v>39.61</v>
      </c>
      <c r="T778" t="n">
        <v>17391.19</v>
      </c>
      <c r="U778" t="n">
        <v>0.47</v>
      </c>
      <c r="V778" t="n">
        <v>0.71</v>
      </c>
      <c r="W778" t="n">
        <v>2.67</v>
      </c>
      <c r="X778" t="n">
        <v>1.06</v>
      </c>
      <c r="Y778" t="n">
        <v>1</v>
      </c>
      <c r="Z778" t="n">
        <v>10</v>
      </c>
    </row>
    <row r="779">
      <c r="A779" t="n">
        <v>20</v>
      </c>
      <c r="B779" t="n">
        <v>150</v>
      </c>
      <c r="C779" t="inlineStr">
        <is>
          <t xml:space="preserve">CONCLUIDO	</t>
        </is>
      </c>
      <c r="D779" t="n">
        <v>4.6666</v>
      </c>
      <c r="E779" t="n">
        <v>21.43</v>
      </c>
      <c r="F779" t="n">
        <v>16.38</v>
      </c>
      <c r="G779" t="n">
        <v>26.56</v>
      </c>
      <c r="H779" t="n">
        <v>0.35</v>
      </c>
      <c r="I779" t="n">
        <v>37</v>
      </c>
      <c r="J779" t="n">
        <v>307.24</v>
      </c>
      <c r="K779" t="n">
        <v>61.82</v>
      </c>
      <c r="L779" t="n">
        <v>6</v>
      </c>
      <c r="M779" t="n">
        <v>35</v>
      </c>
      <c r="N779" t="n">
        <v>89.42</v>
      </c>
      <c r="O779" t="n">
        <v>38127.48</v>
      </c>
      <c r="P779" t="n">
        <v>296.69</v>
      </c>
      <c r="Q779" t="n">
        <v>467.09</v>
      </c>
      <c r="R779" t="n">
        <v>83.7</v>
      </c>
      <c r="S779" t="n">
        <v>39.61</v>
      </c>
      <c r="T779" t="n">
        <v>16956.25</v>
      </c>
      <c r="U779" t="n">
        <v>0.47</v>
      </c>
      <c r="V779" t="n">
        <v>0.71</v>
      </c>
      <c r="W779" t="n">
        <v>2.67</v>
      </c>
      <c r="X779" t="n">
        <v>1.04</v>
      </c>
      <c r="Y779" t="n">
        <v>1</v>
      </c>
      <c r="Z779" t="n">
        <v>10</v>
      </c>
    </row>
    <row r="780">
      <c r="A780" t="n">
        <v>21</v>
      </c>
      <c r="B780" t="n">
        <v>150</v>
      </c>
      <c r="C780" t="inlineStr">
        <is>
          <t xml:space="preserve">CONCLUIDO	</t>
        </is>
      </c>
      <c r="D780" t="n">
        <v>4.7018</v>
      </c>
      <c r="E780" t="n">
        <v>21.27</v>
      </c>
      <c r="F780" t="n">
        <v>16.33</v>
      </c>
      <c r="G780" t="n">
        <v>27.99</v>
      </c>
      <c r="H780" t="n">
        <v>0.36</v>
      </c>
      <c r="I780" t="n">
        <v>35</v>
      </c>
      <c r="J780" t="n">
        <v>307.78</v>
      </c>
      <c r="K780" t="n">
        <v>61.82</v>
      </c>
      <c r="L780" t="n">
        <v>6.25</v>
      </c>
      <c r="M780" t="n">
        <v>33</v>
      </c>
      <c r="N780" t="n">
        <v>89.70999999999999</v>
      </c>
      <c r="O780" t="n">
        <v>38194.05</v>
      </c>
      <c r="P780" t="n">
        <v>295.38</v>
      </c>
      <c r="Q780" t="n">
        <v>467.07</v>
      </c>
      <c r="R780" t="n">
        <v>82.28</v>
      </c>
      <c r="S780" t="n">
        <v>39.61</v>
      </c>
      <c r="T780" t="n">
        <v>16256.48</v>
      </c>
      <c r="U780" t="n">
        <v>0.48</v>
      </c>
      <c r="V780" t="n">
        <v>0.71</v>
      </c>
      <c r="W780" t="n">
        <v>2.67</v>
      </c>
      <c r="X780" t="n">
        <v>0.99</v>
      </c>
      <c r="Y780" t="n">
        <v>1</v>
      </c>
      <c r="Z780" t="n">
        <v>10</v>
      </c>
    </row>
    <row r="781">
      <c r="A781" t="n">
        <v>22</v>
      </c>
      <c r="B781" t="n">
        <v>150</v>
      </c>
      <c r="C781" t="inlineStr">
        <is>
          <t xml:space="preserve">CONCLUIDO	</t>
        </is>
      </c>
      <c r="D781" t="n">
        <v>4.7258</v>
      </c>
      <c r="E781" t="n">
        <v>21.16</v>
      </c>
      <c r="F781" t="n">
        <v>16.27</v>
      </c>
      <c r="G781" t="n">
        <v>28.72</v>
      </c>
      <c r="H781" t="n">
        <v>0.38</v>
      </c>
      <c r="I781" t="n">
        <v>34</v>
      </c>
      <c r="J781" t="n">
        <v>308.32</v>
      </c>
      <c r="K781" t="n">
        <v>61.82</v>
      </c>
      <c r="L781" t="n">
        <v>6.5</v>
      </c>
      <c r="M781" t="n">
        <v>32</v>
      </c>
      <c r="N781" t="n">
        <v>90</v>
      </c>
      <c r="O781" t="n">
        <v>38260.74</v>
      </c>
      <c r="P781" t="n">
        <v>294.42</v>
      </c>
      <c r="Q781" t="n">
        <v>467.11</v>
      </c>
      <c r="R781" t="n">
        <v>80.58</v>
      </c>
      <c r="S781" t="n">
        <v>39.61</v>
      </c>
      <c r="T781" t="n">
        <v>15411.5</v>
      </c>
      <c r="U781" t="n">
        <v>0.49</v>
      </c>
      <c r="V781" t="n">
        <v>0.72</v>
      </c>
      <c r="W781" t="n">
        <v>2.66</v>
      </c>
      <c r="X781" t="n">
        <v>0.9399999999999999</v>
      </c>
      <c r="Y781" t="n">
        <v>1</v>
      </c>
      <c r="Z781" t="n">
        <v>10</v>
      </c>
    </row>
    <row r="782">
      <c r="A782" t="n">
        <v>23</v>
      </c>
      <c r="B782" t="n">
        <v>150</v>
      </c>
      <c r="C782" t="inlineStr">
        <is>
          <t xml:space="preserve">CONCLUIDO	</t>
        </is>
      </c>
      <c r="D782" t="n">
        <v>4.7421</v>
      </c>
      <c r="E782" t="n">
        <v>21.09</v>
      </c>
      <c r="F782" t="n">
        <v>16.26</v>
      </c>
      <c r="G782" t="n">
        <v>29.56</v>
      </c>
      <c r="H782" t="n">
        <v>0.39</v>
      </c>
      <c r="I782" t="n">
        <v>33</v>
      </c>
      <c r="J782" t="n">
        <v>308.86</v>
      </c>
      <c r="K782" t="n">
        <v>61.82</v>
      </c>
      <c r="L782" t="n">
        <v>6.75</v>
      </c>
      <c r="M782" t="n">
        <v>31</v>
      </c>
      <c r="N782" t="n">
        <v>90.29000000000001</v>
      </c>
      <c r="O782" t="n">
        <v>38327.57</v>
      </c>
      <c r="P782" t="n">
        <v>293.75</v>
      </c>
      <c r="Q782" t="n">
        <v>467.1</v>
      </c>
      <c r="R782" t="n">
        <v>79.89</v>
      </c>
      <c r="S782" t="n">
        <v>39.61</v>
      </c>
      <c r="T782" t="n">
        <v>15072.66</v>
      </c>
      <c r="U782" t="n">
        <v>0.5</v>
      </c>
      <c r="V782" t="n">
        <v>0.72</v>
      </c>
      <c r="W782" t="n">
        <v>2.67</v>
      </c>
      <c r="X782" t="n">
        <v>0.92</v>
      </c>
      <c r="Y782" t="n">
        <v>1</v>
      </c>
      <c r="Z782" t="n">
        <v>10</v>
      </c>
    </row>
    <row r="783">
      <c r="A783" t="n">
        <v>24</v>
      </c>
      <c r="B783" t="n">
        <v>150</v>
      </c>
      <c r="C783" t="inlineStr">
        <is>
          <t xml:space="preserve">CONCLUIDO	</t>
        </is>
      </c>
      <c r="D783" t="n">
        <v>4.7773</v>
      </c>
      <c r="E783" t="n">
        <v>20.93</v>
      </c>
      <c r="F783" t="n">
        <v>16.21</v>
      </c>
      <c r="G783" t="n">
        <v>31.38</v>
      </c>
      <c r="H783" t="n">
        <v>0.4</v>
      </c>
      <c r="I783" t="n">
        <v>31</v>
      </c>
      <c r="J783" t="n">
        <v>309.41</v>
      </c>
      <c r="K783" t="n">
        <v>61.82</v>
      </c>
      <c r="L783" t="n">
        <v>7</v>
      </c>
      <c r="M783" t="n">
        <v>29</v>
      </c>
      <c r="N783" t="n">
        <v>90.59</v>
      </c>
      <c r="O783" t="n">
        <v>38394.52</v>
      </c>
      <c r="P783" t="n">
        <v>293.09</v>
      </c>
      <c r="Q783" t="n">
        <v>467.09</v>
      </c>
      <c r="R783" t="n">
        <v>78.36</v>
      </c>
      <c r="S783" t="n">
        <v>39.61</v>
      </c>
      <c r="T783" t="n">
        <v>14314.72</v>
      </c>
      <c r="U783" t="n">
        <v>0.51</v>
      </c>
      <c r="V783" t="n">
        <v>0.72</v>
      </c>
      <c r="W783" t="n">
        <v>2.67</v>
      </c>
      <c r="X783" t="n">
        <v>0.88</v>
      </c>
      <c r="Y783" t="n">
        <v>1</v>
      </c>
      <c r="Z783" t="n">
        <v>10</v>
      </c>
    </row>
    <row r="784">
      <c r="A784" t="n">
        <v>25</v>
      </c>
      <c r="B784" t="n">
        <v>150</v>
      </c>
      <c r="C784" t="inlineStr">
        <is>
          <t xml:space="preserve">CONCLUIDO	</t>
        </is>
      </c>
      <c r="D784" t="n">
        <v>4.7996</v>
      </c>
      <c r="E784" t="n">
        <v>20.84</v>
      </c>
      <c r="F784" t="n">
        <v>16.17</v>
      </c>
      <c r="G784" t="n">
        <v>32.34</v>
      </c>
      <c r="H784" t="n">
        <v>0.42</v>
      </c>
      <c r="I784" t="n">
        <v>30</v>
      </c>
      <c r="J784" t="n">
        <v>309.95</v>
      </c>
      <c r="K784" t="n">
        <v>61.82</v>
      </c>
      <c r="L784" t="n">
        <v>7.25</v>
      </c>
      <c r="M784" t="n">
        <v>28</v>
      </c>
      <c r="N784" t="n">
        <v>90.88</v>
      </c>
      <c r="O784" t="n">
        <v>38461.6</v>
      </c>
      <c r="P784" t="n">
        <v>292.14</v>
      </c>
      <c r="Q784" t="n">
        <v>467.08</v>
      </c>
      <c r="R784" t="n">
        <v>77.39</v>
      </c>
      <c r="S784" t="n">
        <v>39.61</v>
      </c>
      <c r="T784" t="n">
        <v>13835.66</v>
      </c>
      <c r="U784" t="n">
        <v>0.51</v>
      </c>
      <c r="V784" t="n">
        <v>0.72</v>
      </c>
      <c r="W784" t="n">
        <v>2.65</v>
      </c>
      <c r="X784" t="n">
        <v>0.84</v>
      </c>
      <c r="Y784" t="n">
        <v>1</v>
      </c>
      <c r="Z784" t="n">
        <v>10</v>
      </c>
    </row>
    <row r="785">
      <c r="A785" t="n">
        <v>26</v>
      </c>
      <c r="B785" t="n">
        <v>150</v>
      </c>
      <c r="C785" t="inlineStr">
        <is>
          <t xml:space="preserve">CONCLUIDO	</t>
        </is>
      </c>
      <c r="D785" t="n">
        <v>4.8202</v>
      </c>
      <c r="E785" t="n">
        <v>20.75</v>
      </c>
      <c r="F785" t="n">
        <v>16.14</v>
      </c>
      <c r="G785" t="n">
        <v>33.39</v>
      </c>
      <c r="H785" t="n">
        <v>0.43</v>
      </c>
      <c r="I785" t="n">
        <v>29</v>
      </c>
      <c r="J785" t="n">
        <v>310.5</v>
      </c>
      <c r="K785" t="n">
        <v>61.82</v>
      </c>
      <c r="L785" t="n">
        <v>7.5</v>
      </c>
      <c r="M785" t="n">
        <v>27</v>
      </c>
      <c r="N785" t="n">
        <v>91.18000000000001</v>
      </c>
      <c r="O785" t="n">
        <v>38528.81</v>
      </c>
      <c r="P785" t="n">
        <v>291.38</v>
      </c>
      <c r="Q785" t="n">
        <v>467.1</v>
      </c>
      <c r="R785" t="n">
        <v>76.2</v>
      </c>
      <c r="S785" t="n">
        <v>39.61</v>
      </c>
      <c r="T785" t="n">
        <v>13247.23</v>
      </c>
      <c r="U785" t="n">
        <v>0.52</v>
      </c>
      <c r="V785" t="n">
        <v>0.72</v>
      </c>
      <c r="W785" t="n">
        <v>2.65</v>
      </c>
      <c r="X785" t="n">
        <v>0.8</v>
      </c>
      <c r="Y785" t="n">
        <v>1</v>
      </c>
      <c r="Z785" t="n">
        <v>10</v>
      </c>
    </row>
    <row r="786">
      <c r="A786" t="n">
        <v>27</v>
      </c>
      <c r="B786" t="n">
        <v>150</v>
      </c>
      <c r="C786" t="inlineStr">
        <is>
          <t xml:space="preserve">CONCLUIDO	</t>
        </is>
      </c>
      <c r="D786" t="n">
        <v>4.8418</v>
      </c>
      <c r="E786" t="n">
        <v>20.65</v>
      </c>
      <c r="F786" t="n">
        <v>16.1</v>
      </c>
      <c r="G786" t="n">
        <v>34.5</v>
      </c>
      <c r="H786" t="n">
        <v>0.44</v>
      </c>
      <c r="I786" t="n">
        <v>28</v>
      </c>
      <c r="J786" t="n">
        <v>311.04</v>
      </c>
      <c r="K786" t="n">
        <v>61.82</v>
      </c>
      <c r="L786" t="n">
        <v>7.75</v>
      </c>
      <c r="M786" t="n">
        <v>26</v>
      </c>
      <c r="N786" t="n">
        <v>91.47</v>
      </c>
      <c r="O786" t="n">
        <v>38596.15</v>
      </c>
      <c r="P786" t="n">
        <v>290.7</v>
      </c>
      <c r="Q786" t="n">
        <v>467.09</v>
      </c>
      <c r="R786" t="n">
        <v>74.56999999999999</v>
      </c>
      <c r="S786" t="n">
        <v>39.61</v>
      </c>
      <c r="T786" t="n">
        <v>12434.67</v>
      </c>
      <c r="U786" t="n">
        <v>0.53</v>
      </c>
      <c r="V786" t="n">
        <v>0.72</v>
      </c>
      <c r="W786" t="n">
        <v>2.66</v>
      </c>
      <c r="X786" t="n">
        <v>0.77</v>
      </c>
      <c r="Y786" t="n">
        <v>1</v>
      </c>
      <c r="Z786" t="n">
        <v>10</v>
      </c>
    </row>
    <row r="787">
      <c r="A787" t="n">
        <v>28</v>
      </c>
      <c r="B787" t="n">
        <v>150</v>
      </c>
      <c r="C787" t="inlineStr">
        <is>
          <t xml:space="preserve">CONCLUIDO	</t>
        </is>
      </c>
      <c r="D787" t="n">
        <v>4.8604</v>
      </c>
      <c r="E787" t="n">
        <v>20.57</v>
      </c>
      <c r="F787" t="n">
        <v>16.08</v>
      </c>
      <c r="G787" t="n">
        <v>35.73</v>
      </c>
      <c r="H787" t="n">
        <v>0.46</v>
      </c>
      <c r="I787" t="n">
        <v>27</v>
      </c>
      <c r="J787" t="n">
        <v>311.59</v>
      </c>
      <c r="K787" t="n">
        <v>61.82</v>
      </c>
      <c r="L787" t="n">
        <v>8</v>
      </c>
      <c r="M787" t="n">
        <v>25</v>
      </c>
      <c r="N787" t="n">
        <v>91.77</v>
      </c>
      <c r="O787" t="n">
        <v>38663.62</v>
      </c>
      <c r="P787" t="n">
        <v>290.05</v>
      </c>
      <c r="Q787" t="n">
        <v>467.07</v>
      </c>
      <c r="R787" t="n">
        <v>74.29000000000001</v>
      </c>
      <c r="S787" t="n">
        <v>39.61</v>
      </c>
      <c r="T787" t="n">
        <v>12301.54</v>
      </c>
      <c r="U787" t="n">
        <v>0.53</v>
      </c>
      <c r="V787" t="n">
        <v>0.73</v>
      </c>
      <c r="W787" t="n">
        <v>2.65</v>
      </c>
      <c r="X787" t="n">
        <v>0.74</v>
      </c>
      <c r="Y787" t="n">
        <v>1</v>
      </c>
      <c r="Z787" t="n">
        <v>10</v>
      </c>
    </row>
    <row r="788">
      <c r="A788" t="n">
        <v>29</v>
      </c>
      <c r="B788" t="n">
        <v>150</v>
      </c>
      <c r="C788" t="inlineStr">
        <is>
          <t xml:space="preserve">CONCLUIDO	</t>
        </is>
      </c>
      <c r="D788" t="n">
        <v>4.8582</v>
      </c>
      <c r="E788" t="n">
        <v>20.58</v>
      </c>
      <c r="F788" t="n">
        <v>16.09</v>
      </c>
      <c r="G788" t="n">
        <v>35.75</v>
      </c>
      <c r="H788" t="n">
        <v>0.47</v>
      </c>
      <c r="I788" t="n">
        <v>27</v>
      </c>
      <c r="J788" t="n">
        <v>312.14</v>
      </c>
      <c r="K788" t="n">
        <v>61.82</v>
      </c>
      <c r="L788" t="n">
        <v>8.25</v>
      </c>
      <c r="M788" t="n">
        <v>25</v>
      </c>
      <c r="N788" t="n">
        <v>92.06999999999999</v>
      </c>
      <c r="O788" t="n">
        <v>38731.35</v>
      </c>
      <c r="P788" t="n">
        <v>290.2</v>
      </c>
      <c r="Q788" t="n">
        <v>467.11</v>
      </c>
      <c r="R788" t="n">
        <v>74.43000000000001</v>
      </c>
      <c r="S788" t="n">
        <v>39.61</v>
      </c>
      <c r="T788" t="n">
        <v>12371.97</v>
      </c>
      <c r="U788" t="n">
        <v>0.53</v>
      </c>
      <c r="V788" t="n">
        <v>0.73</v>
      </c>
      <c r="W788" t="n">
        <v>2.65</v>
      </c>
      <c r="X788" t="n">
        <v>0.75</v>
      </c>
      <c r="Y788" t="n">
        <v>1</v>
      </c>
      <c r="Z788" t="n">
        <v>10</v>
      </c>
    </row>
    <row r="789">
      <c r="A789" t="n">
        <v>30</v>
      </c>
      <c r="B789" t="n">
        <v>150</v>
      </c>
      <c r="C789" t="inlineStr">
        <is>
          <t xml:space="preserve">CONCLUIDO	</t>
        </is>
      </c>
      <c r="D789" t="n">
        <v>4.8804</v>
      </c>
      <c r="E789" t="n">
        <v>20.49</v>
      </c>
      <c r="F789" t="n">
        <v>16.05</v>
      </c>
      <c r="G789" t="n">
        <v>37.04</v>
      </c>
      <c r="H789" t="n">
        <v>0.48</v>
      </c>
      <c r="I789" t="n">
        <v>26</v>
      </c>
      <c r="J789" t="n">
        <v>312.69</v>
      </c>
      <c r="K789" t="n">
        <v>61.82</v>
      </c>
      <c r="L789" t="n">
        <v>8.5</v>
      </c>
      <c r="M789" t="n">
        <v>24</v>
      </c>
      <c r="N789" t="n">
        <v>92.37</v>
      </c>
      <c r="O789" t="n">
        <v>38799.09</v>
      </c>
      <c r="P789" t="n">
        <v>289.56</v>
      </c>
      <c r="Q789" t="n">
        <v>467.11</v>
      </c>
      <c r="R789" t="n">
        <v>73.03</v>
      </c>
      <c r="S789" t="n">
        <v>39.61</v>
      </c>
      <c r="T789" t="n">
        <v>11675.05</v>
      </c>
      <c r="U789" t="n">
        <v>0.54</v>
      </c>
      <c r="V789" t="n">
        <v>0.73</v>
      </c>
      <c r="W789" t="n">
        <v>2.66</v>
      </c>
      <c r="X789" t="n">
        <v>0.71</v>
      </c>
      <c r="Y789" t="n">
        <v>1</v>
      </c>
      <c r="Z789" t="n">
        <v>10</v>
      </c>
    </row>
    <row r="790">
      <c r="A790" t="n">
        <v>31</v>
      </c>
      <c r="B790" t="n">
        <v>150</v>
      </c>
      <c r="C790" t="inlineStr">
        <is>
          <t xml:space="preserve">CONCLUIDO	</t>
        </is>
      </c>
      <c r="D790" t="n">
        <v>4.8987</v>
      </c>
      <c r="E790" t="n">
        <v>20.41</v>
      </c>
      <c r="F790" t="n">
        <v>16.03</v>
      </c>
      <c r="G790" t="n">
        <v>38.47</v>
      </c>
      <c r="H790" t="n">
        <v>0.5</v>
      </c>
      <c r="I790" t="n">
        <v>25</v>
      </c>
      <c r="J790" t="n">
        <v>313.24</v>
      </c>
      <c r="K790" t="n">
        <v>61.82</v>
      </c>
      <c r="L790" t="n">
        <v>8.75</v>
      </c>
      <c r="M790" t="n">
        <v>23</v>
      </c>
      <c r="N790" t="n">
        <v>92.67</v>
      </c>
      <c r="O790" t="n">
        <v>38866.96</v>
      </c>
      <c r="P790" t="n">
        <v>288.79</v>
      </c>
      <c r="Q790" t="n">
        <v>467.09</v>
      </c>
      <c r="R790" t="n">
        <v>72.36</v>
      </c>
      <c r="S790" t="n">
        <v>39.61</v>
      </c>
      <c r="T790" t="n">
        <v>11344</v>
      </c>
      <c r="U790" t="n">
        <v>0.55</v>
      </c>
      <c r="V790" t="n">
        <v>0.73</v>
      </c>
      <c r="W790" t="n">
        <v>2.65</v>
      </c>
      <c r="X790" t="n">
        <v>0.6899999999999999</v>
      </c>
      <c r="Y790" t="n">
        <v>1</v>
      </c>
      <c r="Z790" t="n">
        <v>10</v>
      </c>
    </row>
    <row r="791">
      <c r="A791" t="n">
        <v>32</v>
      </c>
      <c r="B791" t="n">
        <v>150</v>
      </c>
      <c r="C791" t="inlineStr">
        <is>
          <t xml:space="preserve">CONCLUIDO	</t>
        </is>
      </c>
      <c r="D791" t="n">
        <v>4.9232</v>
      </c>
      <c r="E791" t="n">
        <v>20.31</v>
      </c>
      <c r="F791" t="n">
        <v>15.98</v>
      </c>
      <c r="G791" t="n">
        <v>39.95</v>
      </c>
      <c r="H791" t="n">
        <v>0.51</v>
      </c>
      <c r="I791" t="n">
        <v>24</v>
      </c>
      <c r="J791" t="n">
        <v>313.79</v>
      </c>
      <c r="K791" t="n">
        <v>61.82</v>
      </c>
      <c r="L791" t="n">
        <v>9</v>
      </c>
      <c r="M791" t="n">
        <v>22</v>
      </c>
      <c r="N791" t="n">
        <v>92.97</v>
      </c>
      <c r="O791" t="n">
        <v>38934.97</v>
      </c>
      <c r="P791" t="n">
        <v>287.99</v>
      </c>
      <c r="Q791" t="n">
        <v>467.1</v>
      </c>
      <c r="R791" t="n">
        <v>71.09</v>
      </c>
      <c r="S791" t="n">
        <v>39.61</v>
      </c>
      <c r="T791" t="n">
        <v>10717.88</v>
      </c>
      <c r="U791" t="n">
        <v>0.5600000000000001</v>
      </c>
      <c r="V791" t="n">
        <v>0.73</v>
      </c>
      <c r="W791" t="n">
        <v>2.64</v>
      </c>
      <c r="X791" t="n">
        <v>0.65</v>
      </c>
      <c r="Y791" t="n">
        <v>1</v>
      </c>
      <c r="Z791" t="n">
        <v>10</v>
      </c>
    </row>
    <row r="792">
      <c r="A792" t="n">
        <v>33</v>
      </c>
      <c r="B792" t="n">
        <v>150</v>
      </c>
      <c r="C792" t="inlineStr">
        <is>
          <t xml:space="preserve">CONCLUIDO	</t>
        </is>
      </c>
      <c r="D792" t="n">
        <v>4.9215</v>
      </c>
      <c r="E792" t="n">
        <v>20.32</v>
      </c>
      <c r="F792" t="n">
        <v>15.99</v>
      </c>
      <c r="G792" t="n">
        <v>39.97</v>
      </c>
      <c r="H792" t="n">
        <v>0.52</v>
      </c>
      <c r="I792" t="n">
        <v>24</v>
      </c>
      <c r="J792" t="n">
        <v>314.34</v>
      </c>
      <c r="K792" t="n">
        <v>61.82</v>
      </c>
      <c r="L792" t="n">
        <v>9.25</v>
      </c>
      <c r="M792" t="n">
        <v>22</v>
      </c>
      <c r="N792" t="n">
        <v>93.27</v>
      </c>
      <c r="O792" t="n">
        <v>39003.11</v>
      </c>
      <c r="P792" t="n">
        <v>287.9</v>
      </c>
      <c r="Q792" t="n">
        <v>467.07</v>
      </c>
      <c r="R792" t="n">
        <v>71.31999999999999</v>
      </c>
      <c r="S792" t="n">
        <v>39.61</v>
      </c>
      <c r="T792" t="n">
        <v>10833.23</v>
      </c>
      <c r="U792" t="n">
        <v>0.5600000000000001</v>
      </c>
      <c r="V792" t="n">
        <v>0.73</v>
      </c>
      <c r="W792" t="n">
        <v>2.65</v>
      </c>
      <c r="X792" t="n">
        <v>0.66</v>
      </c>
      <c r="Y792" t="n">
        <v>1</v>
      </c>
      <c r="Z792" t="n">
        <v>10</v>
      </c>
    </row>
    <row r="793">
      <c r="A793" t="n">
        <v>34</v>
      </c>
      <c r="B793" t="n">
        <v>150</v>
      </c>
      <c r="C793" t="inlineStr">
        <is>
          <t xml:space="preserve">CONCLUIDO	</t>
        </is>
      </c>
      <c r="D793" t="n">
        <v>4.9387</v>
      </c>
      <c r="E793" t="n">
        <v>20.25</v>
      </c>
      <c r="F793" t="n">
        <v>15.97</v>
      </c>
      <c r="G793" t="n">
        <v>41.67</v>
      </c>
      <c r="H793" t="n">
        <v>0.54</v>
      </c>
      <c r="I793" t="n">
        <v>23</v>
      </c>
      <c r="J793" t="n">
        <v>314.9</v>
      </c>
      <c r="K793" t="n">
        <v>61.82</v>
      </c>
      <c r="L793" t="n">
        <v>9.5</v>
      </c>
      <c r="M793" t="n">
        <v>21</v>
      </c>
      <c r="N793" t="n">
        <v>93.56999999999999</v>
      </c>
      <c r="O793" t="n">
        <v>39071.38</v>
      </c>
      <c r="P793" t="n">
        <v>287.76</v>
      </c>
      <c r="Q793" t="n">
        <v>467.11</v>
      </c>
      <c r="R793" t="n">
        <v>70.70999999999999</v>
      </c>
      <c r="S793" t="n">
        <v>39.61</v>
      </c>
      <c r="T793" t="n">
        <v>10531.24</v>
      </c>
      <c r="U793" t="n">
        <v>0.5600000000000001</v>
      </c>
      <c r="V793" t="n">
        <v>0.73</v>
      </c>
      <c r="W793" t="n">
        <v>2.65</v>
      </c>
      <c r="X793" t="n">
        <v>0.64</v>
      </c>
      <c r="Y793" t="n">
        <v>1</v>
      </c>
      <c r="Z793" t="n">
        <v>10</v>
      </c>
    </row>
    <row r="794">
      <c r="A794" t="n">
        <v>35</v>
      </c>
      <c r="B794" t="n">
        <v>150</v>
      </c>
      <c r="C794" t="inlineStr">
        <is>
          <t xml:space="preserve">CONCLUIDO	</t>
        </is>
      </c>
      <c r="D794" t="n">
        <v>4.94</v>
      </c>
      <c r="E794" t="n">
        <v>20.24</v>
      </c>
      <c r="F794" t="n">
        <v>15.97</v>
      </c>
      <c r="G794" t="n">
        <v>41.66</v>
      </c>
      <c r="H794" t="n">
        <v>0.55</v>
      </c>
      <c r="I794" t="n">
        <v>23</v>
      </c>
      <c r="J794" t="n">
        <v>315.45</v>
      </c>
      <c r="K794" t="n">
        <v>61.82</v>
      </c>
      <c r="L794" t="n">
        <v>9.75</v>
      </c>
      <c r="M794" t="n">
        <v>21</v>
      </c>
      <c r="N794" t="n">
        <v>93.88</v>
      </c>
      <c r="O794" t="n">
        <v>39139.8</v>
      </c>
      <c r="P794" t="n">
        <v>287.43</v>
      </c>
      <c r="Q794" t="n">
        <v>467.15</v>
      </c>
      <c r="R794" t="n">
        <v>70.47</v>
      </c>
      <c r="S794" t="n">
        <v>39.61</v>
      </c>
      <c r="T794" t="n">
        <v>10409.94</v>
      </c>
      <c r="U794" t="n">
        <v>0.5600000000000001</v>
      </c>
      <c r="V794" t="n">
        <v>0.73</v>
      </c>
      <c r="W794" t="n">
        <v>2.65</v>
      </c>
      <c r="X794" t="n">
        <v>0.63</v>
      </c>
      <c r="Y794" t="n">
        <v>1</v>
      </c>
      <c r="Z794" t="n">
        <v>10</v>
      </c>
    </row>
    <row r="795">
      <c r="A795" t="n">
        <v>36</v>
      </c>
      <c r="B795" t="n">
        <v>150</v>
      </c>
      <c r="C795" t="inlineStr">
        <is>
          <t xml:space="preserve">CONCLUIDO	</t>
        </is>
      </c>
      <c r="D795" t="n">
        <v>4.9593</v>
      </c>
      <c r="E795" t="n">
        <v>20.16</v>
      </c>
      <c r="F795" t="n">
        <v>15.94</v>
      </c>
      <c r="G795" t="n">
        <v>43.49</v>
      </c>
      <c r="H795" t="n">
        <v>0.5600000000000001</v>
      </c>
      <c r="I795" t="n">
        <v>22</v>
      </c>
      <c r="J795" t="n">
        <v>316.01</v>
      </c>
      <c r="K795" t="n">
        <v>61.82</v>
      </c>
      <c r="L795" t="n">
        <v>10</v>
      </c>
      <c r="M795" t="n">
        <v>20</v>
      </c>
      <c r="N795" t="n">
        <v>94.18000000000001</v>
      </c>
      <c r="O795" t="n">
        <v>39208.35</v>
      </c>
      <c r="P795" t="n">
        <v>287.07</v>
      </c>
      <c r="Q795" t="n">
        <v>467.09</v>
      </c>
      <c r="R795" t="n">
        <v>69.73999999999999</v>
      </c>
      <c r="S795" t="n">
        <v>39.61</v>
      </c>
      <c r="T795" t="n">
        <v>10053.09</v>
      </c>
      <c r="U795" t="n">
        <v>0.57</v>
      </c>
      <c r="V795" t="n">
        <v>0.73</v>
      </c>
      <c r="W795" t="n">
        <v>2.65</v>
      </c>
      <c r="X795" t="n">
        <v>0.61</v>
      </c>
      <c r="Y795" t="n">
        <v>1</v>
      </c>
      <c r="Z795" t="n">
        <v>10</v>
      </c>
    </row>
    <row r="796">
      <c r="A796" t="n">
        <v>37</v>
      </c>
      <c r="B796" t="n">
        <v>150</v>
      </c>
      <c r="C796" t="inlineStr">
        <is>
          <t xml:space="preserve">CONCLUIDO	</t>
        </is>
      </c>
      <c r="D796" t="n">
        <v>4.9826</v>
      </c>
      <c r="E796" t="n">
        <v>20.07</v>
      </c>
      <c r="F796" t="n">
        <v>15.91</v>
      </c>
      <c r="G796" t="n">
        <v>45.45</v>
      </c>
      <c r="H796" t="n">
        <v>0.58</v>
      </c>
      <c r="I796" t="n">
        <v>21</v>
      </c>
      <c r="J796" t="n">
        <v>316.56</v>
      </c>
      <c r="K796" t="n">
        <v>61.82</v>
      </c>
      <c r="L796" t="n">
        <v>10.25</v>
      </c>
      <c r="M796" t="n">
        <v>19</v>
      </c>
      <c r="N796" t="n">
        <v>94.48999999999999</v>
      </c>
      <c r="O796" t="n">
        <v>39277.04</v>
      </c>
      <c r="P796" t="n">
        <v>285.97</v>
      </c>
      <c r="Q796" t="n">
        <v>467.09</v>
      </c>
      <c r="R796" t="n">
        <v>68.66</v>
      </c>
      <c r="S796" t="n">
        <v>39.61</v>
      </c>
      <c r="T796" t="n">
        <v>9516.92</v>
      </c>
      <c r="U796" t="n">
        <v>0.58</v>
      </c>
      <c r="V796" t="n">
        <v>0.73</v>
      </c>
      <c r="W796" t="n">
        <v>2.64</v>
      </c>
      <c r="X796" t="n">
        <v>0.57</v>
      </c>
      <c r="Y796" t="n">
        <v>1</v>
      </c>
      <c r="Z796" t="n">
        <v>10</v>
      </c>
    </row>
    <row r="797">
      <c r="A797" t="n">
        <v>38</v>
      </c>
      <c r="B797" t="n">
        <v>150</v>
      </c>
      <c r="C797" t="inlineStr">
        <is>
          <t xml:space="preserve">CONCLUIDO	</t>
        </is>
      </c>
      <c r="D797" t="n">
        <v>4.9834</v>
      </c>
      <c r="E797" t="n">
        <v>20.07</v>
      </c>
      <c r="F797" t="n">
        <v>15.9</v>
      </c>
      <c r="G797" t="n">
        <v>45.44</v>
      </c>
      <c r="H797" t="n">
        <v>0.59</v>
      </c>
      <c r="I797" t="n">
        <v>21</v>
      </c>
      <c r="J797" t="n">
        <v>317.12</v>
      </c>
      <c r="K797" t="n">
        <v>61.82</v>
      </c>
      <c r="L797" t="n">
        <v>10.5</v>
      </c>
      <c r="M797" t="n">
        <v>19</v>
      </c>
      <c r="N797" t="n">
        <v>94.8</v>
      </c>
      <c r="O797" t="n">
        <v>39345.87</v>
      </c>
      <c r="P797" t="n">
        <v>285.83</v>
      </c>
      <c r="Q797" t="n">
        <v>467.07</v>
      </c>
      <c r="R797" t="n">
        <v>68.44</v>
      </c>
      <c r="S797" t="n">
        <v>39.61</v>
      </c>
      <c r="T797" t="n">
        <v>9408.23</v>
      </c>
      <c r="U797" t="n">
        <v>0.58</v>
      </c>
      <c r="V797" t="n">
        <v>0.73</v>
      </c>
      <c r="W797" t="n">
        <v>2.64</v>
      </c>
      <c r="X797" t="n">
        <v>0.57</v>
      </c>
      <c r="Y797" t="n">
        <v>1</v>
      </c>
      <c r="Z797" t="n">
        <v>10</v>
      </c>
    </row>
    <row r="798">
      <c r="A798" t="n">
        <v>39</v>
      </c>
      <c r="B798" t="n">
        <v>150</v>
      </c>
      <c r="C798" t="inlineStr">
        <is>
          <t xml:space="preserve">CONCLUIDO	</t>
        </is>
      </c>
      <c r="D798" t="n">
        <v>5.0038</v>
      </c>
      <c r="E798" t="n">
        <v>19.98</v>
      </c>
      <c r="F798" t="n">
        <v>15.88</v>
      </c>
      <c r="G798" t="n">
        <v>47.63</v>
      </c>
      <c r="H798" t="n">
        <v>0.6</v>
      </c>
      <c r="I798" t="n">
        <v>20</v>
      </c>
      <c r="J798" t="n">
        <v>317.68</v>
      </c>
      <c r="K798" t="n">
        <v>61.82</v>
      </c>
      <c r="L798" t="n">
        <v>10.75</v>
      </c>
      <c r="M798" t="n">
        <v>18</v>
      </c>
      <c r="N798" t="n">
        <v>95.11</v>
      </c>
      <c r="O798" t="n">
        <v>39414.84</v>
      </c>
      <c r="P798" t="n">
        <v>284.97</v>
      </c>
      <c r="Q798" t="n">
        <v>467.07</v>
      </c>
      <c r="R798" t="n">
        <v>67.52</v>
      </c>
      <c r="S798" t="n">
        <v>39.61</v>
      </c>
      <c r="T798" t="n">
        <v>8951.610000000001</v>
      </c>
      <c r="U798" t="n">
        <v>0.59</v>
      </c>
      <c r="V798" t="n">
        <v>0.73</v>
      </c>
      <c r="W798" t="n">
        <v>2.64</v>
      </c>
      <c r="X798" t="n">
        <v>0.54</v>
      </c>
      <c r="Y798" t="n">
        <v>1</v>
      </c>
      <c r="Z798" t="n">
        <v>10</v>
      </c>
    </row>
    <row r="799">
      <c r="A799" t="n">
        <v>40</v>
      </c>
      <c r="B799" t="n">
        <v>150</v>
      </c>
      <c r="C799" t="inlineStr">
        <is>
          <t xml:space="preserve">CONCLUIDO	</t>
        </is>
      </c>
      <c r="D799" t="n">
        <v>5.0044</v>
      </c>
      <c r="E799" t="n">
        <v>19.98</v>
      </c>
      <c r="F799" t="n">
        <v>15.87</v>
      </c>
      <c r="G799" t="n">
        <v>47.62</v>
      </c>
      <c r="H799" t="n">
        <v>0.62</v>
      </c>
      <c r="I799" t="n">
        <v>20</v>
      </c>
      <c r="J799" t="n">
        <v>318.24</v>
      </c>
      <c r="K799" t="n">
        <v>61.82</v>
      </c>
      <c r="L799" t="n">
        <v>11</v>
      </c>
      <c r="M799" t="n">
        <v>18</v>
      </c>
      <c r="N799" t="n">
        <v>95.42</v>
      </c>
      <c r="O799" t="n">
        <v>39483.95</v>
      </c>
      <c r="P799" t="n">
        <v>285.51</v>
      </c>
      <c r="Q799" t="n">
        <v>467.09</v>
      </c>
      <c r="R799" t="n">
        <v>67.48</v>
      </c>
      <c r="S799" t="n">
        <v>39.61</v>
      </c>
      <c r="T799" t="n">
        <v>8932.950000000001</v>
      </c>
      <c r="U799" t="n">
        <v>0.59</v>
      </c>
      <c r="V799" t="n">
        <v>0.73</v>
      </c>
      <c r="W799" t="n">
        <v>2.64</v>
      </c>
      <c r="X799" t="n">
        <v>0.54</v>
      </c>
      <c r="Y799" t="n">
        <v>1</v>
      </c>
      <c r="Z799" t="n">
        <v>10</v>
      </c>
    </row>
    <row r="800">
      <c r="A800" t="n">
        <v>41</v>
      </c>
      <c r="B800" t="n">
        <v>150</v>
      </c>
      <c r="C800" t="inlineStr">
        <is>
          <t xml:space="preserve">CONCLUIDO	</t>
        </is>
      </c>
      <c r="D800" t="n">
        <v>5.0016</v>
      </c>
      <c r="E800" t="n">
        <v>19.99</v>
      </c>
      <c r="F800" t="n">
        <v>15.89</v>
      </c>
      <c r="G800" t="n">
        <v>47.66</v>
      </c>
      <c r="H800" t="n">
        <v>0.63</v>
      </c>
      <c r="I800" t="n">
        <v>20</v>
      </c>
      <c r="J800" t="n">
        <v>318.8</v>
      </c>
      <c r="K800" t="n">
        <v>61.82</v>
      </c>
      <c r="L800" t="n">
        <v>11.25</v>
      </c>
      <c r="M800" t="n">
        <v>18</v>
      </c>
      <c r="N800" t="n">
        <v>95.73</v>
      </c>
      <c r="O800" t="n">
        <v>39553.2</v>
      </c>
      <c r="P800" t="n">
        <v>285.35</v>
      </c>
      <c r="Q800" t="n">
        <v>467.09</v>
      </c>
      <c r="R800" t="n">
        <v>68.11</v>
      </c>
      <c r="S800" t="n">
        <v>39.61</v>
      </c>
      <c r="T800" t="n">
        <v>9246.98</v>
      </c>
      <c r="U800" t="n">
        <v>0.58</v>
      </c>
      <c r="V800" t="n">
        <v>0.73</v>
      </c>
      <c r="W800" t="n">
        <v>2.64</v>
      </c>
      <c r="X800" t="n">
        <v>0.55</v>
      </c>
      <c r="Y800" t="n">
        <v>1</v>
      </c>
      <c r="Z800" t="n">
        <v>10</v>
      </c>
    </row>
    <row r="801">
      <c r="A801" t="n">
        <v>42</v>
      </c>
      <c r="B801" t="n">
        <v>150</v>
      </c>
      <c r="C801" t="inlineStr">
        <is>
          <t xml:space="preserve">CONCLUIDO	</t>
        </is>
      </c>
      <c r="D801" t="n">
        <v>5.0206</v>
      </c>
      <c r="E801" t="n">
        <v>19.92</v>
      </c>
      <c r="F801" t="n">
        <v>15.87</v>
      </c>
      <c r="G801" t="n">
        <v>50.1</v>
      </c>
      <c r="H801" t="n">
        <v>0.64</v>
      </c>
      <c r="I801" t="n">
        <v>19</v>
      </c>
      <c r="J801" t="n">
        <v>319.36</v>
      </c>
      <c r="K801" t="n">
        <v>61.82</v>
      </c>
      <c r="L801" t="n">
        <v>11.5</v>
      </c>
      <c r="M801" t="n">
        <v>17</v>
      </c>
      <c r="N801" t="n">
        <v>96.04000000000001</v>
      </c>
      <c r="O801" t="n">
        <v>39622.59</v>
      </c>
      <c r="P801" t="n">
        <v>285.15</v>
      </c>
      <c r="Q801" t="n">
        <v>467.08</v>
      </c>
      <c r="R801" t="n">
        <v>67.3</v>
      </c>
      <c r="S801" t="n">
        <v>39.61</v>
      </c>
      <c r="T801" t="n">
        <v>8847.32</v>
      </c>
      <c r="U801" t="n">
        <v>0.59</v>
      </c>
      <c r="V801" t="n">
        <v>0.74</v>
      </c>
      <c r="W801" t="n">
        <v>2.64</v>
      </c>
      <c r="X801" t="n">
        <v>0.53</v>
      </c>
      <c r="Y801" t="n">
        <v>1</v>
      </c>
      <c r="Z801" t="n">
        <v>10</v>
      </c>
    </row>
    <row r="802">
      <c r="A802" t="n">
        <v>43</v>
      </c>
      <c r="B802" t="n">
        <v>150</v>
      </c>
      <c r="C802" t="inlineStr">
        <is>
          <t xml:space="preserve">CONCLUIDO	</t>
        </is>
      </c>
      <c r="D802" t="n">
        <v>5.0264</v>
      </c>
      <c r="E802" t="n">
        <v>19.9</v>
      </c>
      <c r="F802" t="n">
        <v>15.84</v>
      </c>
      <c r="G802" t="n">
        <v>50.03</v>
      </c>
      <c r="H802" t="n">
        <v>0.65</v>
      </c>
      <c r="I802" t="n">
        <v>19</v>
      </c>
      <c r="J802" t="n">
        <v>319.93</v>
      </c>
      <c r="K802" t="n">
        <v>61.82</v>
      </c>
      <c r="L802" t="n">
        <v>11.75</v>
      </c>
      <c r="M802" t="n">
        <v>17</v>
      </c>
      <c r="N802" t="n">
        <v>96.36</v>
      </c>
      <c r="O802" t="n">
        <v>39692.13</v>
      </c>
      <c r="P802" t="n">
        <v>284.54</v>
      </c>
      <c r="Q802" t="n">
        <v>467.08</v>
      </c>
      <c r="R802" t="n">
        <v>66.58</v>
      </c>
      <c r="S802" t="n">
        <v>39.61</v>
      </c>
      <c r="T802" t="n">
        <v>8487.98</v>
      </c>
      <c r="U802" t="n">
        <v>0.59</v>
      </c>
      <c r="V802" t="n">
        <v>0.74</v>
      </c>
      <c r="W802" t="n">
        <v>2.64</v>
      </c>
      <c r="X802" t="n">
        <v>0.51</v>
      </c>
      <c r="Y802" t="n">
        <v>1</v>
      </c>
      <c r="Z802" t="n">
        <v>10</v>
      </c>
    </row>
    <row r="803">
      <c r="A803" t="n">
        <v>44</v>
      </c>
      <c r="B803" t="n">
        <v>150</v>
      </c>
      <c r="C803" t="inlineStr">
        <is>
          <t xml:space="preserve">CONCLUIDO	</t>
        </is>
      </c>
      <c r="D803" t="n">
        <v>5.0468</v>
      </c>
      <c r="E803" t="n">
        <v>19.81</v>
      </c>
      <c r="F803" t="n">
        <v>15.82</v>
      </c>
      <c r="G803" t="n">
        <v>52.72</v>
      </c>
      <c r="H803" t="n">
        <v>0.67</v>
      </c>
      <c r="I803" t="n">
        <v>18</v>
      </c>
      <c r="J803" t="n">
        <v>320.49</v>
      </c>
      <c r="K803" t="n">
        <v>61.82</v>
      </c>
      <c r="L803" t="n">
        <v>12</v>
      </c>
      <c r="M803" t="n">
        <v>16</v>
      </c>
      <c r="N803" t="n">
        <v>96.67</v>
      </c>
      <c r="O803" t="n">
        <v>39761.81</v>
      </c>
      <c r="P803" t="n">
        <v>284.08</v>
      </c>
      <c r="Q803" t="n">
        <v>467.1</v>
      </c>
      <c r="R803" t="n">
        <v>65.72</v>
      </c>
      <c r="S803" t="n">
        <v>39.61</v>
      </c>
      <c r="T803" t="n">
        <v>8063.32</v>
      </c>
      <c r="U803" t="n">
        <v>0.6</v>
      </c>
      <c r="V803" t="n">
        <v>0.74</v>
      </c>
      <c r="W803" t="n">
        <v>2.64</v>
      </c>
      <c r="X803" t="n">
        <v>0.48</v>
      </c>
      <c r="Y803" t="n">
        <v>1</v>
      </c>
      <c r="Z803" t="n">
        <v>10</v>
      </c>
    </row>
    <row r="804">
      <c r="A804" t="n">
        <v>45</v>
      </c>
      <c r="B804" t="n">
        <v>150</v>
      </c>
      <c r="C804" t="inlineStr">
        <is>
          <t xml:space="preserve">CONCLUIDO	</t>
        </is>
      </c>
      <c r="D804" t="n">
        <v>5.0461</v>
      </c>
      <c r="E804" t="n">
        <v>19.82</v>
      </c>
      <c r="F804" t="n">
        <v>15.82</v>
      </c>
      <c r="G804" t="n">
        <v>52.73</v>
      </c>
      <c r="H804" t="n">
        <v>0.68</v>
      </c>
      <c r="I804" t="n">
        <v>18</v>
      </c>
      <c r="J804" t="n">
        <v>321.06</v>
      </c>
      <c r="K804" t="n">
        <v>61.82</v>
      </c>
      <c r="L804" t="n">
        <v>12.25</v>
      </c>
      <c r="M804" t="n">
        <v>16</v>
      </c>
      <c r="N804" t="n">
        <v>96.98999999999999</v>
      </c>
      <c r="O804" t="n">
        <v>39831.64</v>
      </c>
      <c r="P804" t="n">
        <v>284.11</v>
      </c>
      <c r="Q804" t="n">
        <v>467.07</v>
      </c>
      <c r="R804" t="n">
        <v>65.92</v>
      </c>
      <c r="S804" t="n">
        <v>39.61</v>
      </c>
      <c r="T804" t="n">
        <v>8163.03</v>
      </c>
      <c r="U804" t="n">
        <v>0.6</v>
      </c>
      <c r="V804" t="n">
        <v>0.74</v>
      </c>
      <c r="W804" t="n">
        <v>2.63</v>
      </c>
      <c r="X804" t="n">
        <v>0.49</v>
      </c>
      <c r="Y804" t="n">
        <v>1</v>
      </c>
      <c r="Z804" t="n">
        <v>10</v>
      </c>
    </row>
    <row r="805">
      <c r="A805" t="n">
        <v>46</v>
      </c>
      <c r="B805" t="n">
        <v>150</v>
      </c>
      <c r="C805" t="inlineStr">
        <is>
          <t xml:space="preserve">CONCLUIDO	</t>
        </is>
      </c>
      <c r="D805" t="n">
        <v>5.0502</v>
      </c>
      <c r="E805" t="n">
        <v>19.8</v>
      </c>
      <c r="F805" t="n">
        <v>15.8</v>
      </c>
      <c r="G805" t="n">
        <v>52.68</v>
      </c>
      <c r="H805" t="n">
        <v>0.6899999999999999</v>
      </c>
      <c r="I805" t="n">
        <v>18</v>
      </c>
      <c r="J805" t="n">
        <v>321.63</v>
      </c>
      <c r="K805" t="n">
        <v>61.82</v>
      </c>
      <c r="L805" t="n">
        <v>12.5</v>
      </c>
      <c r="M805" t="n">
        <v>16</v>
      </c>
      <c r="N805" t="n">
        <v>97.31</v>
      </c>
      <c r="O805" t="n">
        <v>39901.61</v>
      </c>
      <c r="P805" t="n">
        <v>283.31</v>
      </c>
      <c r="Q805" t="n">
        <v>467.07</v>
      </c>
      <c r="R805" t="n">
        <v>65.31</v>
      </c>
      <c r="S805" t="n">
        <v>39.61</v>
      </c>
      <c r="T805" t="n">
        <v>7857.17</v>
      </c>
      <c r="U805" t="n">
        <v>0.61</v>
      </c>
      <c r="V805" t="n">
        <v>0.74</v>
      </c>
      <c r="W805" t="n">
        <v>2.64</v>
      </c>
      <c r="X805" t="n">
        <v>0.47</v>
      </c>
      <c r="Y805" t="n">
        <v>1</v>
      </c>
      <c r="Z805" t="n">
        <v>10</v>
      </c>
    </row>
    <row r="806">
      <c r="A806" t="n">
        <v>47</v>
      </c>
      <c r="B806" t="n">
        <v>150</v>
      </c>
      <c r="C806" t="inlineStr">
        <is>
          <t xml:space="preserve">CONCLUIDO	</t>
        </is>
      </c>
      <c r="D806" t="n">
        <v>5.0712</v>
      </c>
      <c r="E806" t="n">
        <v>19.72</v>
      </c>
      <c r="F806" t="n">
        <v>15.78</v>
      </c>
      <c r="G806" t="n">
        <v>55.69</v>
      </c>
      <c r="H806" t="n">
        <v>0.71</v>
      </c>
      <c r="I806" t="n">
        <v>17</v>
      </c>
      <c r="J806" t="n">
        <v>322.2</v>
      </c>
      <c r="K806" t="n">
        <v>61.82</v>
      </c>
      <c r="L806" t="n">
        <v>12.75</v>
      </c>
      <c r="M806" t="n">
        <v>15</v>
      </c>
      <c r="N806" t="n">
        <v>97.62</v>
      </c>
      <c r="O806" t="n">
        <v>39971.73</v>
      </c>
      <c r="P806" t="n">
        <v>282.62</v>
      </c>
      <c r="Q806" t="n">
        <v>467.07</v>
      </c>
      <c r="R806" t="n">
        <v>64.61</v>
      </c>
      <c r="S806" t="n">
        <v>39.61</v>
      </c>
      <c r="T806" t="n">
        <v>7509.66</v>
      </c>
      <c r="U806" t="n">
        <v>0.61</v>
      </c>
      <c r="V806" t="n">
        <v>0.74</v>
      </c>
      <c r="W806" t="n">
        <v>2.63</v>
      </c>
      <c r="X806" t="n">
        <v>0.44</v>
      </c>
      <c r="Y806" t="n">
        <v>1</v>
      </c>
      <c r="Z806" t="n">
        <v>10</v>
      </c>
    </row>
    <row r="807">
      <c r="A807" t="n">
        <v>48</v>
      </c>
      <c r="B807" t="n">
        <v>150</v>
      </c>
      <c r="C807" t="inlineStr">
        <is>
          <t xml:space="preserve">CONCLUIDO	</t>
        </is>
      </c>
      <c r="D807" t="n">
        <v>5.0669</v>
      </c>
      <c r="E807" t="n">
        <v>19.74</v>
      </c>
      <c r="F807" t="n">
        <v>15.79</v>
      </c>
      <c r="G807" t="n">
        <v>55.75</v>
      </c>
      <c r="H807" t="n">
        <v>0.72</v>
      </c>
      <c r="I807" t="n">
        <v>17</v>
      </c>
      <c r="J807" t="n">
        <v>322.77</v>
      </c>
      <c r="K807" t="n">
        <v>61.82</v>
      </c>
      <c r="L807" t="n">
        <v>13</v>
      </c>
      <c r="M807" t="n">
        <v>15</v>
      </c>
      <c r="N807" t="n">
        <v>97.94</v>
      </c>
      <c r="O807" t="n">
        <v>40042</v>
      </c>
      <c r="P807" t="n">
        <v>283.02</v>
      </c>
      <c r="Q807" t="n">
        <v>467.07</v>
      </c>
      <c r="R807" t="n">
        <v>64.94</v>
      </c>
      <c r="S807" t="n">
        <v>39.61</v>
      </c>
      <c r="T807" t="n">
        <v>7673.89</v>
      </c>
      <c r="U807" t="n">
        <v>0.61</v>
      </c>
      <c r="V807" t="n">
        <v>0.74</v>
      </c>
      <c r="W807" t="n">
        <v>2.64</v>
      </c>
      <c r="X807" t="n">
        <v>0.46</v>
      </c>
      <c r="Y807" t="n">
        <v>1</v>
      </c>
      <c r="Z807" t="n">
        <v>10</v>
      </c>
    </row>
    <row r="808">
      <c r="A808" t="n">
        <v>49</v>
      </c>
      <c r="B808" t="n">
        <v>150</v>
      </c>
      <c r="C808" t="inlineStr">
        <is>
          <t xml:space="preserve">CONCLUIDO	</t>
        </is>
      </c>
      <c r="D808" t="n">
        <v>5.0691</v>
      </c>
      <c r="E808" t="n">
        <v>19.73</v>
      </c>
      <c r="F808" t="n">
        <v>15.79</v>
      </c>
      <c r="G808" t="n">
        <v>55.71</v>
      </c>
      <c r="H808" t="n">
        <v>0.73</v>
      </c>
      <c r="I808" t="n">
        <v>17</v>
      </c>
      <c r="J808" t="n">
        <v>323.34</v>
      </c>
      <c r="K808" t="n">
        <v>61.82</v>
      </c>
      <c r="L808" t="n">
        <v>13.25</v>
      </c>
      <c r="M808" t="n">
        <v>15</v>
      </c>
      <c r="N808" t="n">
        <v>98.27</v>
      </c>
      <c r="O808" t="n">
        <v>40112.54</v>
      </c>
      <c r="P808" t="n">
        <v>283</v>
      </c>
      <c r="Q808" t="n">
        <v>467.08</v>
      </c>
      <c r="R808" t="n">
        <v>64.51000000000001</v>
      </c>
      <c r="S808" t="n">
        <v>39.61</v>
      </c>
      <c r="T808" t="n">
        <v>7461.23</v>
      </c>
      <c r="U808" t="n">
        <v>0.61</v>
      </c>
      <c r="V808" t="n">
        <v>0.74</v>
      </c>
      <c r="W808" t="n">
        <v>2.64</v>
      </c>
      <c r="X808" t="n">
        <v>0.45</v>
      </c>
      <c r="Y808" t="n">
        <v>1</v>
      </c>
      <c r="Z808" t="n">
        <v>10</v>
      </c>
    </row>
    <row r="809">
      <c r="A809" t="n">
        <v>50</v>
      </c>
      <c r="B809" t="n">
        <v>150</v>
      </c>
      <c r="C809" t="inlineStr">
        <is>
          <t xml:space="preserve">CONCLUIDO	</t>
        </is>
      </c>
      <c r="D809" t="n">
        <v>5.0878</v>
      </c>
      <c r="E809" t="n">
        <v>19.66</v>
      </c>
      <c r="F809" t="n">
        <v>15.77</v>
      </c>
      <c r="G809" t="n">
        <v>59.13</v>
      </c>
      <c r="H809" t="n">
        <v>0.74</v>
      </c>
      <c r="I809" t="n">
        <v>16</v>
      </c>
      <c r="J809" t="n">
        <v>323.91</v>
      </c>
      <c r="K809" t="n">
        <v>61.82</v>
      </c>
      <c r="L809" t="n">
        <v>13.5</v>
      </c>
      <c r="M809" t="n">
        <v>14</v>
      </c>
      <c r="N809" t="n">
        <v>98.59</v>
      </c>
      <c r="O809" t="n">
        <v>40183.11</v>
      </c>
      <c r="P809" t="n">
        <v>282.43</v>
      </c>
      <c r="Q809" t="n">
        <v>467.07</v>
      </c>
      <c r="R809" t="n">
        <v>64.3</v>
      </c>
      <c r="S809" t="n">
        <v>39.61</v>
      </c>
      <c r="T809" t="n">
        <v>7361.55</v>
      </c>
      <c r="U809" t="n">
        <v>0.62</v>
      </c>
      <c r="V809" t="n">
        <v>0.74</v>
      </c>
      <c r="W809" t="n">
        <v>2.63</v>
      </c>
      <c r="X809" t="n">
        <v>0.44</v>
      </c>
      <c r="Y809" t="n">
        <v>1</v>
      </c>
      <c r="Z809" t="n">
        <v>10</v>
      </c>
    </row>
    <row r="810">
      <c r="A810" t="n">
        <v>51</v>
      </c>
      <c r="B810" t="n">
        <v>150</v>
      </c>
      <c r="C810" t="inlineStr">
        <is>
          <t xml:space="preserve">CONCLUIDO	</t>
        </is>
      </c>
      <c r="D810" t="n">
        <v>5.0892</v>
      </c>
      <c r="E810" t="n">
        <v>19.65</v>
      </c>
      <c r="F810" t="n">
        <v>15.76</v>
      </c>
      <c r="G810" t="n">
        <v>59.11</v>
      </c>
      <c r="H810" t="n">
        <v>0.76</v>
      </c>
      <c r="I810" t="n">
        <v>16</v>
      </c>
      <c r="J810" t="n">
        <v>324.48</v>
      </c>
      <c r="K810" t="n">
        <v>61.82</v>
      </c>
      <c r="L810" t="n">
        <v>13.75</v>
      </c>
      <c r="M810" t="n">
        <v>14</v>
      </c>
      <c r="N810" t="n">
        <v>98.91</v>
      </c>
      <c r="O810" t="n">
        <v>40253.84</v>
      </c>
      <c r="P810" t="n">
        <v>282.4</v>
      </c>
      <c r="Q810" t="n">
        <v>467.11</v>
      </c>
      <c r="R810" t="n">
        <v>64.02</v>
      </c>
      <c r="S810" t="n">
        <v>39.61</v>
      </c>
      <c r="T810" t="n">
        <v>7221.46</v>
      </c>
      <c r="U810" t="n">
        <v>0.62</v>
      </c>
      <c r="V810" t="n">
        <v>0.74</v>
      </c>
      <c r="W810" t="n">
        <v>2.63</v>
      </c>
      <c r="X810" t="n">
        <v>0.43</v>
      </c>
      <c r="Y810" t="n">
        <v>1</v>
      </c>
      <c r="Z810" t="n">
        <v>10</v>
      </c>
    </row>
    <row r="811">
      <c r="A811" t="n">
        <v>52</v>
      </c>
      <c r="B811" t="n">
        <v>150</v>
      </c>
      <c r="C811" t="inlineStr">
        <is>
          <t xml:space="preserve">CONCLUIDO	</t>
        </is>
      </c>
      <c r="D811" t="n">
        <v>5.0851</v>
      </c>
      <c r="E811" t="n">
        <v>19.67</v>
      </c>
      <c r="F811" t="n">
        <v>15.78</v>
      </c>
      <c r="G811" t="n">
        <v>59.17</v>
      </c>
      <c r="H811" t="n">
        <v>0.77</v>
      </c>
      <c r="I811" t="n">
        <v>16</v>
      </c>
      <c r="J811" t="n">
        <v>325.06</v>
      </c>
      <c r="K811" t="n">
        <v>61.82</v>
      </c>
      <c r="L811" t="n">
        <v>14</v>
      </c>
      <c r="M811" t="n">
        <v>14</v>
      </c>
      <c r="N811" t="n">
        <v>99.23999999999999</v>
      </c>
      <c r="O811" t="n">
        <v>40324.71</v>
      </c>
      <c r="P811" t="n">
        <v>282.9</v>
      </c>
      <c r="Q811" t="n">
        <v>467.07</v>
      </c>
      <c r="R811" t="n">
        <v>64.55</v>
      </c>
      <c r="S811" t="n">
        <v>39.61</v>
      </c>
      <c r="T811" t="n">
        <v>7487.08</v>
      </c>
      <c r="U811" t="n">
        <v>0.61</v>
      </c>
      <c r="V811" t="n">
        <v>0.74</v>
      </c>
      <c r="W811" t="n">
        <v>2.63</v>
      </c>
      <c r="X811" t="n">
        <v>0.45</v>
      </c>
      <c r="Y811" t="n">
        <v>1</v>
      </c>
      <c r="Z811" t="n">
        <v>10</v>
      </c>
    </row>
    <row r="812">
      <c r="A812" t="n">
        <v>53</v>
      </c>
      <c r="B812" t="n">
        <v>150</v>
      </c>
      <c r="C812" t="inlineStr">
        <is>
          <t xml:space="preserve">CONCLUIDO	</t>
        </is>
      </c>
      <c r="D812" t="n">
        <v>5.0857</v>
      </c>
      <c r="E812" t="n">
        <v>19.66</v>
      </c>
      <c r="F812" t="n">
        <v>15.78</v>
      </c>
      <c r="G812" t="n">
        <v>59.16</v>
      </c>
      <c r="H812" t="n">
        <v>0.78</v>
      </c>
      <c r="I812" t="n">
        <v>16</v>
      </c>
      <c r="J812" t="n">
        <v>325.63</v>
      </c>
      <c r="K812" t="n">
        <v>61.82</v>
      </c>
      <c r="L812" t="n">
        <v>14.25</v>
      </c>
      <c r="M812" t="n">
        <v>14</v>
      </c>
      <c r="N812" t="n">
        <v>99.56</v>
      </c>
      <c r="O812" t="n">
        <v>40395.74</v>
      </c>
      <c r="P812" t="n">
        <v>282.44</v>
      </c>
      <c r="Q812" t="n">
        <v>467.15</v>
      </c>
      <c r="R812" t="n">
        <v>64.29000000000001</v>
      </c>
      <c r="S812" t="n">
        <v>39.61</v>
      </c>
      <c r="T812" t="n">
        <v>7357.26</v>
      </c>
      <c r="U812" t="n">
        <v>0.62</v>
      </c>
      <c r="V812" t="n">
        <v>0.74</v>
      </c>
      <c r="W812" t="n">
        <v>2.64</v>
      </c>
      <c r="X812" t="n">
        <v>0.44</v>
      </c>
      <c r="Y812" t="n">
        <v>1</v>
      </c>
      <c r="Z812" t="n">
        <v>10</v>
      </c>
    </row>
    <row r="813">
      <c r="A813" t="n">
        <v>54</v>
      </c>
      <c r="B813" t="n">
        <v>150</v>
      </c>
      <c r="C813" t="inlineStr">
        <is>
          <t xml:space="preserve">CONCLUIDO	</t>
        </is>
      </c>
      <c r="D813" t="n">
        <v>5.1161</v>
      </c>
      <c r="E813" t="n">
        <v>19.55</v>
      </c>
      <c r="F813" t="n">
        <v>15.72</v>
      </c>
      <c r="G813" t="n">
        <v>62.86</v>
      </c>
      <c r="H813" t="n">
        <v>0.79</v>
      </c>
      <c r="I813" t="n">
        <v>15</v>
      </c>
      <c r="J813" t="n">
        <v>326.21</v>
      </c>
      <c r="K813" t="n">
        <v>61.82</v>
      </c>
      <c r="L813" t="n">
        <v>14.5</v>
      </c>
      <c r="M813" t="n">
        <v>13</v>
      </c>
      <c r="N813" t="n">
        <v>99.89</v>
      </c>
      <c r="O813" t="n">
        <v>40466.92</v>
      </c>
      <c r="P813" t="n">
        <v>281.07</v>
      </c>
      <c r="Q813" t="n">
        <v>467.07</v>
      </c>
      <c r="R813" t="n">
        <v>62.19</v>
      </c>
      <c r="S813" t="n">
        <v>39.61</v>
      </c>
      <c r="T813" t="n">
        <v>6309.9</v>
      </c>
      <c r="U813" t="n">
        <v>0.64</v>
      </c>
      <c r="V813" t="n">
        <v>0.74</v>
      </c>
      <c r="W813" t="n">
        <v>2.64</v>
      </c>
      <c r="X813" t="n">
        <v>0.38</v>
      </c>
      <c r="Y813" t="n">
        <v>1</v>
      </c>
      <c r="Z813" t="n">
        <v>10</v>
      </c>
    </row>
    <row r="814">
      <c r="A814" t="n">
        <v>55</v>
      </c>
      <c r="B814" t="n">
        <v>150</v>
      </c>
      <c r="C814" t="inlineStr">
        <is>
          <t xml:space="preserve">CONCLUIDO	</t>
        </is>
      </c>
      <c r="D814" t="n">
        <v>5.112</v>
      </c>
      <c r="E814" t="n">
        <v>19.56</v>
      </c>
      <c r="F814" t="n">
        <v>15.73</v>
      </c>
      <c r="G814" t="n">
        <v>62.93</v>
      </c>
      <c r="H814" t="n">
        <v>0.8</v>
      </c>
      <c r="I814" t="n">
        <v>15</v>
      </c>
      <c r="J814" t="n">
        <v>326.79</v>
      </c>
      <c r="K814" t="n">
        <v>61.82</v>
      </c>
      <c r="L814" t="n">
        <v>14.75</v>
      </c>
      <c r="M814" t="n">
        <v>13</v>
      </c>
      <c r="N814" t="n">
        <v>100.22</v>
      </c>
      <c r="O814" t="n">
        <v>40538.25</v>
      </c>
      <c r="P814" t="n">
        <v>281.44</v>
      </c>
      <c r="Q814" t="n">
        <v>467.12</v>
      </c>
      <c r="R814" t="n">
        <v>63.05</v>
      </c>
      <c r="S814" t="n">
        <v>39.61</v>
      </c>
      <c r="T814" t="n">
        <v>6739.04</v>
      </c>
      <c r="U814" t="n">
        <v>0.63</v>
      </c>
      <c r="V814" t="n">
        <v>0.74</v>
      </c>
      <c r="W814" t="n">
        <v>2.63</v>
      </c>
      <c r="X814" t="n">
        <v>0.4</v>
      </c>
      <c r="Y814" t="n">
        <v>1</v>
      </c>
      <c r="Z814" t="n">
        <v>10</v>
      </c>
    </row>
    <row r="815">
      <c r="A815" t="n">
        <v>56</v>
      </c>
      <c r="B815" t="n">
        <v>150</v>
      </c>
      <c r="C815" t="inlineStr">
        <is>
          <t xml:space="preserve">CONCLUIDO	</t>
        </is>
      </c>
      <c r="D815" t="n">
        <v>5.1148</v>
      </c>
      <c r="E815" t="n">
        <v>19.55</v>
      </c>
      <c r="F815" t="n">
        <v>15.72</v>
      </c>
      <c r="G815" t="n">
        <v>62.88</v>
      </c>
      <c r="H815" t="n">
        <v>0.82</v>
      </c>
      <c r="I815" t="n">
        <v>15</v>
      </c>
      <c r="J815" t="n">
        <v>327.37</v>
      </c>
      <c r="K815" t="n">
        <v>61.82</v>
      </c>
      <c r="L815" t="n">
        <v>15</v>
      </c>
      <c r="M815" t="n">
        <v>13</v>
      </c>
      <c r="N815" t="n">
        <v>100.55</v>
      </c>
      <c r="O815" t="n">
        <v>40609.74</v>
      </c>
      <c r="P815" t="n">
        <v>281.29</v>
      </c>
      <c r="Q815" t="n">
        <v>467.08</v>
      </c>
      <c r="R815" t="n">
        <v>62.65</v>
      </c>
      <c r="S815" t="n">
        <v>39.61</v>
      </c>
      <c r="T815" t="n">
        <v>6539.77</v>
      </c>
      <c r="U815" t="n">
        <v>0.63</v>
      </c>
      <c r="V815" t="n">
        <v>0.74</v>
      </c>
      <c r="W815" t="n">
        <v>2.63</v>
      </c>
      <c r="X815" t="n">
        <v>0.39</v>
      </c>
      <c r="Y815" t="n">
        <v>1</v>
      </c>
      <c r="Z815" t="n">
        <v>10</v>
      </c>
    </row>
    <row r="816">
      <c r="A816" t="n">
        <v>57</v>
      </c>
      <c r="B816" t="n">
        <v>150</v>
      </c>
      <c r="C816" t="inlineStr">
        <is>
          <t xml:space="preserve">CONCLUIDO	</t>
        </is>
      </c>
      <c r="D816" t="n">
        <v>5.1141</v>
      </c>
      <c r="E816" t="n">
        <v>19.55</v>
      </c>
      <c r="F816" t="n">
        <v>15.72</v>
      </c>
      <c r="G816" t="n">
        <v>62.89</v>
      </c>
      <c r="H816" t="n">
        <v>0.83</v>
      </c>
      <c r="I816" t="n">
        <v>15</v>
      </c>
      <c r="J816" t="n">
        <v>327.95</v>
      </c>
      <c r="K816" t="n">
        <v>61.82</v>
      </c>
      <c r="L816" t="n">
        <v>15.25</v>
      </c>
      <c r="M816" t="n">
        <v>13</v>
      </c>
      <c r="N816" t="n">
        <v>100.88</v>
      </c>
      <c r="O816" t="n">
        <v>40681.39</v>
      </c>
      <c r="P816" t="n">
        <v>281.17</v>
      </c>
      <c r="Q816" t="n">
        <v>467.07</v>
      </c>
      <c r="R816" t="n">
        <v>62.62</v>
      </c>
      <c r="S816" t="n">
        <v>39.61</v>
      </c>
      <c r="T816" t="n">
        <v>6523.43</v>
      </c>
      <c r="U816" t="n">
        <v>0.63</v>
      </c>
      <c r="V816" t="n">
        <v>0.74</v>
      </c>
      <c r="W816" t="n">
        <v>2.63</v>
      </c>
      <c r="X816" t="n">
        <v>0.39</v>
      </c>
      <c r="Y816" t="n">
        <v>1</v>
      </c>
      <c r="Z816" t="n">
        <v>10</v>
      </c>
    </row>
    <row r="817">
      <c r="A817" t="n">
        <v>58</v>
      </c>
      <c r="B817" t="n">
        <v>150</v>
      </c>
      <c r="C817" t="inlineStr">
        <is>
          <t xml:space="preserve">CONCLUIDO	</t>
        </is>
      </c>
      <c r="D817" t="n">
        <v>5.1333</v>
      </c>
      <c r="E817" t="n">
        <v>19.48</v>
      </c>
      <c r="F817" t="n">
        <v>15.71</v>
      </c>
      <c r="G817" t="n">
        <v>67.31</v>
      </c>
      <c r="H817" t="n">
        <v>0.84</v>
      </c>
      <c r="I817" t="n">
        <v>14</v>
      </c>
      <c r="J817" t="n">
        <v>328.53</v>
      </c>
      <c r="K817" t="n">
        <v>61.82</v>
      </c>
      <c r="L817" t="n">
        <v>15.5</v>
      </c>
      <c r="M817" t="n">
        <v>12</v>
      </c>
      <c r="N817" t="n">
        <v>101.21</v>
      </c>
      <c r="O817" t="n">
        <v>40753.2</v>
      </c>
      <c r="P817" t="n">
        <v>280.77</v>
      </c>
      <c r="Q817" t="n">
        <v>467.07</v>
      </c>
      <c r="R817" t="n">
        <v>62.08</v>
      </c>
      <c r="S817" t="n">
        <v>39.61</v>
      </c>
      <c r="T817" t="n">
        <v>6259.95</v>
      </c>
      <c r="U817" t="n">
        <v>0.64</v>
      </c>
      <c r="V817" t="n">
        <v>0.74</v>
      </c>
      <c r="W817" t="n">
        <v>2.63</v>
      </c>
      <c r="X817" t="n">
        <v>0.37</v>
      </c>
      <c r="Y817" t="n">
        <v>1</v>
      </c>
      <c r="Z817" t="n">
        <v>10</v>
      </c>
    </row>
    <row r="818">
      <c r="A818" t="n">
        <v>59</v>
      </c>
      <c r="B818" t="n">
        <v>150</v>
      </c>
      <c r="C818" t="inlineStr">
        <is>
          <t xml:space="preserve">CONCLUIDO	</t>
        </is>
      </c>
      <c r="D818" t="n">
        <v>5.1335</v>
      </c>
      <c r="E818" t="n">
        <v>19.48</v>
      </c>
      <c r="F818" t="n">
        <v>15.71</v>
      </c>
      <c r="G818" t="n">
        <v>67.31</v>
      </c>
      <c r="H818" t="n">
        <v>0.85</v>
      </c>
      <c r="I818" t="n">
        <v>14</v>
      </c>
      <c r="J818" t="n">
        <v>329.12</v>
      </c>
      <c r="K818" t="n">
        <v>61.82</v>
      </c>
      <c r="L818" t="n">
        <v>15.75</v>
      </c>
      <c r="M818" t="n">
        <v>12</v>
      </c>
      <c r="N818" t="n">
        <v>101.54</v>
      </c>
      <c r="O818" t="n">
        <v>40825.16</v>
      </c>
      <c r="P818" t="n">
        <v>280.99</v>
      </c>
      <c r="Q818" t="n">
        <v>467.14</v>
      </c>
      <c r="R818" t="n">
        <v>61.98</v>
      </c>
      <c r="S818" t="n">
        <v>39.61</v>
      </c>
      <c r="T818" t="n">
        <v>6211.53</v>
      </c>
      <c r="U818" t="n">
        <v>0.64</v>
      </c>
      <c r="V818" t="n">
        <v>0.74</v>
      </c>
      <c r="W818" t="n">
        <v>2.63</v>
      </c>
      <c r="X818" t="n">
        <v>0.37</v>
      </c>
      <c r="Y818" t="n">
        <v>1</v>
      </c>
      <c r="Z818" t="n">
        <v>10</v>
      </c>
    </row>
    <row r="819">
      <c r="A819" t="n">
        <v>60</v>
      </c>
      <c r="B819" t="n">
        <v>150</v>
      </c>
      <c r="C819" t="inlineStr">
        <is>
          <t xml:space="preserve">CONCLUIDO	</t>
        </is>
      </c>
      <c r="D819" t="n">
        <v>5.1313</v>
      </c>
      <c r="E819" t="n">
        <v>19.49</v>
      </c>
      <c r="F819" t="n">
        <v>15.71</v>
      </c>
      <c r="G819" t="n">
        <v>67.34</v>
      </c>
      <c r="H819" t="n">
        <v>0.86</v>
      </c>
      <c r="I819" t="n">
        <v>14</v>
      </c>
      <c r="J819" t="n">
        <v>329.7</v>
      </c>
      <c r="K819" t="n">
        <v>61.82</v>
      </c>
      <c r="L819" t="n">
        <v>16</v>
      </c>
      <c r="M819" t="n">
        <v>12</v>
      </c>
      <c r="N819" t="n">
        <v>101.88</v>
      </c>
      <c r="O819" t="n">
        <v>40897.29</v>
      </c>
      <c r="P819" t="n">
        <v>280.98</v>
      </c>
      <c r="Q819" t="n">
        <v>467.1</v>
      </c>
      <c r="R819" t="n">
        <v>62.41</v>
      </c>
      <c r="S819" t="n">
        <v>39.61</v>
      </c>
      <c r="T819" t="n">
        <v>6423.88</v>
      </c>
      <c r="U819" t="n">
        <v>0.63</v>
      </c>
      <c r="V819" t="n">
        <v>0.74</v>
      </c>
      <c r="W819" t="n">
        <v>2.63</v>
      </c>
      <c r="X819" t="n">
        <v>0.38</v>
      </c>
      <c r="Y819" t="n">
        <v>1</v>
      </c>
      <c r="Z819" t="n">
        <v>10</v>
      </c>
    </row>
    <row r="820">
      <c r="A820" t="n">
        <v>61</v>
      </c>
      <c r="B820" t="n">
        <v>150</v>
      </c>
      <c r="C820" t="inlineStr">
        <is>
          <t xml:space="preserve">CONCLUIDO	</t>
        </is>
      </c>
      <c r="D820" t="n">
        <v>5.1359</v>
      </c>
      <c r="E820" t="n">
        <v>19.47</v>
      </c>
      <c r="F820" t="n">
        <v>15.7</v>
      </c>
      <c r="G820" t="n">
        <v>67.27</v>
      </c>
      <c r="H820" t="n">
        <v>0.88</v>
      </c>
      <c r="I820" t="n">
        <v>14</v>
      </c>
      <c r="J820" t="n">
        <v>330.29</v>
      </c>
      <c r="K820" t="n">
        <v>61.82</v>
      </c>
      <c r="L820" t="n">
        <v>16.25</v>
      </c>
      <c r="M820" t="n">
        <v>12</v>
      </c>
      <c r="N820" t="n">
        <v>102.21</v>
      </c>
      <c r="O820" t="n">
        <v>40969.57</v>
      </c>
      <c r="P820" t="n">
        <v>280.34</v>
      </c>
      <c r="Q820" t="n">
        <v>467.08</v>
      </c>
      <c r="R820" t="n">
        <v>61.85</v>
      </c>
      <c r="S820" t="n">
        <v>39.61</v>
      </c>
      <c r="T820" t="n">
        <v>6146.19</v>
      </c>
      <c r="U820" t="n">
        <v>0.64</v>
      </c>
      <c r="V820" t="n">
        <v>0.74</v>
      </c>
      <c r="W820" t="n">
        <v>2.63</v>
      </c>
      <c r="X820" t="n">
        <v>0.36</v>
      </c>
      <c r="Y820" t="n">
        <v>1</v>
      </c>
      <c r="Z820" t="n">
        <v>10</v>
      </c>
    </row>
    <row r="821">
      <c r="A821" t="n">
        <v>62</v>
      </c>
      <c r="B821" t="n">
        <v>150</v>
      </c>
      <c r="C821" t="inlineStr">
        <is>
          <t xml:space="preserve">CONCLUIDO	</t>
        </is>
      </c>
      <c r="D821" t="n">
        <v>5.1356</v>
      </c>
      <c r="E821" t="n">
        <v>19.47</v>
      </c>
      <c r="F821" t="n">
        <v>15.7</v>
      </c>
      <c r="G821" t="n">
        <v>67.27</v>
      </c>
      <c r="H821" t="n">
        <v>0.89</v>
      </c>
      <c r="I821" t="n">
        <v>14</v>
      </c>
      <c r="J821" t="n">
        <v>330.87</v>
      </c>
      <c r="K821" t="n">
        <v>61.82</v>
      </c>
      <c r="L821" t="n">
        <v>16.5</v>
      </c>
      <c r="M821" t="n">
        <v>12</v>
      </c>
      <c r="N821" t="n">
        <v>102.55</v>
      </c>
      <c r="O821" t="n">
        <v>41042.02</v>
      </c>
      <c r="P821" t="n">
        <v>279.96</v>
      </c>
      <c r="Q821" t="n">
        <v>467.07</v>
      </c>
      <c r="R821" t="n">
        <v>61.82</v>
      </c>
      <c r="S821" t="n">
        <v>39.61</v>
      </c>
      <c r="T821" t="n">
        <v>6129.93</v>
      </c>
      <c r="U821" t="n">
        <v>0.64</v>
      </c>
      <c r="V821" t="n">
        <v>0.74</v>
      </c>
      <c r="W821" t="n">
        <v>2.63</v>
      </c>
      <c r="X821" t="n">
        <v>0.36</v>
      </c>
      <c r="Y821" t="n">
        <v>1</v>
      </c>
      <c r="Z821" t="n">
        <v>10</v>
      </c>
    </row>
    <row r="822">
      <c r="A822" t="n">
        <v>63</v>
      </c>
      <c r="B822" t="n">
        <v>150</v>
      </c>
      <c r="C822" t="inlineStr">
        <is>
          <t xml:space="preserve">CONCLUIDO	</t>
        </is>
      </c>
      <c r="D822" t="n">
        <v>5.1529</v>
      </c>
      <c r="E822" t="n">
        <v>19.41</v>
      </c>
      <c r="F822" t="n">
        <v>15.69</v>
      </c>
      <c r="G822" t="n">
        <v>72.40000000000001</v>
      </c>
      <c r="H822" t="n">
        <v>0.9</v>
      </c>
      <c r="I822" t="n">
        <v>13</v>
      </c>
      <c r="J822" t="n">
        <v>331.46</v>
      </c>
      <c r="K822" t="n">
        <v>61.82</v>
      </c>
      <c r="L822" t="n">
        <v>16.75</v>
      </c>
      <c r="M822" t="n">
        <v>11</v>
      </c>
      <c r="N822" t="n">
        <v>102.89</v>
      </c>
      <c r="O822" t="n">
        <v>41114.63</v>
      </c>
      <c r="P822" t="n">
        <v>279.82</v>
      </c>
      <c r="Q822" t="n">
        <v>467.08</v>
      </c>
      <c r="R822" t="n">
        <v>61.54</v>
      </c>
      <c r="S822" t="n">
        <v>39.61</v>
      </c>
      <c r="T822" t="n">
        <v>5997.28</v>
      </c>
      <c r="U822" t="n">
        <v>0.64</v>
      </c>
      <c r="V822" t="n">
        <v>0.74</v>
      </c>
      <c r="W822" t="n">
        <v>2.63</v>
      </c>
      <c r="X822" t="n">
        <v>0.35</v>
      </c>
      <c r="Y822" t="n">
        <v>1</v>
      </c>
      <c r="Z822" t="n">
        <v>10</v>
      </c>
    </row>
    <row r="823">
      <c r="A823" t="n">
        <v>64</v>
      </c>
      <c r="B823" t="n">
        <v>150</v>
      </c>
      <c r="C823" t="inlineStr">
        <is>
          <t xml:space="preserve">CONCLUIDO	</t>
        </is>
      </c>
      <c r="D823" t="n">
        <v>5.1532</v>
      </c>
      <c r="E823" t="n">
        <v>19.41</v>
      </c>
      <c r="F823" t="n">
        <v>15.69</v>
      </c>
      <c r="G823" t="n">
        <v>72.40000000000001</v>
      </c>
      <c r="H823" t="n">
        <v>0.91</v>
      </c>
      <c r="I823" t="n">
        <v>13</v>
      </c>
      <c r="J823" t="n">
        <v>332.05</v>
      </c>
      <c r="K823" t="n">
        <v>61.82</v>
      </c>
      <c r="L823" t="n">
        <v>17</v>
      </c>
      <c r="M823" t="n">
        <v>11</v>
      </c>
      <c r="N823" t="n">
        <v>103.23</v>
      </c>
      <c r="O823" t="n">
        <v>41187.41</v>
      </c>
      <c r="P823" t="n">
        <v>280.14</v>
      </c>
      <c r="Q823" t="n">
        <v>467.07</v>
      </c>
      <c r="R823" t="n">
        <v>61.4</v>
      </c>
      <c r="S823" t="n">
        <v>39.61</v>
      </c>
      <c r="T823" t="n">
        <v>5927.49</v>
      </c>
      <c r="U823" t="n">
        <v>0.65</v>
      </c>
      <c r="V823" t="n">
        <v>0.74</v>
      </c>
      <c r="W823" t="n">
        <v>2.63</v>
      </c>
      <c r="X823" t="n">
        <v>0.35</v>
      </c>
      <c r="Y823" t="n">
        <v>1</v>
      </c>
      <c r="Z823" t="n">
        <v>10</v>
      </c>
    </row>
    <row r="824">
      <c r="A824" t="n">
        <v>65</v>
      </c>
      <c r="B824" t="n">
        <v>150</v>
      </c>
      <c r="C824" t="inlineStr">
        <is>
          <t xml:space="preserve">CONCLUIDO	</t>
        </is>
      </c>
      <c r="D824" t="n">
        <v>5.158</v>
      </c>
      <c r="E824" t="n">
        <v>19.39</v>
      </c>
      <c r="F824" t="n">
        <v>15.67</v>
      </c>
      <c r="G824" t="n">
        <v>72.31</v>
      </c>
      <c r="H824" t="n">
        <v>0.92</v>
      </c>
      <c r="I824" t="n">
        <v>13</v>
      </c>
      <c r="J824" t="n">
        <v>332.64</v>
      </c>
      <c r="K824" t="n">
        <v>61.82</v>
      </c>
      <c r="L824" t="n">
        <v>17.25</v>
      </c>
      <c r="M824" t="n">
        <v>11</v>
      </c>
      <c r="N824" t="n">
        <v>103.57</v>
      </c>
      <c r="O824" t="n">
        <v>41260.35</v>
      </c>
      <c r="P824" t="n">
        <v>280.15</v>
      </c>
      <c r="Q824" t="n">
        <v>467.07</v>
      </c>
      <c r="R824" t="n">
        <v>60.86</v>
      </c>
      <c r="S824" t="n">
        <v>39.61</v>
      </c>
      <c r="T824" t="n">
        <v>5656.53</v>
      </c>
      <c r="U824" t="n">
        <v>0.65</v>
      </c>
      <c r="V824" t="n">
        <v>0.74</v>
      </c>
      <c r="W824" t="n">
        <v>2.63</v>
      </c>
      <c r="X824" t="n">
        <v>0.33</v>
      </c>
      <c r="Y824" t="n">
        <v>1</v>
      </c>
      <c r="Z824" t="n">
        <v>10</v>
      </c>
    </row>
    <row r="825">
      <c r="A825" t="n">
        <v>66</v>
      </c>
      <c r="B825" t="n">
        <v>150</v>
      </c>
      <c r="C825" t="inlineStr">
        <is>
          <t xml:space="preserve">CONCLUIDO	</t>
        </is>
      </c>
      <c r="D825" t="n">
        <v>5.1535</v>
      </c>
      <c r="E825" t="n">
        <v>19.4</v>
      </c>
      <c r="F825" t="n">
        <v>15.68</v>
      </c>
      <c r="G825" t="n">
        <v>72.39</v>
      </c>
      <c r="H825" t="n">
        <v>0.9399999999999999</v>
      </c>
      <c r="I825" t="n">
        <v>13</v>
      </c>
      <c r="J825" t="n">
        <v>333.24</v>
      </c>
      <c r="K825" t="n">
        <v>61.82</v>
      </c>
      <c r="L825" t="n">
        <v>17.5</v>
      </c>
      <c r="M825" t="n">
        <v>11</v>
      </c>
      <c r="N825" t="n">
        <v>103.92</v>
      </c>
      <c r="O825" t="n">
        <v>41333.46</v>
      </c>
      <c r="P825" t="n">
        <v>280.53</v>
      </c>
      <c r="Q825" t="n">
        <v>467.07</v>
      </c>
      <c r="R825" t="n">
        <v>61.42</v>
      </c>
      <c r="S825" t="n">
        <v>39.61</v>
      </c>
      <c r="T825" t="n">
        <v>5935.3</v>
      </c>
      <c r="U825" t="n">
        <v>0.64</v>
      </c>
      <c r="V825" t="n">
        <v>0.74</v>
      </c>
      <c r="W825" t="n">
        <v>2.63</v>
      </c>
      <c r="X825" t="n">
        <v>0.35</v>
      </c>
      <c r="Y825" t="n">
        <v>1</v>
      </c>
      <c r="Z825" t="n">
        <v>10</v>
      </c>
    </row>
    <row r="826">
      <c r="A826" t="n">
        <v>67</v>
      </c>
      <c r="B826" t="n">
        <v>150</v>
      </c>
      <c r="C826" t="inlineStr">
        <is>
          <t xml:space="preserve">CONCLUIDO	</t>
        </is>
      </c>
      <c r="D826" t="n">
        <v>5.1543</v>
      </c>
      <c r="E826" t="n">
        <v>19.4</v>
      </c>
      <c r="F826" t="n">
        <v>15.68</v>
      </c>
      <c r="G826" t="n">
        <v>72.38</v>
      </c>
      <c r="H826" t="n">
        <v>0.95</v>
      </c>
      <c r="I826" t="n">
        <v>13</v>
      </c>
      <c r="J826" t="n">
        <v>333.83</v>
      </c>
      <c r="K826" t="n">
        <v>61.82</v>
      </c>
      <c r="L826" t="n">
        <v>17.75</v>
      </c>
      <c r="M826" t="n">
        <v>11</v>
      </c>
      <c r="N826" t="n">
        <v>104.26</v>
      </c>
      <c r="O826" t="n">
        <v>41406.86</v>
      </c>
      <c r="P826" t="n">
        <v>280.26</v>
      </c>
      <c r="Q826" t="n">
        <v>467.07</v>
      </c>
      <c r="R826" t="n">
        <v>61.21</v>
      </c>
      <c r="S826" t="n">
        <v>39.61</v>
      </c>
      <c r="T826" t="n">
        <v>5829.91</v>
      </c>
      <c r="U826" t="n">
        <v>0.65</v>
      </c>
      <c r="V826" t="n">
        <v>0.74</v>
      </c>
      <c r="W826" t="n">
        <v>2.63</v>
      </c>
      <c r="X826" t="n">
        <v>0.35</v>
      </c>
      <c r="Y826" t="n">
        <v>1</v>
      </c>
      <c r="Z826" t="n">
        <v>10</v>
      </c>
    </row>
    <row r="827">
      <c r="A827" t="n">
        <v>68</v>
      </c>
      <c r="B827" t="n">
        <v>150</v>
      </c>
      <c r="C827" t="inlineStr">
        <is>
          <t xml:space="preserve">CONCLUIDO	</t>
        </is>
      </c>
      <c r="D827" t="n">
        <v>5.1522</v>
      </c>
      <c r="E827" t="n">
        <v>19.41</v>
      </c>
      <c r="F827" t="n">
        <v>15.69</v>
      </c>
      <c r="G827" t="n">
        <v>72.41</v>
      </c>
      <c r="H827" t="n">
        <v>0.96</v>
      </c>
      <c r="I827" t="n">
        <v>13</v>
      </c>
      <c r="J827" t="n">
        <v>334.43</v>
      </c>
      <c r="K827" t="n">
        <v>61.82</v>
      </c>
      <c r="L827" t="n">
        <v>18</v>
      </c>
      <c r="M827" t="n">
        <v>11</v>
      </c>
      <c r="N827" t="n">
        <v>104.61</v>
      </c>
      <c r="O827" t="n">
        <v>41480.31</v>
      </c>
      <c r="P827" t="n">
        <v>280.05</v>
      </c>
      <c r="Q827" t="n">
        <v>467.07</v>
      </c>
      <c r="R827" t="n">
        <v>61.67</v>
      </c>
      <c r="S827" t="n">
        <v>39.61</v>
      </c>
      <c r="T827" t="n">
        <v>6059.55</v>
      </c>
      <c r="U827" t="n">
        <v>0.64</v>
      </c>
      <c r="V827" t="n">
        <v>0.74</v>
      </c>
      <c r="W827" t="n">
        <v>2.63</v>
      </c>
      <c r="X827" t="n">
        <v>0.36</v>
      </c>
      <c r="Y827" t="n">
        <v>1</v>
      </c>
      <c r="Z827" t="n">
        <v>10</v>
      </c>
    </row>
    <row r="828">
      <c r="A828" t="n">
        <v>69</v>
      </c>
      <c r="B828" t="n">
        <v>150</v>
      </c>
      <c r="C828" t="inlineStr">
        <is>
          <t xml:space="preserve">CONCLUIDO	</t>
        </is>
      </c>
      <c r="D828" t="n">
        <v>5.181</v>
      </c>
      <c r="E828" t="n">
        <v>19.3</v>
      </c>
      <c r="F828" t="n">
        <v>15.64</v>
      </c>
      <c r="G828" t="n">
        <v>78.19</v>
      </c>
      <c r="H828" t="n">
        <v>0.97</v>
      </c>
      <c r="I828" t="n">
        <v>12</v>
      </c>
      <c r="J828" t="n">
        <v>335.02</v>
      </c>
      <c r="K828" t="n">
        <v>61.82</v>
      </c>
      <c r="L828" t="n">
        <v>18.25</v>
      </c>
      <c r="M828" t="n">
        <v>10</v>
      </c>
      <c r="N828" t="n">
        <v>104.95</v>
      </c>
      <c r="O828" t="n">
        <v>41553.93</v>
      </c>
      <c r="P828" t="n">
        <v>278.63</v>
      </c>
      <c r="Q828" t="n">
        <v>467.07</v>
      </c>
      <c r="R828" t="n">
        <v>59.79</v>
      </c>
      <c r="S828" t="n">
        <v>39.61</v>
      </c>
      <c r="T828" t="n">
        <v>5124.24</v>
      </c>
      <c r="U828" t="n">
        <v>0.66</v>
      </c>
      <c r="V828" t="n">
        <v>0.75</v>
      </c>
      <c r="W828" t="n">
        <v>2.63</v>
      </c>
      <c r="X828" t="n">
        <v>0.3</v>
      </c>
      <c r="Y828" t="n">
        <v>1</v>
      </c>
      <c r="Z828" t="n">
        <v>10</v>
      </c>
    </row>
    <row r="829">
      <c r="A829" t="n">
        <v>70</v>
      </c>
      <c r="B829" t="n">
        <v>150</v>
      </c>
      <c r="C829" t="inlineStr">
        <is>
          <t xml:space="preserve">CONCLUIDO	</t>
        </is>
      </c>
      <c r="D829" t="n">
        <v>5.1801</v>
      </c>
      <c r="E829" t="n">
        <v>19.3</v>
      </c>
      <c r="F829" t="n">
        <v>15.64</v>
      </c>
      <c r="G829" t="n">
        <v>78.2</v>
      </c>
      <c r="H829" t="n">
        <v>0.98</v>
      </c>
      <c r="I829" t="n">
        <v>12</v>
      </c>
      <c r="J829" t="n">
        <v>335.62</v>
      </c>
      <c r="K829" t="n">
        <v>61.82</v>
      </c>
      <c r="L829" t="n">
        <v>18.5</v>
      </c>
      <c r="M829" t="n">
        <v>10</v>
      </c>
      <c r="N829" t="n">
        <v>105.3</v>
      </c>
      <c r="O829" t="n">
        <v>41627.72</v>
      </c>
      <c r="P829" t="n">
        <v>279.01</v>
      </c>
      <c r="Q829" t="n">
        <v>467.08</v>
      </c>
      <c r="R829" t="n">
        <v>60</v>
      </c>
      <c r="S829" t="n">
        <v>39.61</v>
      </c>
      <c r="T829" t="n">
        <v>5229</v>
      </c>
      <c r="U829" t="n">
        <v>0.66</v>
      </c>
      <c r="V829" t="n">
        <v>0.75</v>
      </c>
      <c r="W829" t="n">
        <v>2.63</v>
      </c>
      <c r="X829" t="n">
        <v>0.31</v>
      </c>
      <c r="Y829" t="n">
        <v>1</v>
      </c>
      <c r="Z829" t="n">
        <v>10</v>
      </c>
    </row>
    <row r="830">
      <c r="A830" t="n">
        <v>71</v>
      </c>
      <c r="B830" t="n">
        <v>150</v>
      </c>
      <c r="C830" t="inlineStr">
        <is>
          <t xml:space="preserve">CONCLUIDO	</t>
        </is>
      </c>
      <c r="D830" t="n">
        <v>5.1796</v>
      </c>
      <c r="E830" t="n">
        <v>19.31</v>
      </c>
      <c r="F830" t="n">
        <v>15.64</v>
      </c>
      <c r="G830" t="n">
        <v>78.20999999999999</v>
      </c>
      <c r="H830" t="n">
        <v>0.99</v>
      </c>
      <c r="I830" t="n">
        <v>12</v>
      </c>
      <c r="J830" t="n">
        <v>336.22</v>
      </c>
      <c r="K830" t="n">
        <v>61.82</v>
      </c>
      <c r="L830" t="n">
        <v>18.75</v>
      </c>
      <c r="M830" t="n">
        <v>10</v>
      </c>
      <c r="N830" t="n">
        <v>105.65</v>
      </c>
      <c r="O830" t="n">
        <v>41701.68</v>
      </c>
      <c r="P830" t="n">
        <v>279.23</v>
      </c>
      <c r="Q830" t="n">
        <v>467.07</v>
      </c>
      <c r="R830" t="n">
        <v>60.09</v>
      </c>
      <c r="S830" t="n">
        <v>39.61</v>
      </c>
      <c r="T830" t="n">
        <v>5274.84</v>
      </c>
      <c r="U830" t="n">
        <v>0.66</v>
      </c>
      <c r="V830" t="n">
        <v>0.75</v>
      </c>
      <c r="W830" t="n">
        <v>2.63</v>
      </c>
      <c r="X830" t="n">
        <v>0.31</v>
      </c>
      <c r="Y830" t="n">
        <v>1</v>
      </c>
      <c r="Z830" t="n">
        <v>10</v>
      </c>
    </row>
    <row r="831">
      <c r="A831" t="n">
        <v>72</v>
      </c>
      <c r="B831" t="n">
        <v>150</v>
      </c>
      <c r="C831" t="inlineStr">
        <is>
          <t xml:space="preserve">CONCLUIDO	</t>
        </is>
      </c>
      <c r="D831" t="n">
        <v>5.1801</v>
      </c>
      <c r="E831" t="n">
        <v>19.3</v>
      </c>
      <c r="F831" t="n">
        <v>15.64</v>
      </c>
      <c r="G831" t="n">
        <v>78.2</v>
      </c>
      <c r="H831" t="n">
        <v>1.01</v>
      </c>
      <c r="I831" t="n">
        <v>12</v>
      </c>
      <c r="J831" t="n">
        <v>336.82</v>
      </c>
      <c r="K831" t="n">
        <v>61.82</v>
      </c>
      <c r="L831" t="n">
        <v>19</v>
      </c>
      <c r="M831" t="n">
        <v>10</v>
      </c>
      <c r="N831" t="n">
        <v>106</v>
      </c>
      <c r="O831" t="n">
        <v>41775.82</v>
      </c>
      <c r="P831" t="n">
        <v>279.18</v>
      </c>
      <c r="Q831" t="n">
        <v>467.12</v>
      </c>
      <c r="R831" t="n">
        <v>59.97</v>
      </c>
      <c r="S831" t="n">
        <v>39.61</v>
      </c>
      <c r="T831" t="n">
        <v>5217.76</v>
      </c>
      <c r="U831" t="n">
        <v>0.66</v>
      </c>
      <c r="V831" t="n">
        <v>0.75</v>
      </c>
      <c r="W831" t="n">
        <v>2.63</v>
      </c>
      <c r="X831" t="n">
        <v>0.31</v>
      </c>
      <c r="Y831" t="n">
        <v>1</v>
      </c>
      <c r="Z831" t="n">
        <v>10</v>
      </c>
    </row>
    <row r="832">
      <c r="A832" t="n">
        <v>73</v>
      </c>
      <c r="B832" t="n">
        <v>150</v>
      </c>
      <c r="C832" t="inlineStr">
        <is>
          <t xml:space="preserve">CONCLUIDO	</t>
        </is>
      </c>
      <c r="D832" t="n">
        <v>5.1787</v>
      </c>
      <c r="E832" t="n">
        <v>19.31</v>
      </c>
      <c r="F832" t="n">
        <v>15.65</v>
      </c>
      <c r="G832" t="n">
        <v>78.23</v>
      </c>
      <c r="H832" t="n">
        <v>1.02</v>
      </c>
      <c r="I832" t="n">
        <v>12</v>
      </c>
      <c r="J832" t="n">
        <v>337.43</v>
      </c>
      <c r="K832" t="n">
        <v>61.82</v>
      </c>
      <c r="L832" t="n">
        <v>19.25</v>
      </c>
      <c r="M832" t="n">
        <v>10</v>
      </c>
      <c r="N832" t="n">
        <v>106.35</v>
      </c>
      <c r="O832" t="n">
        <v>41850.13</v>
      </c>
      <c r="P832" t="n">
        <v>278.95</v>
      </c>
      <c r="Q832" t="n">
        <v>467.1</v>
      </c>
      <c r="R832" t="n">
        <v>60.18</v>
      </c>
      <c r="S832" t="n">
        <v>39.61</v>
      </c>
      <c r="T832" t="n">
        <v>5321.84</v>
      </c>
      <c r="U832" t="n">
        <v>0.66</v>
      </c>
      <c r="V832" t="n">
        <v>0.75</v>
      </c>
      <c r="W832" t="n">
        <v>2.63</v>
      </c>
      <c r="X832" t="n">
        <v>0.31</v>
      </c>
      <c r="Y832" t="n">
        <v>1</v>
      </c>
      <c r="Z832" t="n">
        <v>10</v>
      </c>
    </row>
    <row r="833">
      <c r="A833" t="n">
        <v>74</v>
      </c>
      <c r="B833" t="n">
        <v>150</v>
      </c>
      <c r="C833" t="inlineStr">
        <is>
          <t xml:space="preserve">CONCLUIDO	</t>
        </is>
      </c>
      <c r="D833" t="n">
        <v>5.1768</v>
      </c>
      <c r="E833" t="n">
        <v>19.32</v>
      </c>
      <c r="F833" t="n">
        <v>15.65</v>
      </c>
      <c r="G833" t="n">
        <v>78.27</v>
      </c>
      <c r="H833" t="n">
        <v>1.03</v>
      </c>
      <c r="I833" t="n">
        <v>12</v>
      </c>
      <c r="J833" t="n">
        <v>338.03</v>
      </c>
      <c r="K833" t="n">
        <v>61.82</v>
      </c>
      <c r="L833" t="n">
        <v>19.5</v>
      </c>
      <c r="M833" t="n">
        <v>10</v>
      </c>
      <c r="N833" t="n">
        <v>106.71</v>
      </c>
      <c r="O833" t="n">
        <v>41924.62</v>
      </c>
      <c r="P833" t="n">
        <v>279.22</v>
      </c>
      <c r="Q833" t="n">
        <v>467.09</v>
      </c>
      <c r="R833" t="n">
        <v>60.54</v>
      </c>
      <c r="S833" t="n">
        <v>39.61</v>
      </c>
      <c r="T833" t="n">
        <v>5499.36</v>
      </c>
      <c r="U833" t="n">
        <v>0.65</v>
      </c>
      <c r="V833" t="n">
        <v>0.75</v>
      </c>
      <c r="W833" t="n">
        <v>2.62</v>
      </c>
      <c r="X833" t="n">
        <v>0.32</v>
      </c>
      <c r="Y833" t="n">
        <v>1</v>
      </c>
      <c r="Z833" t="n">
        <v>10</v>
      </c>
    </row>
    <row r="834">
      <c r="A834" t="n">
        <v>75</v>
      </c>
      <c r="B834" t="n">
        <v>150</v>
      </c>
      <c r="C834" t="inlineStr">
        <is>
          <t xml:space="preserve">CONCLUIDO	</t>
        </is>
      </c>
      <c r="D834" t="n">
        <v>5.179</v>
      </c>
      <c r="E834" t="n">
        <v>19.31</v>
      </c>
      <c r="F834" t="n">
        <v>15.64</v>
      </c>
      <c r="G834" t="n">
        <v>78.22</v>
      </c>
      <c r="H834" t="n">
        <v>1.04</v>
      </c>
      <c r="I834" t="n">
        <v>12</v>
      </c>
      <c r="J834" t="n">
        <v>338.63</v>
      </c>
      <c r="K834" t="n">
        <v>61.82</v>
      </c>
      <c r="L834" t="n">
        <v>19.75</v>
      </c>
      <c r="M834" t="n">
        <v>10</v>
      </c>
      <c r="N834" t="n">
        <v>107.06</v>
      </c>
      <c r="O834" t="n">
        <v>41999.28</v>
      </c>
      <c r="P834" t="n">
        <v>278.54</v>
      </c>
      <c r="Q834" t="n">
        <v>467.07</v>
      </c>
      <c r="R834" t="n">
        <v>60.11</v>
      </c>
      <c r="S834" t="n">
        <v>39.61</v>
      </c>
      <c r="T834" t="n">
        <v>5287.19</v>
      </c>
      <c r="U834" t="n">
        <v>0.66</v>
      </c>
      <c r="V834" t="n">
        <v>0.75</v>
      </c>
      <c r="W834" t="n">
        <v>2.63</v>
      </c>
      <c r="X834" t="n">
        <v>0.31</v>
      </c>
      <c r="Y834" t="n">
        <v>1</v>
      </c>
      <c r="Z834" t="n">
        <v>10</v>
      </c>
    </row>
    <row r="835">
      <c r="A835" t="n">
        <v>76</v>
      </c>
      <c r="B835" t="n">
        <v>150</v>
      </c>
      <c r="C835" t="inlineStr">
        <is>
          <t xml:space="preserve">CONCLUIDO	</t>
        </is>
      </c>
      <c r="D835" t="n">
        <v>5.201</v>
      </c>
      <c r="E835" t="n">
        <v>19.23</v>
      </c>
      <c r="F835" t="n">
        <v>15.62</v>
      </c>
      <c r="G835" t="n">
        <v>85.19</v>
      </c>
      <c r="H835" t="n">
        <v>1.05</v>
      </c>
      <c r="I835" t="n">
        <v>11</v>
      </c>
      <c r="J835" t="n">
        <v>339.24</v>
      </c>
      <c r="K835" t="n">
        <v>61.82</v>
      </c>
      <c r="L835" t="n">
        <v>20</v>
      </c>
      <c r="M835" t="n">
        <v>9</v>
      </c>
      <c r="N835" t="n">
        <v>107.42</v>
      </c>
      <c r="O835" t="n">
        <v>42074.12</v>
      </c>
      <c r="P835" t="n">
        <v>278.01</v>
      </c>
      <c r="Q835" t="n">
        <v>467.07</v>
      </c>
      <c r="R835" t="n">
        <v>59.27</v>
      </c>
      <c r="S835" t="n">
        <v>39.61</v>
      </c>
      <c r="T835" t="n">
        <v>4869.34</v>
      </c>
      <c r="U835" t="n">
        <v>0.67</v>
      </c>
      <c r="V835" t="n">
        <v>0.75</v>
      </c>
      <c r="W835" t="n">
        <v>2.63</v>
      </c>
      <c r="X835" t="n">
        <v>0.29</v>
      </c>
      <c r="Y835" t="n">
        <v>1</v>
      </c>
      <c r="Z835" t="n">
        <v>10</v>
      </c>
    </row>
    <row r="836">
      <c r="A836" t="n">
        <v>77</v>
      </c>
      <c r="B836" t="n">
        <v>150</v>
      </c>
      <c r="C836" t="inlineStr">
        <is>
          <t xml:space="preserve">CONCLUIDO	</t>
        </is>
      </c>
      <c r="D836" t="n">
        <v>5.2049</v>
      </c>
      <c r="E836" t="n">
        <v>19.21</v>
      </c>
      <c r="F836" t="n">
        <v>15.6</v>
      </c>
      <c r="G836" t="n">
        <v>85.12</v>
      </c>
      <c r="H836" t="n">
        <v>1.06</v>
      </c>
      <c r="I836" t="n">
        <v>11</v>
      </c>
      <c r="J836" t="n">
        <v>339.85</v>
      </c>
      <c r="K836" t="n">
        <v>61.82</v>
      </c>
      <c r="L836" t="n">
        <v>20.25</v>
      </c>
      <c r="M836" t="n">
        <v>9</v>
      </c>
      <c r="N836" t="n">
        <v>107.78</v>
      </c>
      <c r="O836" t="n">
        <v>42149.15</v>
      </c>
      <c r="P836" t="n">
        <v>277.81</v>
      </c>
      <c r="Q836" t="n">
        <v>467.07</v>
      </c>
      <c r="R836" t="n">
        <v>58.79</v>
      </c>
      <c r="S836" t="n">
        <v>39.61</v>
      </c>
      <c r="T836" t="n">
        <v>4633.01</v>
      </c>
      <c r="U836" t="n">
        <v>0.67</v>
      </c>
      <c r="V836" t="n">
        <v>0.75</v>
      </c>
      <c r="W836" t="n">
        <v>2.62</v>
      </c>
      <c r="X836" t="n">
        <v>0.27</v>
      </c>
      <c r="Y836" t="n">
        <v>1</v>
      </c>
      <c r="Z836" t="n">
        <v>10</v>
      </c>
    </row>
    <row r="837">
      <c r="A837" t="n">
        <v>78</v>
      </c>
      <c r="B837" t="n">
        <v>150</v>
      </c>
      <c r="C837" t="inlineStr">
        <is>
          <t xml:space="preserve">CONCLUIDO	</t>
        </is>
      </c>
      <c r="D837" t="n">
        <v>5.2042</v>
      </c>
      <c r="E837" t="n">
        <v>19.22</v>
      </c>
      <c r="F837" t="n">
        <v>15.61</v>
      </c>
      <c r="G837" t="n">
        <v>85.13</v>
      </c>
      <c r="H837" t="n">
        <v>1.07</v>
      </c>
      <c r="I837" t="n">
        <v>11</v>
      </c>
      <c r="J837" t="n">
        <v>340.46</v>
      </c>
      <c r="K837" t="n">
        <v>61.82</v>
      </c>
      <c r="L837" t="n">
        <v>20.5</v>
      </c>
      <c r="M837" t="n">
        <v>9</v>
      </c>
      <c r="N837" t="n">
        <v>108.14</v>
      </c>
      <c r="O837" t="n">
        <v>42224.35</v>
      </c>
      <c r="P837" t="n">
        <v>277.82</v>
      </c>
      <c r="Q837" t="n">
        <v>467.07</v>
      </c>
      <c r="R837" t="n">
        <v>58.8</v>
      </c>
      <c r="S837" t="n">
        <v>39.61</v>
      </c>
      <c r="T837" t="n">
        <v>4633.5</v>
      </c>
      <c r="U837" t="n">
        <v>0.67</v>
      </c>
      <c r="V837" t="n">
        <v>0.75</v>
      </c>
      <c r="W837" t="n">
        <v>2.63</v>
      </c>
      <c r="X837" t="n">
        <v>0.27</v>
      </c>
      <c r="Y837" t="n">
        <v>1</v>
      </c>
      <c r="Z837" t="n">
        <v>10</v>
      </c>
    </row>
    <row r="838">
      <c r="A838" t="n">
        <v>79</v>
      </c>
      <c r="B838" t="n">
        <v>150</v>
      </c>
      <c r="C838" t="inlineStr">
        <is>
          <t xml:space="preserve">CONCLUIDO	</t>
        </is>
      </c>
      <c r="D838" t="n">
        <v>5.1995</v>
      </c>
      <c r="E838" t="n">
        <v>19.23</v>
      </c>
      <c r="F838" t="n">
        <v>15.62</v>
      </c>
      <c r="G838" t="n">
        <v>85.22</v>
      </c>
      <c r="H838" t="n">
        <v>1.08</v>
      </c>
      <c r="I838" t="n">
        <v>11</v>
      </c>
      <c r="J838" t="n">
        <v>341.07</v>
      </c>
      <c r="K838" t="n">
        <v>61.82</v>
      </c>
      <c r="L838" t="n">
        <v>20.75</v>
      </c>
      <c r="M838" t="n">
        <v>9</v>
      </c>
      <c r="N838" t="n">
        <v>108.5</v>
      </c>
      <c r="O838" t="n">
        <v>42299.74</v>
      </c>
      <c r="P838" t="n">
        <v>278.18</v>
      </c>
      <c r="Q838" t="n">
        <v>467.07</v>
      </c>
      <c r="R838" t="n">
        <v>59.36</v>
      </c>
      <c r="S838" t="n">
        <v>39.61</v>
      </c>
      <c r="T838" t="n">
        <v>4915.25</v>
      </c>
      <c r="U838" t="n">
        <v>0.67</v>
      </c>
      <c r="V838" t="n">
        <v>0.75</v>
      </c>
      <c r="W838" t="n">
        <v>2.63</v>
      </c>
      <c r="X838" t="n">
        <v>0.29</v>
      </c>
      <c r="Y838" t="n">
        <v>1</v>
      </c>
      <c r="Z838" t="n">
        <v>10</v>
      </c>
    </row>
    <row r="839">
      <c r="A839" t="n">
        <v>80</v>
      </c>
      <c r="B839" t="n">
        <v>150</v>
      </c>
      <c r="C839" t="inlineStr">
        <is>
          <t xml:space="preserve">CONCLUIDO	</t>
        </is>
      </c>
      <c r="D839" t="n">
        <v>5.2007</v>
      </c>
      <c r="E839" t="n">
        <v>19.23</v>
      </c>
      <c r="F839" t="n">
        <v>15.62</v>
      </c>
      <c r="G839" t="n">
        <v>85.2</v>
      </c>
      <c r="H839" t="n">
        <v>1.1</v>
      </c>
      <c r="I839" t="n">
        <v>11</v>
      </c>
      <c r="J839" t="n">
        <v>341.68</v>
      </c>
      <c r="K839" t="n">
        <v>61.82</v>
      </c>
      <c r="L839" t="n">
        <v>21</v>
      </c>
      <c r="M839" t="n">
        <v>9</v>
      </c>
      <c r="N839" t="n">
        <v>108.86</v>
      </c>
      <c r="O839" t="n">
        <v>42375.31</v>
      </c>
      <c r="P839" t="n">
        <v>278.27</v>
      </c>
      <c r="Q839" t="n">
        <v>467.08</v>
      </c>
      <c r="R839" t="n">
        <v>59.17</v>
      </c>
      <c r="S839" t="n">
        <v>39.61</v>
      </c>
      <c r="T839" t="n">
        <v>4821.92</v>
      </c>
      <c r="U839" t="n">
        <v>0.67</v>
      </c>
      <c r="V839" t="n">
        <v>0.75</v>
      </c>
      <c r="W839" t="n">
        <v>2.63</v>
      </c>
      <c r="X839" t="n">
        <v>0.29</v>
      </c>
      <c r="Y839" t="n">
        <v>1</v>
      </c>
      <c r="Z839" t="n">
        <v>10</v>
      </c>
    </row>
    <row r="840">
      <c r="A840" t="n">
        <v>81</v>
      </c>
      <c r="B840" t="n">
        <v>150</v>
      </c>
      <c r="C840" t="inlineStr">
        <is>
          <t xml:space="preserve">CONCLUIDO	</t>
        </is>
      </c>
      <c r="D840" t="n">
        <v>5.2006</v>
      </c>
      <c r="E840" t="n">
        <v>19.23</v>
      </c>
      <c r="F840" t="n">
        <v>15.62</v>
      </c>
      <c r="G840" t="n">
        <v>85.2</v>
      </c>
      <c r="H840" t="n">
        <v>1.11</v>
      </c>
      <c r="I840" t="n">
        <v>11</v>
      </c>
      <c r="J840" t="n">
        <v>342.3</v>
      </c>
      <c r="K840" t="n">
        <v>61.82</v>
      </c>
      <c r="L840" t="n">
        <v>21.25</v>
      </c>
      <c r="M840" t="n">
        <v>9</v>
      </c>
      <c r="N840" t="n">
        <v>109.23</v>
      </c>
      <c r="O840" t="n">
        <v>42451.07</v>
      </c>
      <c r="P840" t="n">
        <v>278.54</v>
      </c>
      <c r="Q840" t="n">
        <v>467.07</v>
      </c>
      <c r="R840" t="n">
        <v>59.33</v>
      </c>
      <c r="S840" t="n">
        <v>39.61</v>
      </c>
      <c r="T840" t="n">
        <v>4901.58</v>
      </c>
      <c r="U840" t="n">
        <v>0.67</v>
      </c>
      <c r="V840" t="n">
        <v>0.75</v>
      </c>
      <c r="W840" t="n">
        <v>2.63</v>
      </c>
      <c r="X840" t="n">
        <v>0.29</v>
      </c>
      <c r="Y840" t="n">
        <v>1</v>
      </c>
      <c r="Z840" t="n">
        <v>10</v>
      </c>
    </row>
    <row r="841">
      <c r="A841" t="n">
        <v>82</v>
      </c>
      <c r="B841" t="n">
        <v>150</v>
      </c>
      <c r="C841" t="inlineStr">
        <is>
          <t xml:space="preserve">CONCLUIDO	</t>
        </is>
      </c>
      <c r="D841" t="n">
        <v>5.2004</v>
      </c>
      <c r="E841" t="n">
        <v>19.23</v>
      </c>
      <c r="F841" t="n">
        <v>15.62</v>
      </c>
      <c r="G841" t="n">
        <v>85.2</v>
      </c>
      <c r="H841" t="n">
        <v>1.12</v>
      </c>
      <c r="I841" t="n">
        <v>11</v>
      </c>
      <c r="J841" t="n">
        <v>342.91</v>
      </c>
      <c r="K841" t="n">
        <v>61.82</v>
      </c>
      <c r="L841" t="n">
        <v>21.5</v>
      </c>
      <c r="M841" t="n">
        <v>9</v>
      </c>
      <c r="N841" t="n">
        <v>109.59</v>
      </c>
      <c r="O841" t="n">
        <v>42527.02</v>
      </c>
      <c r="P841" t="n">
        <v>278.25</v>
      </c>
      <c r="Q841" t="n">
        <v>467.07</v>
      </c>
      <c r="R841" t="n">
        <v>59.2</v>
      </c>
      <c r="S841" t="n">
        <v>39.61</v>
      </c>
      <c r="T841" t="n">
        <v>4834.96</v>
      </c>
      <c r="U841" t="n">
        <v>0.67</v>
      </c>
      <c r="V841" t="n">
        <v>0.75</v>
      </c>
      <c r="W841" t="n">
        <v>2.63</v>
      </c>
      <c r="X841" t="n">
        <v>0.29</v>
      </c>
      <c r="Y841" t="n">
        <v>1</v>
      </c>
      <c r="Z841" t="n">
        <v>10</v>
      </c>
    </row>
    <row r="842">
      <c r="A842" t="n">
        <v>83</v>
      </c>
      <c r="B842" t="n">
        <v>150</v>
      </c>
      <c r="C842" t="inlineStr">
        <is>
          <t xml:space="preserve">CONCLUIDO	</t>
        </is>
      </c>
      <c r="D842" t="n">
        <v>5.2036</v>
      </c>
      <c r="E842" t="n">
        <v>19.22</v>
      </c>
      <c r="F842" t="n">
        <v>15.61</v>
      </c>
      <c r="G842" t="n">
        <v>85.14</v>
      </c>
      <c r="H842" t="n">
        <v>1.13</v>
      </c>
      <c r="I842" t="n">
        <v>11</v>
      </c>
      <c r="J842" t="n">
        <v>343.53</v>
      </c>
      <c r="K842" t="n">
        <v>61.82</v>
      </c>
      <c r="L842" t="n">
        <v>21.75</v>
      </c>
      <c r="M842" t="n">
        <v>9</v>
      </c>
      <c r="N842" t="n">
        <v>109.96</v>
      </c>
      <c r="O842" t="n">
        <v>42603.15</v>
      </c>
      <c r="P842" t="n">
        <v>277.8</v>
      </c>
      <c r="Q842" t="n">
        <v>467.07</v>
      </c>
      <c r="R842" t="n">
        <v>58.93</v>
      </c>
      <c r="S842" t="n">
        <v>39.61</v>
      </c>
      <c r="T842" t="n">
        <v>4700.28</v>
      </c>
      <c r="U842" t="n">
        <v>0.67</v>
      </c>
      <c r="V842" t="n">
        <v>0.75</v>
      </c>
      <c r="W842" t="n">
        <v>2.63</v>
      </c>
      <c r="X842" t="n">
        <v>0.28</v>
      </c>
      <c r="Y842" t="n">
        <v>1</v>
      </c>
      <c r="Z842" t="n">
        <v>10</v>
      </c>
    </row>
    <row r="843">
      <c r="A843" t="n">
        <v>84</v>
      </c>
      <c r="B843" t="n">
        <v>150</v>
      </c>
      <c r="C843" t="inlineStr">
        <is>
          <t xml:space="preserve">CONCLUIDO	</t>
        </is>
      </c>
      <c r="D843" t="n">
        <v>5.2245</v>
      </c>
      <c r="E843" t="n">
        <v>19.14</v>
      </c>
      <c r="F843" t="n">
        <v>15.59</v>
      </c>
      <c r="G843" t="n">
        <v>93.53</v>
      </c>
      <c r="H843" t="n">
        <v>1.14</v>
      </c>
      <c r="I843" t="n">
        <v>10</v>
      </c>
      <c r="J843" t="n">
        <v>344.15</v>
      </c>
      <c r="K843" t="n">
        <v>61.82</v>
      </c>
      <c r="L843" t="n">
        <v>22</v>
      </c>
      <c r="M843" t="n">
        <v>8</v>
      </c>
      <c r="N843" t="n">
        <v>110.33</v>
      </c>
      <c r="O843" t="n">
        <v>42679.6</v>
      </c>
      <c r="P843" t="n">
        <v>276.64</v>
      </c>
      <c r="Q843" t="n">
        <v>467.09</v>
      </c>
      <c r="R843" t="n">
        <v>58.24</v>
      </c>
      <c r="S843" t="n">
        <v>39.61</v>
      </c>
      <c r="T843" t="n">
        <v>4362.79</v>
      </c>
      <c r="U843" t="n">
        <v>0.68</v>
      </c>
      <c r="V843" t="n">
        <v>0.75</v>
      </c>
      <c r="W843" t="n">
        <v>2.62</v>
      </c>
      <c r="X843" t="n">
        <v>0.25</v>
      </c>
      <c r="Y843" t="n">
        <v>1</v>
      </c>
      <c r="Z843" t="n">
        <v>10</v>
      </c>
    </row>
    <row r="844">
      <c r="A844" t="n">
        <v>85</v>
      </c>
      <c r="B844" t="n">
        <v>150</v>
      </c>
      <c r="C844" t="inlineStr">
        <is>
          <t xml:space="preserve">CONCLUIDO	</t>
        </is>
      </c>
      <c r="D844" t="n">
        <v>5.2233</v>
      </c>
      <c r="E844" t="n">
        <v>19.14</v>
      </c>
      <c r="F844" t="n">
        <v>15.59</v>
      </c>
      <c r="G844" t="n">
        <v>93.55</v>
      </c>
      <c r="H844" t="n">
        <v>1.15</v>
      </c>
      <c r="I844" t="n">
        <v>10</v>
      </c>
      <c r="J844" t="n">
        <v>344.77</v>
      </c>
      <c r="K844" t="n">
        <v>61.82</v>
      </c>
      <c r="L844" t="n">
        <v>22.25</v>
      </c>
      <c r="M844" t="n">
        <v>8</v>
      </c>
      <c r="N844" t="n">
        <v>110.7</v>
      </c>
      <c r="O844" t="n">
        <v>42756.12</v>
      </c>
      <c r="P844" t="n">
        <v>277.21</v>
      </c>
      <c r="Q844" t="n">
        <v>467.09</v>
      </c>
      <c r="R844" t="n">
        <v>58.43</v>
      </c>
      <c r="S844" t="n">
        <v>39.61</v>
      </c>
      <c r="T844" t="n">
        <v>4454.49</v>
      </c>
      <c r="U844" t="n">
        <v>0.68</v>
      </c>
      <c r="V844" t="n">
        <v>0.75</v>
      </c>
      <c r="W844" t="n">
        <v>2.62</v>
      </c>
      <c r="X844" t="n">
        <v>0.26</v>
      </c>
      <c r="Y844" t="n">
        <v>1</v>
      </c>
      <c r="Z844" t="n">
        <v>10</v>
      </c>
    </row>
    <row r="845">
      <c r="A845" t="n">
        <v>86</v>
      </c>
      <c r="B845" t="n">
        <v>150</v>
      </c>
      <c r="C845" t="inlineStr">
        <is>
          <t xml:space="preserve">CONCLUIDO	</t>
        </is>
      </c>
      <c r="D845" t="n">
        <v>5.2227</v>
      </c>
      <c r="E845" t="n">
        <v>19.15</v>
      </c>
      <c r="F845" t="n">
        <v>15.59</v>
      </c>
      <c r="G845" t="n">
        <v>93.56999999999999</v>
      </c>
      <c r="H845" t="n">
        <v>1.16</v>
      </c>
      <c r="I845" t="n">
        <v>10</v>
      </c>
      <c r="J845" t="n">
        <v>345.39</v>
      </c>
      <c r="K845" t="n">
        <v>61.82</v>
      </c>
      <c r="L845" t="n">
        <v>22.5</v>
      </c>
      <c r="M845" t="n">
        <v>8</v>
      </c>
      <c r="N845" t="n">
        <v>111.07</v>
      </c>
      <c r="O845" t="n">
        <v>42832.82</v>
      </c>
      <c r="P845" t="n">
        <v>277.39</v>
      </c>
      <c r="Q845" t="n">
        <v>467.07</v>
      </c>
      <c r="R845" t="n">
        <v>58.33</v>
      </c>
      <c r="S845" t="n">
        <v>39.61</v>
      </c>
      <c r="T845" t="n">
        <v>4406.2</v>
      </c>
      <c r="U845" t="n">
        <v>0.68</v>
      </c>
      <c r="V845" t="n">
        <v>0.75</v>
      </c>
      <c r="W845" t="n">
        <v>2.63</v>
      </c>
      <c r="X845" t="n">
        <v>0.26</v>
      </c>
      <c r="Y845" t="n">
        <v>1</v>
      </c>
      <c r="Z845" t="n">
        <v>10</v>
      </c>
    </row>
    <row r="846">
      <c r="A846" t="n">
        <v>87</v>
      </c>
      <c r="B846" t="n">
        <v>150</v>
      </c>
      <c r="C846" t="inlineStr">
        <is>
          <t xml:space="preserve">CONCLUIDO	</t>
        </is>
      </c>
      <c r="D846" t="n">
        <v>5.2231</v>
      </c>
      <c r="E846" t="n">
        <v>19.15</v>
      </c>
      <c r="F846" t="n">
        <v>15.59</v>
      </c>
      <c r="G846" t="n">
        <v>93.56</v>
      </c>
      <c r="H846" t="n">
        <v>1.17</v>
      </c>
      <c r="I846" t="n">
        <v>10</v>
      </c>
      <c r="J846" t="n">
        <v>346.02</v>
      </c>
      <c r="K846" t="n">
        <v>61.82</v>
      </c>
      <c r="L846" t="n">
        <v>22.75</v>
      </c>
      <c r="M846" t="n">
        <v>8</v>
      </c>
      <c r="N846" t="n">
        <v>111.45</v>
      </c>
      <c r="O846" t="n">
        <v>42909.73</v>
      </c>
      <c r="P846" t="n">
        <v>277.68</v>
      </c>
      <c r="Q846" t="n">
        <v>467.08</v>
      </c>
      <c r="R846" t="n">
        <v>58.32</v>
      </c>
      <c r="S846" t="n">
        <v>39.61</v>
      </c>
      <c r="T846" t="n">
        <v>4401.5</v>
      </c>
      <c r="U846" t="n">
        <v>0.68</v>
      </c>
      <c r="V846" t="n">
        <v>0.75</v>
      </c>
      <c r="W846" t="n">
        <v>2.63</v>
      </c>
      <c r="X846" t="n">
        <v>0.26</v>
      </c>
      <c r="Y846" t="n">
        <v>1</v>
      </c>
      <c r="Z846" t="n">
        <v>10</v>
      </c>
    </row>
    <row r="847">
      <c r="A847" t="n">
        <v>88</v>
      </c>
      <c r="B847" t="n">
        <v>150</v>
      </c>
      <c r="C847" t="inlineStr">
        <is>
          <t xml:space="preserve">CONCLUIDO	</t>
        </is>
      </c>
      <c r="D847" t="n">
        <v>5.223</v>
      </c>
      <c r="E847" t="n">
        <v>19.15</v>
      </c>
      <c r="F847" t="n">
        <v>15.59</v>
      </c>
      <c r="G847" t="n">
        <v>93.56</v>
      </c>
      <c r="H847" t="n">
        <v>1.18</v>
      </c>
      <c r="I847" t="n">
        <v>10</v>
      </c>
      <c r="J847" t="n">
        <v>346.64</v>
      </c>
      <c r="K847" t="n">
        <v>61.82</v>
      </c>
      <c r="L847" t="n">
        <v>23</v>
      </c>
      <c r="M847" t="n">
        <v>8</v>
      </c>
      <c r="N847" t="n">
        <v>111.82</v>
      </c>
      <c r="O847" t="n">
        <v>42986.83</v>
      </c>
      <c r="P847" t="n">
        <v>277.63</v>
      </c>
      <c r="Q847" t="n">
        <v>467.09</v>
      </c>
      <c r="R847" t="n">
        <v>58.62</v>
      </c>
      <c r="S847" t="n">
        <v>39.61</v>
      </c>
      <c r="T847" t="n">
        <v>4548.51</v>
      </c>
      <c r="U847" t="n">
        <v>0.68</v>
      </c>
      <c r="V847" t="n">
        <v>0.75</v>
      </c>
      <c r="W847" t="n">
        <v>2.62</v>
      </c>
      <c r="X847" t="n">
        <v>0.26</v>
      </c>
      <c r="Y847" t="n">
        <v>1</v>
      </c>
      <c r="Z847" t="n">
        <v>10</v>
      </c>
    </row>
    <row r="848">
      <c r="A848" t="n">
        <v>89</v>
      </c>
      <c r="B848" t="n">
        <v>150</v>
      </c>
      <c r="C848" t="inlineStr">
        <is>
          <t xml:space="preserve">CONCLUIDO	</t>
        </is>
      </c>
      <c r="D848" t="n">
        <v>5.2223</v>
      </c>
      <c r="E848" t="n">
        <v>19.15</v>
      </c>
      <c r="F848" t="n">
        <v>15.6</v>
      </c>
      <c r="G848" t="n">
        <v>93.58</v>
      </c>
      <c r="H848" t="n">
        <v>1.19</v>
      </c>
      <c r="I848" t="n">
        <v>10</v>
      </c>
      <c r="J848" t="n">
        <v>347.27</v>
      </c>
      <c r="K848" t="n">
        <v>61.82</v>
      </c>
      <c r="L848" t="n">
        <v>23.25</v>
      </c>
      <c r="M848" t="n">
        <v>8</v>
      </c>
      <c r="N848" t="n">
        <v>112.2</v>
      </c>
      <c r="O848" t="n">
        <v>43064.12</v>
      </c>
      <c r="P848" t="n">
        <v>277.82</v>
      </c>
      <c r="Q848" t="n">
        <v>467.07</v>
      </c>
      <c r="R848" t="n">
        <v>58.61</v>
      </c>
      <c r="S848" t="n">
        <v>39.61</v>
      </c>
      <c r="T848" t="n">
        <v>4547.72</v>
      </c>
      <c r="U848" t="n">
        <v>0.68</v>
      </c>
      <c r="V848" t="n">
        <v>0.75</v>
      </c>
      <c r="W848" t="n">
        <v>2.62</v>
      </c>
      <c r="X848" t="n">
        <v>0.26</v>
      </c>
      <c r="Y848" t="n">
        <v>1</v>
      </c>
      <c r="Z848" t="n">
        <v>10</v>
      </c>
    </row>
    <row r="849">
      <c r="A849" t="n">
        <v>90</v>
      </c>
      <c r="B849" t="n">
        <v>150</v>
      </c>
      <c r="C849" t="inlineStr">
        <is>
          <t xml:space="preserve">CONCLUIDO	</t>
        </is>
      </c>
      <c r="D849" t="n">
        <v>5.224</v>
      </c>
      <c r="E849" t="n">
        <v>19.14</v>
      </c>
      <c r="F849" t="n">
        <v>15.59</v>
      </c>
      <c r="G849" t="n">
        <v>93.54000000000001</v>
      </c>
      <c r="H849" t="n">
        <v>1.2</v>
      </c>
      <c r="I849" t="n">
        <v>10</v>
      </c>
      <c r="J849" t="n">
        <v>347.9</v>
      </c>
      <c r="K849" t="n">
        <v>61.82</v>
      </c>
      <c r="L849" t="n">
        <v>23.5</v>
      </c>
      <c r="M849" t="n">
        <v>8</v>
      </c>
      <c r="N849" t="n">
        <v>112.58</v>
      </c>
      <c r="O849" t="n">
        <v>43141.62</v>
      </c>
      <c r="P849" t="n">
        <v>277.4</v>
      </c>
      <c r="Q849" t="n">
        <v>467.07</v>
      </c>
      <c r="R849" t="n">
        <v>58.42</v>
      </c>
      <c r="S849" t="n">
        <v>39.61</v>
      </c>
      <c r="T849" t="n">
        <v>4448.52</v>
      </c>
      <c r="U849" t="n">
        <v>0.68</v>
      </c>
      <c r="V849" t="n">
        <v>0.75</v>
      </c>
      <c r="W849" t="n">
        <v>2.62</v>
      </c>
      <c r="X849" t="n">
        <v>0.26</v>
      </c>
      <c r="Y849" t="n">
        <v>1</v>
      </c>
      <c r="Z849" t="n">
        <v>10</v>
      </c>
    </row>
    <row r="850">
      <c r="A850" t="n">
        <v>91</v>
      </c>
      <c r="B850" t="n">
        <v>150</v>
      </c>
      <c r="C850" t="inlineStr">
        <is>
          <t xml:space="preserve">CONCLUIDO	</t>
        </is>
      </c>
      <c r="D850" t="n">
        <v>5.2222</v>
      </c>
      <c r="E850" t="n">
        <v>19.15</v>
      </c>
      <c r="F850" t="n">
        <v>15.6</v>
      </c>
      <c r="G850" t="n">
        <v>93.58</v>
      </c>
      <c r="H850" t="n">
        <v>1.21</v>
      </c>
      <c r="I850" t="n">
        <v>10</v>
      </c>
      <c r="J850" t="n">
        <v>348.53</v>
      </c>
      <c r="K850" t="n">
        <v>61.82</v>
      </c>
      <c r="L850" t="n">
        <v>23.75</v>
      </c>
      <c r="M850" t="n">
        <v>8</v>
      </c>
      <c r="N850" t="n">
        <v>112.96</v>
      </c>
      <c r="O850" t="n">
        <v>43219.31</v>
      </c>
      <c r="P850" t="n">
        <v>277.33</v>
      </c>
      <c r="Q850" t="n">
        <v>467.08</v>
      </c>
      <c r="R850" t="n">
        <v>58.53</v>
      </c>
      <c r="S850" t="n">
        <v>39.61</v>
      </c>
      <c r="T850" t="n">
        <v>4507.96</v>
      </c>
      <c r="U850" t="n">
        <v>0.68</v>
      </c>
      <c r="V850" t="n">
        <v>0.75</v>
      </c>
      <c r="W850" t="n">
        <v>2.62</v>
      </c>
      <c r="X850" t="n">
        <v>0.26</v>
      </c>
      <c r="Y850" t="n">
        <v>1</v>
      </c>
      <c r="Z850" t="n">
        <v>10</v>
      </c>
    </row>
    <row r="851">
      <c r="A851" t="n">
        <v>92</v>
      </c>
      <c r="B851" t="n">
        <v>150</v>
      </c>
      <c r="C851" t="inlineStr">
        <is>
          <t xml:space="preserve">CONCLUIDO	</t>
        </is>
      </c>
      <c r="D851" t="n">
        <v>5.2243</v>
      </c>
      <c r="E851" t="n">
        <v>19.14</v>
      </c>
      <c r="F851" t="n">
        <v>15.59</v>
      </c>
      <c r="G851" t="n">
        <v>93.53</v>
      </c>
      <c r="H851" t="n">
        <v>1.23</v>
      </c>
      <c r="I851" t="n">
        <v>10</v>
      </c>
      <c r="J851" t="n">
        <v>349.16</v>
      </c>
      <c r="K851" t="n">
        <v>61.82</v>
      </c>
      <c r="L851" t="n">
        <v>24</v>
      </c>
      <c r="M851" t="n">
        <v>8</v>
      </c>
      <c r="N851" t="n">
        <v>113.34</v>
      </c>
      <c r="O851" t="n">
        <v>43297.21</v>
      </c>
      <c r="P851" t="n">
        <v>276.93</v>
      </c>
      <c r="Q851" t="n">
        <v>467.07</v>
      </c>
      <c r="R851" t="n">
        <v>58.31</v>
      </c>
      <c r="S851" t="n">
        <v>39.61</v>
      </c>
      <c r="T851" t="n">
        <v>4396</v>
      </c>
      <c r="U851" t="n">
        <v>0.68</v>
      </c>
      <c r="V851" t="n">
        <v>0.75</v>
      </c>
      <c r="W851" t="n">
        <v>2.62</v>
      </c>
      <c r="X851" t="n">
        <v>0.26</v>
      </c>
      <c r="Y851" t="n">
        <v>1</v>
      </c>
      <c r="Z851" t="n">
        <v>10</v>
      </c>
    </row>
    <row r="852">
      <c r="A852" t="n">
        <v>93</v>
      </c>
      <c r="B852" t="n">
        <v>150</v>
      </c>
      <c r="C852" t="inlineStr">
        <is>
          <t xml:space="preserve">CONCLUIDO	</t>
        </is>
      </c>
      <c r="D852" t="n">
        <v>5.2259</v>
      </c>
      <c r="E852" t="n">
        <v>19.14</v>
      </c>
      <c r="F852" t="n">
        <v>15.58</v>
      </c>
      <c r="G852" t="n">
        <v>93.5</v>
      </c>
      <c r="H852" t="n">
        <v>1.24</v>
      </c>
      <c r="I852" t="n">
        <v>10</v>
      </c>
      <c r="J852" t="n">
        <v>349.79</v>
      </c>
      <c r="K852" t="n">
        <v>61.82</v>
      </c>
      <c r="L852" t="n">
        <v>24.25</v>
      </c>
      <c r="M852" t="n">
        <v>8</v>
      </c>
      <c r="N852" t="n">
        <v>113.72</v>
      </c>
      <c r="O852" t="n">
        <v>43375.3</v>
      </c>
      <c r="P852" t="n">
        <v>276.18</v>
      </c>
      <c r="Q852" t="n">
        <v>467.07</v>
      </c>
      <c r="R852" t="n">
        <v>58.06</v>
      </c>
      <c r="S852" t="n">
        <v>39.61</v>
      </c>
      <c r="T852" t="n">
        <v>4270.16</v>
      </c>
      <c r="U852" t="n">
        <v>0.68</v>
      </c>
      <c r="V852" t="n">
        <v>0.75</v>
      </c>
      <c r="W852" t="n">
        <v>2.63</v>
      </c>
      <c r="X852" t="n">
        <v>0.25</v>
      </c>
      <c r="Y852" t="n">
        <v>1</v>
      </c>
      <c r="Z852" t="n">
        <v>10</v>
      </c>
    </row>
    <row r="853">
      <c r="A853" t="n">
        <v>94</v>
      </c>
      <c r="B853" t="n">
        <v>150</v>
      </c>
      <c r="C853" t="inlineStr">
        <is>
          <t xml:space="preserve">CONCLUIDO	</t>
        </is>
      </c>
      <c r="D853" t="n">
        <v>5.2234</v>
      </c>
      <c r="E853" t="n">
        <v>19.14</v>
      </c>
      <c r="F853" t="n">
        <v>15.59</v>
      </c>
      <c r="G853" t="n">
        <v>93.55</v>
      </c>
      <c r="H853" t="n">
        <v>1.25</v>
      </c>
      <c r="I853" t="n">
        <v>10</v>
      </c>
      <c r="J853" t="n">
        <v>350.43</v>
      </c>
      <c r="K853" t="n">
        <v>61.82</v>
      </c>
      <c r="L853" t="n">
        <v>24.5</v>
      </c>
      <c r="M853" t="n">
        <v>8</v>
      </c>
      <c r="N853" t="n">
        <v>114.11</v>
      </c>
      <c r="O853" t="n">
        <v>43453.61</v>
      </c>
      <c r="P853" t="n">
        <v>275.79</v>
      </c>
      <c r="Q853" t="n">
        <v>467.11</v>
      </c>
      <c r="R853" t="n">
        <v>58.34</v>
      </c>
      <c r="S853" t="n">
        <v>39.61</v>
      </c>
      <c r="T853" t="n">
        <v>4409.3</v>
      </c>
      <c r="U853" t="n">
        <v>0.68</v>
      </c>
      <c r="V853" t="n">
        <v>0.75</v>
      </c>
      <c r="W853" t="n">
        <v>2.63</v>
      </c>
      <c r="X853" t="n">
        <v>0.26</v>
      </c>
      <c r="Y853" t="n">
        <v>1</v>
      </c>
      <c r="Z853" t="n">
        <v>10</v>
      </c>
    </row>
    <row r="854">
      <c r="A854" t="n">
        <v>95</v>
      </c>
      <c r="B854" t="n">
        <v>150</v>
      </c>
      <c r="C854" t="inlineStr">
        <is>
          <t xml:space="preserve">CONCLUIDO	</t>
        </is>
      </c>
      <c r="D854" t="n">
        <v>5.2463</v>
      </c>
      <c r="E854" t="n">
        <v>19.06</v>
      </c>
      <c r="F854" t="n">
        <v>15.56</v>
      </c>
      <c r="G854" t="n">
        <v>103.76</v>
      </c>
      <c r="H854" t="n">
        <v>1.26</v>
      </c>
      <c r="I854" t="n">
        <v>9</v>
      </c>
      <c r="J854" t="n">
        <v>351.06</v>
      </c>
      <c r="K854" t="n">
        <v>61.82</v>
      </c>
      <c r="L854" t="n">
        <v>24.75</v>
      </c>
      <c r="M854" t="n">
        <v>7</v>
      </c>
      <c r="N854" t="n">
        <v>114.49</v>
      </c>
      <c r="O854" t="n">
        <v>43532.12</v>
      </c>
      <c r="P854" t="n">
        <v>275.54</v>
      </c>
      <c r="Q854" t="n">
        <v>467.07</v>
      </c>
      <c r="R854" t="n">
        <v>57.45</v>
      </c>
      <c r="S854" t="n">
        <v>39.61</v>
      </c>
      <c r="T854" t="n">
        <v>3971.68</v>
      </c>
      <c r="U854" t="n">
        <v>0.6899999999999999</v>
      </c>
      <c r="V854" t="n">
        <v>0.75</v>
      </c>
      <c r="W854" t="n">
        <v>2.62</v>
      </c>
      <c r="X854" t="n">
        <v>0.23</v>
      </c>
      <c r="Y854" t="n">
        <v>1</v>
      </c>
      <c r="Z854" t="n">
        <v>10</v>
      </c>
    </row>
    <row r="855">
      <c r="A855" t="n">
        <v>96</v>
      </c>
      <c r="B855" t="n">
        <v>150</v>
      </c>
      <c r="C855" t="inlineStr">
        <is>
          <t xml:space="preserve">CONCLUIDO	</t>
        </is>
      </c>
      <c r="D855" t="n">
        <v>5.2498</v>
      </c>
      <c r="E855" t="n">
        <v>19.05</v>
      </c>
      <c r="F855" t="n">
        <v>15.55</v>
      </c>
      <c r="G855" t="n">
        <v>103.67</v>
      </c>
      <c r="H855" t="n">
        <v>1.27</v>
      </c>
      <c r="I855" t="n">
        <v>9</v>
      </c>
      <c r="J855" t="n">
        <v>351.7</v>
      </c>
      <c r="K855" t="n">
        <v>61.82</v>
      </c>
      <c r="L855" t="n">
        <v>25</v>
      </c>
      <c r="M855" t="n">
        <v>7</v>
      </c>
      <c r="N855" t="n">
        <v>114.88</v>
      </c>
      <c r="O855" t="n">
        <v>43610.83</v>
      </c>
      <c r="P855" t="n">
        <v>275.47</v>
      </c>
      <c r="Q855" t="n">
        <v>467.07</v>
      </c>
      <c r="R855" t="n">
        <v>57.01</v>
      </c>
      <c r="S855" t="n">
        <v>39.61</v>
      </c>
      <c r="T855" t="n">
        <v>3751.83</v>
      </c>
      <c r="U855" t="n">
        <v>0.6899999999999999</v>
      </c>
      <c r="V855" t="n">
        <v>0.75</v>
      </c>
      <c r="W855" t="n">
        <v>2.62</v>
      </c>
      <c r="X855" t="n">
        <v>0.22</v>
      </c>
      <c r="Y855" t="n">
        <v>1</v>
      </c>
      <c r="Z855" t="n">
        <v>10</v>
      </c>
    </row>
    <row r="856">
      <c r="A856" t="n">
        <v>97</v>
      </c>
      <c r="B856" t="n">
        <v>150</v>
      </c>
      <c r="C856" t="inlineStr">
        <is>
          <t xml:space="preserve">CONCLUIDO	</t>
        </is>
      </c>
      <c r="D856" t="n">
        <v>5.2474</v>
      </c>
      <c r="E856" t="n">
        <v>19.06</v>
      </c>
      <c r="F856" t="n">
        <v>15.56</v>
      </c>
      <c r="G856" t="n">
        <v>103.73</v>
      </c>
      <c r="H856" t="n">
        <v>1.28</v>
      </c>
      <c r="I856" t="n">
        <v>9</v>
      </c>
      <c r="J856" t="n">
        <v>352.34</v>
      </c>
      <c r="K856" t="n">
        <v>61.82</v>
      </c>
      <c r="L856" t="n">
        <v>25.25</v>
      </c>
      <c r="M856" t="n">
        <v>7</v>
      </c>
      <c r="N856" t="n">
        <v>115.27</v>
      </c>
      <c r="O856" t="n">
        <v>43689.76</v>
      </c>
      <c r="P856" t="n">
        <v>275.95</v>
      </c>
      <c r="Q856" t="n">
        <v>467.07</v>
      </c>
      <c r="R856" t="n">
        <v>57.27</v>
      </c>
      <c r="S856" t="n">
        <v>39.61</v>
      </c>
      <c r="T856" t="n">
        <v>3879.71</v>
      </c>
      <c r="U856" t="n">
        <v>0.6899999999999999</v>
      </c>
      <c r="V856" t="n">
        <v>0.75</v>
      </c>
      <c r="W856" t="n">
        <v>2.63</v>
      </c>
      <c r="X856" t="n">
        <v>0.23</v>
      </c>
      <c r="Y856" t="n">
        <v>1</v>
      </c>
      <c r="Z856" t="n">
        <v>10</v>
      </c>
    </row>
    <row r="857">
      <c r="A857" t="n">
        <v>98</v>
      </c>
      <c r="B857" t="n">
        <v>150</v>
      </c>
      <c r="C857" t="inlineStr">
        <is>
          <t xml:space="preserve">CONCLUIDO	</t>
        </is>
      </c>
      <c r="D857" t="n">
        <v>5.2477</v>
      </c>
      <c r="E857" t="n">
        <v>19.06</v>
      </c>
      <c r="F857" t="n">
        <v>15.56</v>
      </c>
      <c r="G857" t="n">
        <v>103.73</v>
      </c>
      <c r="H857" t="n">
        <v>1.29</v>
      </c>
      <c r="I857" t="n">
        <v>9</v>
      </c>
      <c r="J857" t="n">
        <v>352.98</v>
      </c>
      <c r="K857" t="n">
        <v>61.82</v>
      </c>
      <c r="L857" t="n">
        <v>25.5</v>
      </c>
      <c r="M857" t="n">
        <v>7</v>
      </c>
      <c r="N857" t="n">
        <v>115.66</v>
      </c>
      <c r="O857" t="n">
        <v>43769.02</v>
      </c>
      <c r="P857" t="n">
        <v>276.25</v>
      </c>
      <c r="Q857" t="n">
        <v>467.09</v>
      </c>
      <c r="R857" t="n">
        <v>57.26</v>
      </c>
      <c r="S857" t="n">
        <v>39.61</v>
      </c>
      <c r="T857" t="n">
        <v>3878.13</v>
      </c>
      <c r="U857" t="n">
        <v>0.6899999999999999</v>
      </c>
      <c r="V857" t="n">
        <v>0.75</v>
      </c>
      <c r="W857" t="n">
        <v>2.62</v>
      </c>
      <c r="X857" t="n">
        <v>0.23</v>
      </c>
      <c r="Y857" t="n">
        <v>1</v>
      </c>
      <c r="Z857" t="n">
        <v>10</v>
      </c>
    </row>
    <row r="858">
      <c r="A858" t="n">
        <v>99</v>
      </c>
      <c r="B858" t="n">
        <v>150</v>
      </c>
      <c r="C858" t="inlineStr">
        <is>
          <t xml:space="preserve">CONCLUIDO	</t>
        </is>
      </c>
      <c r="D858" t="n">
        <v>5.2478</v>
      </c>
      <c r="E858" t="n">
        <v>19.06</v>
      </c>
      <c r="F858" t="n">
        <v>15.56</v>
      </c>
      <c r="G858" t="n">
        <v>103.72</v>
      </c>
      <c r="H858" t="n">
        <v>1.3</v>
      </c>
      <c r="I858" t="n">
        <v>9</v>
      </c>
      <c r="J858" t="n">
        <v>353.63</v>
      </c>
      <c r="K858" t="n">
        <v>61.82</v>
      </c>
      <c r="L858" t="n">
        <v>25.75</v>
      </c>
      <c r="M858" t="n">
        <v>7</v>
      </c>
      <c r="N858" t="n">
        <v>116.06</v>
      </c>
      <c r="O858" t="n">
        <v>43848.38</v>
      </c>
      <c r="P858" t="n">
        <v>276.58</v>
      </c>
      <c r="Q858" t="n">
        <v>467.11</v>
      </c>
      <c r="R858" t="n">
        <v>57.15</v>
      </c>
      <c r="S858" t="n">
        <v>39.61</v>
      </c>
      <c r="T858" t="n">
        <v>3821.5</v>
      </c>
      <c r="U858" t="n">
        <v>0.6899999999999999</v>
      </c>
      <c r="V858" t="n">
        <v>0.75</v>
      </c>
      <c r="W858" t="n">
        <v>2.63</v>
      </c>
      <c r="X858" t="n">
        <v>0.22</v>
      </c>
      <c r="Y858" t="n">
        <v>1</v>
      </c>
      <c r="Z858" t="n">
        <v>10</v>
      </c>
    </row>
    <row r="859">
      <c r="A859" t="n">
        <v>100</v>
      </c>
      <c r="B859" t="n">
        <v>150</v>
      </c>
      <c r="C859" t="inlineStr">
        <is>
          <t xml:space="preserve">CONCLUIDO	</t>
        </is>
      </c>
      <c r="D859" t="n">
        <v>5.2488</v>
      </c>
      <c r="E859" t="n">
        <v>19.05</v>
      </c>
      <c r="F859" t="n">
        <v>15.55</v>
      </c>
      <c r="G859" t="n">
        <v>103.7</v>
      </c>
      <c r="H859" t="n">
        <v>1.31</v>
      </c>
      <c r="I859" t="n">
        <v>9</v>
      </c>
      <c r="J859" t="n">
        <v>354.27</v>
      </c>
      <c r="K859" t="n">
        <v>61.82</v>
      </c>
      <c r="L859" t="n">
        <v>26</v>
      </c>
      <c r="M859" t="n">
        <v>7</v>
      </c>
      <c r="N859" t="n">
        <v>116.45</v>
      </c>
      <c r="O859" t="n">
        <v>43927.95</v>
      </c>
      <c r="P859" t="n">
        <v>276.85</v>
      </c>
      <c r="Q859" t="n">
        <v>467.11</v>
      </c>
      <c r="R859" t="n">
        <v>57.28</v>
      </c>
      <c r="S859" t="n">
        <v>39.61</v>
      </c>
      <c r="T859" t="n">
        <v>3884.53</v>
      </c>
      <c r="U859" t="n">
        <v>0.6899999999999999</v>
      </c>
      <c r="V859" t="n">
        <v>0.75</v>
      </c>
      <c r="W859" t="n">
        <v>2.62</v>
      </c>
      <c r="X859" t="n">
        <v>0.22</v>
      </c>
      <c r="Y859" t="n">
        <v>1</v>
      </c>
      <c r="Z859" t="n">
        <v>10</v>
      </c>
    </row>
    <row r="860">
      <c r="A860" t="n">
        <v>101</v>
      </c>
      <c r="B860" t="n">
        <v>150</v>
      </c>
      <c r="C860" t="inlineStr">
        <is>
          <t xml:space="preserve">CONCLUIDO	</t>
        </is>
      </c>
      <c r="D860" t="n">
        <v>5.2467</v>
      </c>
      <c r="E860" t="n">
        <v>19.06</v>
      </c>
      <c r="F860" t="n">
        <v>15.56</v>
      </c>
      <c r="G860" t="n">
        <v>103.75</v>
      </c>
      <c r="H860" t="n">
        <v>1.32</v>
      </c>
      <c r="I860" t="n">
        <v>9</v>
      </c>
      <c r="J860" t="n">
        <v>354.92</v>
      </c>
      <c r="K860" t="n">
        <v>61.82</v>
      </c>
      <c r="L860" t="n">
        <v>26.25</v>
      </c>
      <c r="M860" t="n">
        <v>7</v>
      </c>
      <c r="N860" t="n">
        <v>116.85</v>
      </c>
      <c r="O860" t="n">
        <v>44007.74</v>
      </c>
      <c r="P860" t="n">
        <v>276.92</v>
      </c>
      <c r="Q860" t="n">
        <v>467.07</v>
      </c>
      <c r="R860" t="n">
        <v>57.46</v>
      </c>
      <c r="S860" t="n">
        <v>39.61</v>
      </c>
      <c r="T860" t="n">
        <v>3977.44</v>
      </c>
      <c r="U860" t="n">
        <v>0.6899999999999999</v>
      </c>
      <c r="V860" t="n">
        <v>0.75</v>
      </c>
      <c r="W860" t="n">
        <v>2.62</v>
      </c>
      <c r="X860" t="n">
        <v>0.23</v>
      </c>
      <c r="Y860" t="n">
        <v>1</v>
      </c>
      <c r="Z860" t="n">
        <v>10</v>
      </c>
    </row>
    <row r="861">
      <c r="A861" t="n">
        <v>102</v>
      </c>
      <c r="B861" t="n">
        <v>150</v>
      </c>
      <c r="C861" t="inlineStr">
        <is>
          <t xml:space="preserve">CONCLUIDO	</t>
        </is>
      </c>
      <c r="D861" t="n">
        <v>5.2462</v>
      </c>
      <c r="E861" t="n">
        <v>19.06</v>
      </c>
      <c r="F861" t="n">
        <v>15.56</v>
      </c>
      <c r="G861" t="n">
        <v>103.76</v>
      </c>
      <c r="H861" t="n">
        <v>1.33</v>
      </c>
      <c r="I861" t="n">
        <v>9</v>
      </c>
      <c r="J861" t="n">
        <v>355.57</v>
      </c>
      <c r="K861" t="n">
        <v>61.82</v>
      </c>
      <c r="L861" t="n">
        <v>26.5</v>
      </c>
      <c r="M861" t="n">
        <v>7</v>
      </c>
      <c r="N861" t="n">
        <v>117.25</v>
      </c>
      <c r="O861" t="n">
        <v>44087.74</v>
      </c>
      <c r="P861" t="n">
        <v>276.86</v>
      </c>
      <c r="Q861" t="n">
        <v>467.07</v>
      </c>
      <c r="R861" t="n">
        <v>57.6</v>
      </c>
      <c r="S861" t="n">
        <v>39.61</v>
      </c>
      <c r="T861" t="n">
        <v>4045.33</v>
      </c>
      <c r="U861" t="n">
        <v>0.6899999999999999</v>
      </c>
      <c r="V861" t="n">
        <v>0.75</v>
      </c>
      <c r="W861" t="n">
        <v>2.62</v>
      </c>
      <c r="X861" t="n">
        <v>0.23</v>
      </c>
      <c r="Y861" t="n">
        <v>1</v>
      </c>
      <c r="Z861" t="n">
        <v>10</v>
      </c>
    </row>
    <row r="862">
      <c r="A862" t="n">
        <v>103</v>
      </c>
      <c r="B862" t="n">
        <v>150</v>
      </c>
      <c r="C862" t="inlineStr">
        <is>
          <t xml:space="preserve">CONCLUIDO	</t>
        </is>
      </c>
      <c r="D862" t="n">
        <v>5.2457</v>
      </c>
      <c r="E862" t="n">
        <v>19.06</v>
      </c>
      <c r="F862" t="n">
        <v>15.57</v>
      </c>
      <c r="G862" t="n">
        <v>103.77</v>
      </c>
      <c r="H862" t="n">
        <v>1.34</v>
      </c>
      <c r="I862" t="n">
        <v>9</v>
      </c>
      <c r="J862" t="n">
        <v>356.22</v>
      </c>
      <c r="K862" t="n">
        <v>61.82</v>
      </c>
      <c r="L862" t="n">
        <v>26.75</v>
      </c>
      <c r="M862" t="n">
        <v>7</v>
      </c>
      <c r="N862" t="n">
        <v>117.65</v>
      </c>
      <c r="O862" t="n">
        <v>44167.96</v>
      </c>
      <c r="P862" t="n">
        <v>276.69</v>
      </c>
      <c r="Q862" t="n">
        <v>467.07</v>
      </c>
      <c r="R862" t="n">
        <v>57.57</v>
      </c>
      <c r="S862" t="n">
        <v>39.61</v>
      </c>
      <c r="T862" t="n">
        <v>4030.67</v>
      </c>
      <c r="U862" t="n">
        <v>0.6899999999999999</v>
      </c>
      <c r="V862" t="n">
        <v>0.75</v>
      </c>
      <c r="W862" t="n">
        <v>2.62</v>
      </c>
      <c r="X862" t="n">
        <v>0.23</v>
      </c>
      <c r="Y862" t="n">
        <v>1</v>
      </c>
      <c r="Z862" t="n">
        <v>10</v>
      </c>
    </row>
    <row r="863">
      <c r="A863" t="n">
        <v>104</v>
      </c>
      <c r="B863" t="n">
        <v>150</v>
      </c>
      <c r="C863" t="inlineStr">
        <is>
          <t xml:space="preserve">CONCLUIDO	</t>
        </is>
      </c>
      <c r="D863" t="n">
        <v>5.2468</v>
      </c>
      <c r="E863" t="n">
        <v>19.06</v>
      </c>
      <c r="F863" t="n">
        <v>15.56</v>
      </c>
      <c r="G863" t="n">
        <v>103.75</v>
      </c>
      <c r="H863" t="n">
        <v>1.35</v>
      </c>
      <c r="I863" t="n">
        <v>9</v>
      </c>
      <c r="J863" t="n">
        <v>356.87</v>
      </c>
      <c r="K863" t="n">
        <v>61.82</v>
      </c>
      <c r="L863" t="n">
        <v>27</v>
      </c>
      <c r="M863" t="n">
        <v>7</v>
      </c>
      <c r="N863" t="n">
        <v>118.05</v>
      </c>
      <c r="O863" t="n">
        <v>44248.41</v>
      </c>
      <c r="P863" t="n">
        <v>276.61</v>
      </c>
      <c r="Q863" t="n">
        <v>467.07</v>
      </c>
      <c r="R863" t="n">
        <v>57.4</v>
      </c>
      <c r="S863" t="n">
        <v>39.61</v>
      </c>
      <c r="T863" t="n">
        <v>3947.42</v>
      </c>
      <c r="U863" t="n">
        <v>0.6899999999999999</v>
      </c>
      <c r="V863" t="n">
        <v>0.75</v>
      </c>
      <c r="W863" t="n">
        <v>2.62</v>
      </c>
      <c r="X863" t="n">
        <v>0.23</v>
      </c>
      <c r="Y863" t="n">
        <v>1</v>
      </c>
      <c r="Z863" t="n">
        <v>10</v>
      </c>
    </row>
    <row r="864">
      <c r="A864" t="n">
        <v>105</v>
      </c>
      <c r="B864" t="n">
        <v>150</v>
      </c>
      <c r="C864" t="inlineStr">
        <is>
          <t xml:space="preserve">CONCLUIDO	</t>
        </is>
      </c>
      <c r="D864" t="n">
        <v>5.2453</v>
      </c>
      <c r="E864" t="n">
        <v>19.06</v>
      </c>
      <c r="F864" t="n">
        <v>15.57</v>
      </c>
      <c r="G864" t="n">
        <v>103.78</v>
      </c>
      <c r="H864" t="n">
        <v>1.36</v>
      </c>
      <c r="I864" t="n">
        <v>9</v>
      </c>
      <c r="J864" t="n">
        <v>357.52</v>
      </c>
      <c r="K864" t="n">
        <v>61.82</v>
      </c>
      <c r="L864" t="n">
        <v>27.25</v>
      </c>
      <c r="M864" t="n">
        <v>7</v>
      </c>
      <c r="N864" t="n">
        <v>118.45</v>
      </c>
      <c r="O864" t="n">
        <v>44329.08</v>
      </c>
      <c r="P864" t="n">
        <v>276.31</v>
      </c>
      <c r="Q864" t="n">
        <v>467.07</v>
      </c>
      <c r="R864" t="n">
        <v>57.71</v>
      </c>
      <c r="S864" t="n">
        <v>39.61</v>
      </c>
      <c r="T864" t="n">
        <v>4100.61</v>
      </c>
      <c r="U864" t="n">
        <v>0.6899999999999999</v>
      </c>
      <c r="V864" t="n">
        <v>0.75</v>
      </c>
      <c r="W864" t="n">
        <v>2.62</v>
      </c>
      <c r="X864" t="n">
        <v>0.23</v>
      </c>
      <c r="Y864" t="n">
        <v>1</v>
      </c>
      <c r="Z864" t="n">
        <v>10</v>
      </c>
    </row>
    <row r="865">
      <c r="A865" t="n">
        <v>106</v>
      </c>
      <c r="B865" t="n">
        <v>150</v>
      </c>
      <c r="C865" t="inlineStr">
        <is>
          <t xml:space="preserve">CONCLUIDO	</t>
        </is>
      </c>
      <c r="D865" t="n">
        <v>5.2416</v>
      </c>
      <c r="E865" t="n">
        <v>19.08</v>
      </c>
      <c r="F865" t="n">
        <v>15.58</v>
      </c>
      <c r="G865" t="n">
        <v>103.87</v>
      </c>
      <c r="H865" t="n">
        <v>1.37</v>
      </c>
      <c r="I865" t="n">
        <v>9</v>
      </c>
      <c r="J865" t="n">
        <v>358.18</v>
      </c>
      <c r="K865" t="n">
        <v>61.82</v>
      </c>
      <c r="L865" t="n">
        <v>27.5</v>
      </c>
      <c r="M865" t="n">
        <v>7</v>
      </c>
      <c r="N865" t="n">
        <v>118.86</v>
      </c>
      <c r="O865" t="n">
        <v>44409.98</v>
      </c>
      <c r="P865" t="n">
        <v>276.4</v>
      </c>
      <c r="Q865" t="n">
        <v>467.13</v>
      </c>
      <c r="R865" t="n">
        <v>58.06</v>
      </c>
      <c r="S865" t="n">
        <v>39.61</v>
      </c>
      <c r="T865" t="n">
        <v>4277.43</v>
      </c>
      <c r="U865" t="n">
        <v>0.68</v>
      </c>
      <c r="V865" t="n">
        <v>0.75</v>
      </c>
      <c r="W865" t="n">
        <v>2.62</v>
      </c>
      <c r="X865" t="n">
        <v>0.25</v>
      </c>
      <c r="Y865" t="n">
        <v>1</v>
      </c>
      <c r="Z865" t="n">
        <v>10</v>
      </c>
    </row>
    <row r="866">
      <c r="A866" t="n">
        <v>107</v>
      </c>
      <c r="B866" t="n">
        <v>150</v>
      </c>
      <c r="C866" t="inlineStr">
        <is>
          <t xml:space="preserve">CONCLUIDO	</t>
        </is>
      </c>
      <c r="D866" t="n">
        <v>5.2448</v>
      </c>
      <c r="E866" t="n">
        <v>19.07</v>
      </c>
      <c r="F866" t="n">
        <v>15.57</v>
      </c>
      <c r="G866" t="n">
        <v>103.8</v>
      </c>
      <c r="H866" t="n">
        <v>1.38</v>
      </c>
      <c r="I866" t="n">
        <v>9</v>
      </c>
      <c r="J866" t="n">
        <v>358.84</v>
      </c>
      <c r="K866" t="n">
        <v>61.82</v>
      </c>
      <c r="L866" t="n">
        <v>27.75</v>
      </c>
      <c r="M866" t="n">
        <v>7</v>
      </c>
      <c r="N866" t="n">
        <v>119.27</v>
      </c>
      <c r="O866" t="n">
        <v>44491.1</v>
      </c>
      <c r="P866" t="n">
        <v>275.96</v>
      </c>
      <c r="Q866" t="n">
        <v>467.07</v>
      </c>
      <c r="R866" t="n">
        <v>57.61</v>
      </c>
      <c r="S866" t="n">
        <v>39.61</v>
      </c>
      <c r="T866" t="n">
        <v>4049.84</v>
      </c>
      <c r="U866" t="n">
        <v>0.6899999999999999</v>
      </c>
      <c r="V866" t="n">
        <v>0.75</v>
      </c>
      <c r="W866" t="n">
        <v>2.62</v>
      </c>
      <c r="X866" t="n">
        <v>0.24</v>
      </c>
      <c r="Y866" t="n">
        <v>1</v>
      </c>
      <c r="Z866" t="n">
        <v>10</v>
      </c>
    </row>
    <row r="867">
      <c r="A867" t="n">
        <v>108</v>
      </c>
      <c r="B867" t="n">
        <v>150</v>
      </c>
      <c r="C867" t="inlineStr">
        <is>
          <t xml:space="preserve">CONCLUIDO	</t>
        </is>
      </c>
      <c r="D867" t="n">
        <v>5.247</v>
      </c>
      <c r="E867" t="n">
        <v>19.06</v>
      </c>
      <c r="F867" t="n">
        <v>15.56</v>
      </c>
      <c r="G867" t="n">
        <v>103.74</v>
      </c>
      <c r="H867" t="n">
        <v>1.39</v>
      </c>
      <c r="I867" t="n">
        <v>9</v>
      </c>
      <c r="J867" t="n">
        <v>359.5</v>
      </c>
      <c r="K867" t="n">
        <v>61.82</v>
      </c>
      <c r="L867" t="n">
        <v>28</v>
      </c>
      <c r="M867" t="n">
        <v>7</v>
      </c>
      <c r="N867" t="n">
        <v>119.68</v>
      </c>
      <c r="O867" t="n">
        <v>44572.45</v>
      </c>
      <c r="P867" t="n">
        <v>275.57</v>
      </c>
      <c r="Q867" t="n">
        <v>467.09</v>
      </c>
      <c r="R867" t="n">
        <v>57.4</v>
      </c>
      <c r="S867" t="n">
        <v>39.61</v>
      </c>
      <c r="T867" t="n">
        <v>3945.48</v>
      </c>
      <c r="U867" t="n">
        <v>0.6899999999999999</v>
      </c>
      <c r="V867" t="n">
        <v>0.75</v>
      </c>
      <c r="W867" t="n">
        <v>2.62</v>
      </c>
      <c r="X867" t="n">
        <v>0.23</v>
      </c>
      <c r="Y867" t="n">
        <v>1</v>
      </c>
      <c r="Z867" t="n">
        <v>10</v>
      </c>
    </row>
    <row r="868">
      <c r="A868" t="n">
        <v>109</v>
      </c>
      <c r="B868" t="n">
        <v>150</v>
      </c>
      <c r="C868" t="inlineStr">
        <is>
          <t xml:space="preserve">CONCLUIDO	</t>
        </is>
      </c>
      <c r="D868" t="n">
        <v>5.2732</v>
      </c>
      <c r="E868" t="n">
        <v>18.96</v>
      </c>
      <c r="F868" t="n">
        <v>15.52</v>
      </c>
      <c r="G868" t="n">
        <v>116.42</v>
      </c>
      <c r="H868" t="n">
        <v>1.4</v>
      </c>
      <c r="I868" t="n">
        <v>8</v>
      </c>
      <c r="J868" t="n">
        <v>360.16</v>
      </c>
      <c r="K868" t="n">
        <v>61.82</v>
      </c>
      <c r="L868" t="n">
        <v>28.25</v>
      </c>
      <c r="M868" t="n">
        <v>6</v>
      </c>
      <c r="N868" t="n">
        <v>120.09</v>
      </c>
      <c r="O868" t="n">
        <v>44654.04</v>
      </c>
      <c r="P868" t="n">
        <v>274.66</v>
      </c>
      <c r="Q868" t="n">
        <v>467.07</v>
      </c>
      <c r="R868" t="n">
        <v>56.1</v>
      </c>
      <c r="S868" t="n">
        <v>39.61</v>
      </c>
      <c r="T868" t="n">
        <v>3299.04</v>
      </c>
      <c r="U868" t="n">
        <v>0.71</v>
      </c>
      <c r="V868" t="n">
        <v>0.75</v>
      </c>
      <c r="W868" t="n">
        <v>2.62</v>
      </c>
      <c r="X868" t="n">
        <v>0.19</v>
      </c>
      <c r="Y868" t="n">
        <v>1</v>
      </c>
      <c r="Z868" t="n">
        <v>10</v>
      </c>
    </row>
    <row r="869">
      <c r="A869" t="n">
        <v>110</v>
      </c>
      <c r="B869" t="n">
        <v>150</v>
      </c>
      <c r="C869" t="inlineStr">
        <is>
          <t xml:space="preserve">CONCLUIDO	</t>
        </is>
      </c>
      <c r="D869" t="n">
        <v>5.2713</v>
      </c>
      <c r="E869" t="n">
        <v>18.97</v>
      </c>
      <c r="F869" t="n">
        <v>15.53</v>
      </c>
      <c r="G869" t="n">
        <v>116.47</v>
      </c>
      <c r="H869" t="n">
        <v>1.41</v>
      </c>
      <c r="I869" t="n">
        <v>8</v>
      </c>
      <c r="J869" t="n">
        <v>360.82</v>
      </c>
      <c r="K869" t="n">
        <v>61.82</v>
      </c>
      <c r="L869" t="n">
        <v>28.5</v>
      </c>
      <c r="M869" t="n">
        <v>6</v>
      </c>
      <c r="N869" t="n">
        <v>120.5</v>
      </c>
      <c r="O869" t="n">
        <v>44735.86</v>
      </c>
      <c r="P869" t="n">
        <v>274.87</v>
      </c>
      <c r="Q869" t="n">
        <v>467.07</v>
      </c>
      <c r="R869" t="n">
        <v>56.28</v>
      </c>
      <c r="S869" t="n">
        <v>39.61</v>
      </c>
      <c r="T869" t="n">
        <v>3392.73</v>
      </c>
      <c r="U869" t="n">
        <v>0.7</v>
      </c>
      <c r="V869" t="n">
        <v>0.75</v>
      </c>
      <c r="W869" t="n">
        <v>2.62</v>
      </c>
      <c r="X869" t="n">
        <v>0.2</v>
      </c>
      <c r="Y869" t="n">
        <v>1</v>
      </c>
      <c r="Z869" t="n">
        <v>10</v>
      </c>
    </row>
    <row r="870">
      <c r="A870" t="n">
        <v>111</v>
      </c>
      <c r="B870" t="n">
        <v>150</v>
      </c>
      <c r="C870" t="inlineStr">
        <is>
          <t xml:space="preserve">CONCLUIDO	</t>
        </is>
      </c>
      <c r="D870" t="n">
        <v>5.2716</v>
      </c>
      <c r="E870" t="n">
        <v>18.97</v>
      </c>
      <c r="F870" t="n">
        <v>15.53</v>
      </c>
      <c r="G870" t="n">
        <v>116.46</v>
      </c>
      <c r="H870" t="n">
        <v>1.42</v>
      </c>
      <c r="I870" t="n">
        <v>8</v>
      </c>
      <c r="J870" t="n">
        <v>361.49</v>
      </c>
      <c r="K870" t="n">
        <v>61.82</v>
      </c>
      <c r="L870" t="n">
        <v>28.75</v>
      </c>
      <c r="M870" t="n">
        <v>6</v>
      </c>
      <c r="N870" t="n">
        <v>120.92</v>
      </c>
      <c r="O870" t="n">
        <v>44817.91</v>
      </c>
      <c r="P870" t="n">
        <v>275.35</v>
      </c>
      <c r="Q870" t="n">
        <v>467.07</v>
      </c>
      <c r="R870" t="n">
        <v>56.39</v>
      </c>
      <c r="S870" t="n">
        <v>39.61</v>
      </c>
      <c r="T870" t="n">
        <v>3444.37</v>
      </c>
      <c r="U870" t="n">
        <v>0.7</v>
      </c>
      <c r="V870" t="n">
        <v>0.75</v>
      </c>
      <c r="W870" t="n">
        <v>2.62</v>
      </c>
      <c r="X870" t="n">
        <v>0.19</v>
      </c>
      <c r="Y870" t="n">
        <v>1</v>
      </c>
      <c r="Z870" t="n">
        <v>10</v>
      </c>
    </row>
    <row r="871">
      <c r="A871" t="n">
        <v>112</v>
      </c>
      <c r="B871" t="n">
        <v>150</v>
      </c>
      <c r="C871" t="inlineStr">
        <is>
          <t xml:space="preserve">CONCLUIDO	</t>
        </is>
      </c>
      <c r="D871" t="n">
        <v>5.2723</v>
      </c>
      <c r="E871" t="n">
        <v>18.97</v>
      </c>
      <c r="F871" t="n">
        <v>15.53</v>
      </c>
      <c r="G871" t="n">
        <v>116.44</v>
      </c>
      <c r="H871" t="n">
        <v>1.43</v>
      </c>
      <c r="I871" t="n">
        <v>8</v>
      </c>
      <c r="J871" t="n">
        <v>362.16</v>
      </c>
      <c r="K871" t="n">
        <v>61.82</v>
      </c>
      <c r="L871" t="n">
        <v>29</v>
      </c>
      <c r="M871" t="n">
        <v>6</v>
      </c>
      <c r="N871" t="n">
        <v>121.34</v>
      </c>
      <c r="O871" t="n">
        <v>44900.33</v>
      </c>
      <c r="P871" t="n">
        <v>275.29</v>
      </c>
      <c r="Q871" t="n">
        <v>467.1</v>
      </c>
      <c r="R871" t="n">
        <v>56.14</v>
      </c>
      <c r="S871" t="n">
        <v>39.61</v>
      </c>
      <c r="T871" t="n">
        <v>3320.17</v>
      </c>
      <c r="U871" t="n">
        <v>0.71</v>
      </c>
      <c r="V871" t="n">
        <v>0.75</v>
      </c>
      <c r="W871" t="n">
        <v>2.62</v>
      </c>
      <c r="X871" t="n">
        <v>0.19</v>
      </c>
      <c r="Y871" t="n">
        <v>1</v>
      </c>
      <c r="Z871" t="n">
        <v>10</v>
      </c>
    </row>
    <row r="872">
      <c r="A872" t="n">
        <v>113</v>
      </c>
      <c r="B872" t="n">
        <v>150</v>
      </c>
      <c r="C872" t="inlineStr">
        <is>
          <t xml:space="preserve">CONCLUIDO	</t>
        </is>
      </c>
      <c r="D872" t="n">
        <v>5.2709</v>
      </c>
      <c r="E872" t="n">
        <v>18.97</v>
      </c>
      <c r="F872" t="n">
        <v>15.53</v>
      </c>
      <c r="G872" t="n">
        <v>116.48</v>
      </c>
      <c r="H872" t="n">
        <v>1.44</v>
      </c>
      <c r="I872" t="n">
        <v>8</v>
      </c>
      <c r="J872" t="n">
        <v>362.83</v>
      </c>
      <c r="K872" t="n">
        <v>61.82</v>
      </c>
      <c r="L872" t="n">
        <v>29.25</v>
      </c>
      <c r="M872" t="n">
        <v>6</v>
      </c>
      <c r="N872" t="n">
        <v>121.75</v>
      </c>
      <c r="O872" t="n">
        <v>44982.86</v>
      </c>
      <c r="P872" t="n">
        <v>275.76</v>
      </c>
      <c r="Q872" t="n">
        <v>467.07</v>
      </c>
      <c r="R872" t="n">
        <v>56.35</v>
      </c>
      <c r="S872" t="n">
        <v>39.61</v>
      </c>
      <c r="T872" t="n">
        <v>3426.84</v>
      </c>
      <c r="U872" t="n">
        <v>0.7</v>
      </c>
      <c r="V872" t="n">
        <v>0.75</v>
      </c>
      <c r="W872" t="n">
        <v>2.62</v>
      </c>
      <c r="X872" t="n">
        <v>0.2</v>
      </c>
      <c r="Y872" t="n">
        <v>1</v>
      </c>
      <c r="Z872" t="n">
        <v>10</v>
      </c>
    </row>
    <row r="873">
      <c r="A873" t="n">
        <v>114</v>
      </c>
      <c r="B873" t="n">
        <v>150</v>
      </c>
      <c r="C873" t="inlineStr">
        <is>
          <t xml:space="preserve">CONCLUIDO	</t>
        </is>
      </c>
      <c r="D873" t="n">
        <v>5.2698</v>
      </c>
      <c r="E873" t="n">
        <v>18.98</v>
      </c>
      <c r="F873" t="n">
        <v>15.53</v>
      </c>
      <c r="G873" t="n">
        <v>116.51</v>
      </c>
      <c r="H873" t="n">
        <v>1.45</v>
      </c>
      <c r="I873" t="n">
        <v>8</v>
      </c>
      <c r="J873" t="n">
        <v>363.5</v>
      </c>
      <c r="K873" t="n">
        <v>61.82</v>
      </c>
      <c r="L873" t="n">
        <v>29.5</v>
      </c>
      <c r="M873" t="n">
        <v>6</v>
      </c>
      <c r="N873" t="n">
        <v>122.18</v>
      </c>
      <c r="O873" t="n">
        <v>45065.64</v>
      </c>
      <c r="P873" t="n">
        <v>275.84</v>
      </c>
      <c r="Q873" t="n">
        <v>467.07</v>
      </c>
      <c r="R873" t="n">
        <v>56.56</v>
      </c>
      <c r="S873" t="n">
        <v>39.61</v>
      </c>
      <c r="T873" t="n">
        <v>3529.67</v>
      </c>
      <c r="U873" t="n">
        <v>0.7</v>
      </c>
      <c r="V873" t="n">
        <v>0.75</v>
      </c>
      <c r="W873" t="n">
        <v>2.62</v>
      </c>
      <c r="X873" t="n">
        <v>0.2</v>
      </c>
      <c r="Y873" t="n">
        <v>1</v>
      </c>
      <c r="Z873" t="n">
        <v>10</v>
      </c>
    </row>
    <row r="874">
      <c r="A874" t="n">
        <v>115</v>
      </c>
      <c r="B874" t="n">
        <v>150</v>
      </c>
      <c r="C874" t="inlineStr">
        <is>
          <t xml:space="preserve">CONCLUIDO	</t>
        </is>
      </c>
      <c r="D874" t="n">
        <v>5.2715</v>
      </c>
      <c r="E874" t="n">
        <v>18.97</v>
      </c>
      <c r="F874" t="n">
        <v>15.53</v>
      </c>
      <c r="G874" t="n">
        <v>116.46</v>
      </c>
      <c r="H874" t="n">
        <v>1.46</v>
      </c>
      <c r="I874" t="n">
        <v>8</v>
      </c>
      <c r="J874" t="n">
        <v>364.17</v>
      </c>
      <c r="K874" t="n">
        <v>61.82</v>
      </c>
      <c r="L874" t="n">
        <v>29.75</v>
      </c>
      <c r="M874" t="n">
        <v>6</v>
      </c>
      <c r="N874" t="n">
        <v>122.6</v>
      </c>
      <c r="O874" t="n">
        <v>45148.66</v>
      </c>
      <c r="P874" t="n">
        <v>275.98</v>
      </c>
      <c r="Q874" t="n">
        <v>467.07</v>
      </c>
      <c r="R874" t="n">
        <v>56.23</v>
      </c>
      <c r="S874" t="n">
        <v>39.61</v>
      </c>
      <c r="T874" t="n">
        <v>3366.12</v>
      </c>
      <c r="U874" t="n">
        <v>0.7</v>
      </c>
      <c r="V874" t="n">
        <v>0.75</v>
      </c>
      <c r="W874" t="n">
        <v>2.62</v>
      </c>
      <c r="X874" t="n">
        <v>0.2</v>
      </c>
      <c r="Y874" t="n">
        <v>1</v>
      </c>
      <c r="Z874" t="n">
        <v>10</v>
      </c>
    </row>
    <row r="875">
      <c r="A875" t="n">
        <v>116</v>
      </c>
      <c r="B875" t="n">
        <v>150</v>
      </c>
      <c r="C875" t="inlineStr">
        <is>
          <t xml:space="preserve">CONCLUIDO	</t>
        </is>
      </c>
      <c r="D875" t="n">
        <v>5.2727</v>
      </c>
      <c r="E875" t="n">
        <v>18.97</v>
      </c>
      <c r="F875" t="n">
        <v>15.52</v>
      </c>
      <c r="G875" t="n">
        <v>116.43</v>
      </c>
      <c r="H875" t="n">
        <v>1.47</v>
      </c>
      <c r="I875" t="n">
        <v>8</v>
      </c>
      <c r="J875" t="n">
        <v>364.85</v>
      </c>
      <c r="K875" t="n">
        <v>61.82</v>
      </c>
      <c r="L875" t="n">
        <v>30</v>
      </c>
      <c r="M875" t="n">
        <v>6</v>
      </c>
      <c r="N875" t="n">
        <v>123.02</v>
      </c>
      <c r="O875" t="n">
        <v>45231.92</v>
      </c>
      <c r="P875" t="n">
        <v>276.01</v>
      </c>
      <c r="Q875" t="n">
        <v>467.07</v>
      </c>
      <c r="R875" t="n">
        <v>56.01</v>
      </c>
      <c r="S875" t="n">
        <v>39.61</v>
      </c>
      <c r="T875" t="n">
        <v>3255.81</v>
      </c>
      <c r="U875" t="n">
        <v>0.71</v>
      </c>
      <c r="V875" t="n">
        <v>0.75</v>
      </c>
      <c r="W875" t="n">
        <v>2.62</v>
      </c>
      <c r="X875" t="n">
        <v>0.19</v>
      </c>
      <c r="Y875" t="n">
        <v>1</v>
      </c>
      <c r="Z875" t="n">
        <v>10</v>
      </c>
    </row>
    <row r="876">
      <c r="A876" t="n">
        <v>117</v>
      </c>
      <c r="B876" t="n">
        <v>150</v>
      </c>
      <c r="C876" t="inlineStr">
        <is>
          <t xml:space="preserve">CONCLUIDO	</t>
        </is>
      </c>
      <c r="D876" t="n">
        <v>5.2716</v>
      </c>
      <c r="E876" t="n">
        <v>18.97</v>
      </c>
      <c r="F876" t="n">
        <v>15.53</v>
      </c>
      <c r="G876" t="n">
        <v>116.46</v>
      </c>
      <c r="H876" t="n">
        <v>1.48</v>
      </c>
      <c r="I876" t="n">
        <v>8</v>
      </c>
      <c r="J876" t="n">
        <v>365.52</v>
      </c>
      <c r="K876" t="n">
        <v>61.82</v>
      </c>
      <c r="L876" t="n">
        <v>30.25</v>
      </c>
      <c r="M876" t="n">
        <v>6</v>
      </c>
      <c r="N876" t="n">
        <v>123.45</v>
      </c>
      <c r="O876" t="n">
        <v>45315.43</v>
      </c>
      <c r="P876" t="n">
        <v>276.26</v>
      </c>
      <c r="Q876" t="n">
        <v>467.08</v>
      </c>
      <c r="R876" t="n">
        <v>56.23</v>
      </c>
      <c r="S876" t="n">
        <v>39.61</v>
      </c>
      <c r="T876" t="n">
        <v>3368.19</v>
      </c>
      <c r="U876" t="n">
        <v>0.7</v>
      </c>
      <c r="V876" t="n">
        <v>0.75</v>
      </c>
      <c r="W876" t="n">
        <v>2.62</v>
      </c>
      <c r="X876" t="n">
        <v>0.19</v>
      </c>
      <c r="Y876" t="n">
        <v>1</v>
      </c>
      <c r="Z876" t="n">
        <v>10</v>
      </c>
    </row>
    <row r="877">
      <c r="A877" t="n">
        <v>118</v>
      </c>
      <c r="B877" t="n">
        <v>150</v>
      </c>
      <c r="C877" t="inlineStr">
        <is>
          <t xml:space="preserve">CONCLUIDO	</t>
        </is>
      </c>
      <c r="D877" t="n">
        <v>5.2705</v>
      </c>
      <c r="E877" t="n">
        <v>18.97</v>
      </c>
      <c r="F877" t="n">
        <v>15.53</v>
      </c>
      <c r="G877" t="n">
        <v>116.49</v>
      </c>
      <c r="H877" t="n">
        <v>1.49</v>
      </c>
      <c r="I877" t="n">
        <v>8</v>
      </c>
      <c r="J877" t="n">
        <v>366.2</v>
      </c>
      <c r="K877" t="n">
        <v>61.82</v>
      </c>
      <c r="L877" t="n">
        <v>30.5</v>
      </c>
      <c r="M877" t="n">
        <v>6</v>
      </c>
      <c r="N877" t="n">
        <v>123.88</v>
      </c>
      <c r="O877" t="n">
        <v>45399.2</v>
      </c>
      <c r="P877" t="n">
        <v>276.19</v>
      </c>
      <c r="Q877" t="n">
        <v>467.07</v>
      </c>
      <c r="R877" t="n">
        <v>56.48</v>
      </c>
      <c r="S877" t="n">
        <v>39.61</v>
      </c>
      <c r="T877" t="n">
        <v>3490.86</v>
      </c>
      <c r="U877" t="n">
        <v>0.7</v>
      </c>
      <c r="V877" t="n">
        <v>0.75</v>
      </c>
      <c r="W877" t="n">
        <v>2.62</v>
      </c>
      <c r="X877" t="n">
        <v>0.2</v>
      </c>
      <c r="Y877" t="n">
        <v>1</v>
      </c>
      <c r="Z877" t="n">
        <v>10</v>
      </c>
    </row>
    <row r="878">
      <c r="A878" t="n">
        <v>119</v>
      </c>
      <c r="B878" t="n">
        <v>150</v>
      </c>
      <c r="C878" t="inlineStr">
        <is>
          <t xml:space="preserve">CONCLUIDO	</t>
        </is>
      </c>
      <c r="D878" t="n">
        <v>5.2697</v>
      </c>
      <c r="E878" t="n">
        <v>18.98</v>
      </c>
      <c r="F878" t="n">
        <v>15.53</v>
      </c>
      <c r="G878" t="n">
        <v>116.51</v>
      </c>
      <c r="H878" t="n">
        <v>1.49</v>
      </c>
      <c r="I878" t="n">
        <v>8</v>
      </c>
      <c r="J878" t="n">
        <v>366.88</v>
      </c>
      <c r="K878" t="n">
        <v>61.82</v>
      </c>
      <c r="L878" t="n">
        <v>30.75</v>
      </c>
      <c r="M878" t="n">
        <v>6</v>
      </c>
      <c r="N878" t="n">
        <v>124.31</v>
      </c>
      <c r="O878" t="n">
        <v>45483.22</v>
      </c>
      <c r="P878" t="n">
        <v>276.07</v>
      </c>
      <c r="Q878" t="n">
        <v>467.07</v>
      </c>
      <c r="R878" t="n">
        <v>56.46</v>
      </c>
      <c r="S878" t="n">
        <v>39.61</v>
      </c>
      <c r="T878" t="n">
        <v>3480.26</v>
      </c>
      <c r="U878" t="n">
        <v>0.7</v>
      </c>
      <c r="V878" t="n">
        <v>0.75</v>
      </c>
      <c r="W878" t="n">
        <v>2.62</v>
      </c>
      <c r="X878" t="n">
        <v>0.2</v>
      </c>
      <c r="Y878" t="n">
        <v>1</v>
      </c>
      <c r="Z878" t="n">
        <v>10</v>
      </c>
    </row>
    <row r="879">
      <c r="A879" t="n">
        <v>120</v>
      </c>
      <c r="B879" t="n">
        <v>150</v>
      </c>
      <c r="C879" t="inlineStr">
        <is>
          <t xml:space="preserve">CONCLUIDO	</t>
        </is>
      </c>
      <c r="D879" t="n">
        <v>5.2719</v>
      </c>
      <c r="E879" t="n">
        <v>18.97</v>
      </c>
      <c r="F879" t="n">
        <v>15.53</v>
      </c>
      <c r="G879" t="n">
        <v>116.45</v>
      </c>
      <c r="H879" t="n">
        <v>1.5</v>
      </c>
      <c r="I879" t="n">
        <v>8</v>
      </c>
      <c r="J879" t="n">
        <v>367.57</v>
      </c>
      <c r="K879" t="n">
        <v>61.82</v>
      </c>
      <c r="L879" t="n">
        <v>31</v>
      </c>
      <c r="M879" t="n">
        <v>6</v>
      </c>
      <c r="N879" t="n">
        <v>124.74</v>
      </c>
      <c r="O879" t="n">
        <v>45567.49</v>
      </c>
      <c r="P879" t="n">
        <v>275.7</v>
      </c>
      <c r="Q879" t="n">
        <v>467.07</v>
      </c>
      <c r="R879" t="n">
        <v>56.32</v>
      </c>
      <c r="S879" t="n">
        <v>39.61</v>
      </c>
      <c r="T879" t="n">
        <v>3411.53</v>
      </c>
      <c r="U879" t="n">
        <v>0.7</v>
      </c>
      <c r="V879" t="n">
        <v>0.75</v>
      </c>
      <c r="W879" t="n">
        <v>2.62</v>
      </c>
      <c r="X879" t="n">
        <v>0.19</v>
      </c>
      <c r="Y879" t="n">
        <v>1</v>
      </c>
      <c r="Z879" t="n">
        <v>10</v>
      </c>
    </row>
    <row r="880">
      <c r="A880" t="n">
        <v>121</v>
      </c>
      <c r="B880" t="n">
        <v>150</v>
      </c>
      <c r="C880" t="inlineStr">
        <is>
          <t xml:space="preserve">CONCLUIDO	</t>
        </is>
      </c>
      <c r="D880" t="n">
        <v>5.2698</v>
      </c>
      <c r="E880" t="n">
        <v>18.98</v>
      </c>
      <c r="F880" t="n">
        <v>15.53</v>
      </c>
      <c r="G880" t="n">
        <v>116.51</v>
      </c>
      <c r="H880" t="n">
        <v>1.51</v>
      </c>
      <c r="I880" t="n">
        <v>8</v>
      </c>
      <c r="J880" t="n">
        <v>368.25</v>
      </c>
      <c r="K880" t="n">
        <v>61.82</v>
      </c>
      <c r="L880" t="n">
        <v>31.25</v>
      </c>
      <c r="M880" t="n">
        <v>6</v>
      </c>
      <c r="N880" t="n">
        <v>125.18</v>
      </c>
      <c r="O880" t="n">
        <v>45652.02</v>
      </c>
      <c r="P880" t="n">
        <v>275.45</v>
      </c>
      <c r="Q880" t="n">
        <v>467.07</v>
      </c>
      <c r="R880" t="n">
        <v>56.69</v>
      </c>
      <c r="S880" t="n">
        <v>39.61</v>
      </c>
      <c r="T880" t="n">
        <v>3594.64</v>
      </c>
      <c r="U880" t="n">
        <v>0.7</v>
      </c>
      <c r="V880" t="n">
        <v>0.75</v>
      </c>
      <c r="W880" t="n">
        <v>2.62</v>
      </c>
      <c r="X880" t="n">
        <v>0.2</v>
      </c>
      <c r="Y880" t="n">
        <v>1</v>
      </c>
      <c r="Z880" t="n">
        <v>10</v>
      </c>
    </row>
    <row r="881">
      <c r="A881" t="n">
        <v>122</v>
      </c>
      <c r="B881" t="n">
        <v>150</v>
      </c>
      <c r="C881" t="inlineStr">
        <is>
          <t xml:space="preserve">CONCLUIDO	</t>
        </is>
      </c>
      <c r="D881" t="n">
        <v>5.2692</v>
      </c>
      <c r="E881" t="n">
        <v>18.98</v>
      </c>
      <c r="F881" t="n">
        <v>15.54</v>
      </c>
      <c r="G881" t="n">
        <v>116.52</v>
      </c>
      <c r="H881" t="n">
        <v>1.52</v>
      </c>
      <c r="I881" t="n">
        <v>8</v>
      </c>
      <c r="J881" t="n">
        <v>368.94</v>
      </c>
      <c r="K881" t="n">
        <v>61.82</v>
      </c>
      <c r="L881" t="n">
        <v>31.5</v>
      </c>
      <c r="M881" t="n">
        <v>6</v>
      </c>
      <c r="N881" t="n">
        <v>125.62</v>
      </c>
      <c r="O881" t="n">
        <v>45736.8</v>
      </c>
      <c r="P881" t="n">
        <v>275.48</v>
      </c>
      <c r="Q881" t="n">
        <v>467.07</v>
      </c>
      <c r="R881" t="n">
        <v>56.64</v>
      </c>
      <c r="S881" t="n">
        <v>39.61</v>
      </c>
      <c r="T881" t="n">
        <v>3570.88</v>
      </c>
      <c r="U881" t="n">
        <v>0.7</v>
      </c>
      <c r="V881" t="n">
        <v>0.75</v>
      </c>
      <c r="W881" t="n">
        <v>2.62</v>
      </c>
      <c r="X881" t="n">
        <v>0.2</v>
      </c>
      <c r="Y881" t="n">
        <v>1</v>
      </c>
      <c r="Z881" t="n">
        <v>10</v>
      </c>
    </row>
    <row r="882">
      <c r="A882" t="n">
        <v>123</v>
      </c>
      <c r="B882" t="n">
        <v>150</v>
      </c>
      <c r="C882" t="inlineStr">
        <is>
          <t xml:space="preserve">CONCLUIDO	</t>
        </is>
      </c>
      <c r="D882" t="n">
        <v>5.2704</v>
      </c>
      <c r="E882" t="n">
        <v>18.97</v>
      </c>
      <c r="F882" t="n">
        <v>15.53</v>
      </c>
      <c r="G882" t="n">
        <v>116.49</v>
      </c>
      <c r="H882" t="n">
        <v>1.53</v>
      </c>
      <c r="I882" t="n">
        <v>8</v>
      </c>
      <c r="J882" t="n">
        <v>369.63</v>
      </c>
      <c r="K882" t="n">
        <v>61.82</v>
      </c>
      <c r="L882" t="n">
        <v>31.75</v>
      </c>
      <c r="M882" t="n">
        <v>6</v>
      </c>
      <c r="N882" t="n">
        <v>126.06</v>
      </c>
      <c r="O882" t="n">
        <v>45821.85</v>
      </c>
      <c r="P882" t="n">
        <v>275.32</v>
      </c>
      <c r="Q882" t="n">
        <v>467.07</v>
      </c>
      <c r="R882" t="n">
        <v>56.43</v>
      </c>
      <c r="S882" t="n">
        <v>39.61</v>
      </c>
      <c r="T882" t="n">
        <v>3466.76</v>
      </c>
      <c r="U882" t="n">
        <v>0.7</v>
      </c>
      <c r="V882" t="n">
        <v>0.75</v>
      </c>
      <c r="W882" t="n">
        <v>2.62</v>
      </c>
      <c r="X882" t="n">
        <v>0.2</v>
      </c>
      <c r="Y882" t="n">
        <v>1</v>
      </c>
      <c r="Z882" t="n">
        <v>10</v>
      </c>
    </row>
    <row r="883">
      <c r="A883" t="n">
        <v>124</v>
      </c>
      <c r="B883" t="n">
        <v>150</v>
      </c>
      <c r="C883" t="inlineStr">
        <is>
          <t xml:space="preserve">CONCLUIDO	</t>
        </is>
      </c>
      <c r="D883" t="n">
        <v>5.2702</v>
      </c>
      <c r="E883" t="n">
        <v>18.97</v>
      </c>
      <c r="F883" t="n">
        <v>15.53</v>
      </c>
      <c r="G883" t="n">
        <v>116.5</v>
      </c>
      <c r="H883" t="n">
        <v>1.54</v>
      </c>
      <c r="I883" t="n">
        <v>8</v>
      </c>
      <c r="J883" t="n">
        <v>370.32</v>
      </c>
      <c r="K883" t="n">
        <v>61.82</v>
      </c>
      <c r="L883" t="n">
        <v>32</v>
      </c>
      <c r="M883" t="n">
        <v>6</v>
      </c>
      <c r="N883" t="n">
        <v>126.5</v>
      </c>
      <c r="O883" t="n">
        <v>45907.3</v>
      </c>
      <c r="P883" t="n">
        <v>275.43</v>
      </c>
      <c r="Q883" t="n">
        <v>467.1</v>
      </c>
      <c r="R883" t="n">
        <v>56.41</v>
      </c>
      <c r="S883" t="n">
        <v>39.61</v>
      </c>
      <c r="T883" t="n">
        <v>3457.68</v>
      </c>
      <c r="U883" t="n">
        <v>0.7</v>
      </c>
      <c r="V883" t="n">
        <v>0.75</v>
      </c>
      <c r="W883" t="n">
        <v>2.62</v>
      </c>
      <c r="X883" t="n">
        <v>0.2</v>
      </c>
      <c r="Y883" t="n">
        <v>1</v>
      </c>
      <c r="Z883" t="n">
        <v>10</v>
      </c>
    </row>
    <row r="884">
      <c r="A884" t="n">
        <v>125</v>
      </c>
      <c r="B884" t="n">
        <v>150</v>
      </c>
      <c r="C884" t="inlineStr">
        <is>
          <t xml:space="preserve">CONCLUIDO	</t>
        </is>
      </c>
      <c r="D884" t="n">
        <v>5.2702</v>
      </c>
      <c r="E884" t="n">
        <v>18.97</v>
      </c>
      <c r="F884" t="n">
        <v>15.53</v>
      </c>
      <c r="G884" t="n">
        <v>116.5</v>
      </c>
      <c r="H884" t="n">
        <v>1.55</v>
      </c>
      <c r="I884" t="n">
        <v>8</v>
      </c>
      <c r="J884" t="n">
        <v>371.02</v>
      </c>
      <c r="K884" t="n">
        <v>61.82</v>
      </c>
      <c r="L884" t="n">
        <v>32.25</v>
      </c>
      <c r="M884" t="n">
        <v>6</v>
      </c>
      <c r="N884" t="n">
        <v>126.94</v>
      </c>
      <c r="O884" t="n">
        <v>45992.88</v>
      </c>
      <c r="P884" t="n">
        <v>275.05</v>
      </c>
      <c r="Q884" t="n">
        <v>467.08</v>
      </c>
      <c r="R884" t="n">
        <v>56.46</v>
      </c>
      <c r="S884" t="n">
        <v>39.61</v>
      </c>
      <c r="T884" t="n">
        <v>3480.98</v>
      </c>
      <c r="U884" t="n">
        <v>0.7</v>
      </c>
      <c r="V884" t="n">
        <v>0.75</v>
      </c>
      <c r="W884" t="n">
        <v>2.62</v>
      </c>
      <c r="X884" t="n">
        <v>0.2</v>
      </c>
      <c r="Y884" t="n">
        <v>1</v>
      </c>
      <c r="Z884" t="n">
        <v>10</v>
      </c>
    </row>
    <row r="885">
      <c r="A885" t="n">
        <v>126</v>
      </c>
      <c r="B885" t="n">
        <v>150</v>
      </c>
      <c r="C885" t="inlineStr">
        <is>
          <t xml:space="preserve">CONCLUIDO	</t>
        </is>
      </c>
      <c r="D885" t="n">
        <v>5.2649</v>
      </c>
      <c r="E885" t="n">
        <v>18.99</v>
      </c>
      <c r="F885" t="n">
        <v>15.55</v>
      </c>
      <c r="G885" t="n">
        <v>116.64</v>
      </c>
      <c r="H885" t="n">
        <v>1.56</v>
      </c>
      <c r="I885" t="n">
        <v>8</v>
      </c>
      <c r="J885" t="n">
        <v>371.71</v>
      </c>
      <c r="K885" t="n">
        <v>61.82</v>
      </c>
      <c r="L885" t="n">
        <v>32.5</v>
      </c>
      <c r="M885" t="n">
        <v>6</v>
      </c>
      <c r="N885" t="n">
        <v>127.39</v>
      </c>
      <c r="O885" t="n">
        <v>46078.74</v>
      </c>
      <c r="P885" t="n">
        <v>274.8</v>
      </c>
      <c r="Q885" t="n">
        <v>467.07</v>
      </c>
      <c r="R885" t="n">
        <v>57.11</v>
      </c>
      <c r="S885" t="n">
        <v>39.61</v>
      </c>
      <c r="T885" t="n">
        <v>3808.29</v>
      </c>
      <c r="U885" t="n">
        <v>0.6899999999999999</v>
      </c>
      <c r="V885" t="n">
        <v>0.75</v>
      </c>
      <c r="W885" t="n">
        <v>2.62</v>
      </c>
      <c r="X885" t="n">
        <v>0.22</v>
      </c>
      <c r="Y885" t="n">
        <v>1</v>
      </c>
      <c r="Z885" t="n">
        <v>10</v>
      </c>
    </row>
    <row r="886">
      <c r="A886" t="n">
        <v>127</v>
      </c>
      <c r="B886" t="n">
        <v>150</v>
      </c>
      <c r="C886" t="inlineStr">
        <is>
          <t xml:space="preserve">CONCLUIDO	</t>
        </is>
      </c>
      <c r="D886" t="n">
        <v>5.2925</v>
      </c>
      <c r="E886" t="n">
        <v>18.89</v>
      </c>
      <c r="F886" t="n">
        <v>15.51</v>
      </c>
      <c r="G886" t="n">
        <v>132.93</v>
      </c>
      <c r="H886" t="n">
        <v>1.57</v>
      </c>
      <c r="I886" t="n">
        <v>7</v>
      </c>
      <c r="J886" t="n">
        <v>372.41</v>
      </c>
      <c r="K886" t="n">
        <v>61.82</v>
      </c>
      <c r="L886" t="n">
        <v>32.75</v>
      </c>
      <c r="M886" t="n">
        <v>5</v>
      </c>
      <c r="N886" t="n">
        <v>127.84</v>
      </c>
      <c r="O886" t="n">
        <v>46164.87</v>
      </c>
      <c r="P886" t="n">
        <v>273.67</v>
      </c>
      <c r="Q886" t="n">
        <v>467.07</v>
      </c>
      <c r="R886" t="n">
        <v>55.74</v>
      </c>
      <c r="S886" t="n">
        <v>39.61</v>
      </c>
      <c r="T886" t="n">
        <v>3127.83</v>
      </c>
      <c r="U886" t="n">
        <v>0.71</v>
      </c>
      <c r="V886" t="n">
        <v>0.75</v>
      </c>
      <c r="W886" t="n">
        <v>2.62</v>
      </c>
      <c r="X886" t="n">
        <v>0.18</v>
      </c>
      <c r="Y886" t="n">
        <v>1</v>
      </c>
      <c r="Z886" t="n">
        <v>10</v>
      </c>
    </row>
    <row r="887">
      <c r="A887" t="n">
        <v>128</v>
      </c>
      <c r="B887" t="n">
        <v>150</v>
      </c>
      <c r="C887" t="inlineStr">
        <is>
          <t xml:space="preserve">CONCLUIDO	</t>
        </is>
      </c>
      <c r="D887" t="n">
        <v>5.2905</v>
      </c>
      <c r="E887" t="n">
        <v>18.9</v>
      </c>
      <c r="F887" t="n">
        <v>15.52</v>
      </c>
      <c r="G887" t="n">
        <v>132.99</v>
      </c>
      <c r="H887" t="n">
        <v>1.58</v>
      </c>
      <c r="I887" t="n">
        <v>7</v>
      </c>
      <c r="J887" t="n">
        <v>373.11</v>
      </c>
      <c r="K887" t="n">
        <v>61.82</v>
      </c>
      <c r="L887" t="n">
        <v>33</v>
      </c>
      <c r="M887" t="n">
        <v>5</v>
      </c>
      <c r="N887" t="n">
        <v>128.29</v>
      </c>
      <c r="O887" t="n">
        <v>46251.27</v>
      </c>
      <c r="P887" t="n">
        <v>274.55</v>
      </c>
      <c r="Q887" t="n">
        <v>467.07</v>
      </c>
      <c r="R887" t="n">
        <v>55.93</v>
      </c>
      <c r="S887" t="n">
        <v>39.61</v>
      </c>
      <c r="T887" t="n">
        <v>3223.03</v>
      </c>
      <c r="U887" t="n">
        <v>0.71</v>
      </c>
      <c r="V887" t="n">
        <v>0.75</v>
      </c>
      <c r="W887" t="n">
        <v>2.62</v>
      </c>
      <c r="X887" t="n">
        <v>0.18</v>
      </c>
      <c r="Y887" t="n">
        <v>1</v>
      </c>
      <c r="Z887" t="n">
        <v>10</v>
      </c>
    </row>
    <row r="888">
      <c r="A888" t="n">
        <v>129</v>
      </c>
      <c r="B888" t="n">
        <v>150</v>
      </c>
      <c r="C888" t="inlineStr">
        <is>
          <t xml:space="preserve">CONCLUIDO	</t>
        </is>
      </c>
      <c r="D888" t="n">
        <v>5.2908</v>
      </c>
      <c r="E888" t="n">
        <v>18.9</v>
      </c>
      <c r="F888" t="n">
        <v>15.51</v>
      </c>
      <c r="G888" t="n">
        <v>132.98</v>
      </c>
      <c r="H888" t="n">
        <v>1.59</v>
      </c>
      <c r="I888" t="n">
        <v>7</v>
      </c>
      <c r="J888" t="n">
        <v>373.81</v>
      </c>
      <c r="K888" t="n">
        <v>61.82</v>
      </c>
      <c r="L888" t="n">
        <v>33.25</v>
      </c>
      <c r="M888" t="n">
        <v>5</v>
      </c>
      <c r="N888" t="n">
        <v>128.74</v>
      </c>
      <c r="O888" t="n">
        <v>46337.95</v>
      </c>
      <c r="P888" t="n">
        <v>274.88</v>
      </c>
      <c r="Q888" t="n">
        <v>467.08</v>
      </c>
      <c r="R888" t="n">
        <v>55.88</v>
      </c>
      <c r="S888" t="n">
        <v>39.61</v>
      </c>
      <c r="T888" t="n">
        <v>3197.36</v>
      </c>
      <c r="U888" t="n">
        <v>0.71</v>
      </c>
      <c r="V888" t="n">
        <v>0.75</v>
      </c>
      <c r="W888" t="n">
        <v>2.62</v>
      </c>
      <c r="X888" t="n">
        <v>0.18</v>
      </c>
      <c r="Y888" t="n">
        <v>1</v>
      </c>
      <c r="Z888" t="n">
        <v>10</v>
      </c>
    </row>
    <row r="889">
      <c r="A889" t="n">
        <v>130</v>
      </c>
      <c r="B889" t="n">
        <v>150</v>
      </c>
      <c r="C889" t="inlineStr">
        <is>
          <t xml:space="preserve">CONCLUIDO	</t>
        </is>
      </c>
      <c r="D889" t="n">
        <v>5.2899</v>
      </c>
      <c r="E889" t="n">
        <v>18.9</v>
      </c>
      <c r="F889" t="n">
        <v>15.52</v>
      </c>
      <c r="G889" t="n">
        <v>133.01</v>
      </c>
      <c r="H889" t="n">
        <v>1.6</v>
      </c>
      <c r="I889" t="n">
        <v>7</v>
      </c>
      <c r="J889" t="n">
        <v>374.52</v>
      </c>
      <c r="K889" t="n">
        <v>61.82</v>
      </c>
      <c r="L889" t="n">
        <v>33.5</v>
      </c>
      <c r="M889" t="n">
        <v>5</v>
      </c>
      <c r="N889" t="n">
        <v>129.2</v>
      </c>
      <c r="O889" t="n">
        <v>46424.91</v>
      </c>
      <c r="P889" t="n">
        <v>275.41</v>
      </c>
      <c r="Q889" t="n">
        <v>467.07</v>
      </c>
      <c r="R889" t="n">
        <v>56.06</v>
      </c>
      <c r="S889" t="n">
        <v>39.61</v>
      </c>
      <c r="T889" t="n">
        <v>3287.44</v>
      </c>
      <c r="U889" t="n">
        <v>0.71</v>
      </c>
      <c r="V889" t="n">
        <v>0.75</v>
      </c>
      <c r="W889" t="n">
        <v>2.62</v>
      </c>
      <c r="X889" t="n">
        <v>0.18</v>
      </c>
      <c r="Y889" t="n">
        <v>1</v>
      </c>
      <c r="Z889" t="n">
        <v>10</v>
      </c>
    </row>
    <row r="890">
      <c r="A890" t="n">
        <v>131</v>
      </c>
      <c r="B890" t="n">
        <v>150</v>
      </c>
      <c r="C890" t="inlineStr">
        <is>
          <t xml:space="preserve">CONCLUIDO	</t>
        </is>
      </c>
      <c r="D890" t="n">
        <v>5.2923</v>
      </c>
      <c r="E890" t="n">
        <v>18.9</v>
      </c>
      <c r="F890" t="n">
        <v>15.51</v>
      </c>
      <c r="G890" t="n">
        <v>132.94</v>
      </c>
      <c r="H890" t="n">
        <v>1.6</v>
      </c>
      <c r="I890" t="n">
        <v>7</v>
      </c>
      <c r="J890" t="n">
        <v>375.23</v>
      </c>
      <c r="K890" t="n">
        <v>61.82</v>
      </c>
      <c r="L890" t="n">
        <v>33.75</v>
      </c>
      <c r="M890" t="n">
        <v>5</v>
      </c>
      <c r="N890" t="n">
        <v>129.65</v>
      </c>
      <c r="O890" t="n">
        <v>46512.15</v>
      </c>
      <c r="P890" t="n">
        <v>275.9</v>
      </c>
      <c r="Q890" t="n">
        <v>467.08</v>
      </c>
      <c r="R890" t="n">
        <v>55.78</v>
      </c>
      <c r="S890" t="n">
        <v>39.61</v>
      </c>
      <c r="T890" t="n">
        <v>3147.72</v>
      </c>
      <c r="U890" t="n">
        <v>0.71</v>
      </c>
      <c r="V890" t="n">
        <v>0.75</v>
      </c>
      <c r="W890" t="n">
        <v>2.62</v>
      </c>
      <c r="X890" t="n">
        <v>0.18</v>
      </c>
      <c r="Y890" t="n">
        <v>1</v>
      </c>
      <c r="Z890" t="n">
        <v>10</v>
      </c>
    </row>
    <row r="891">
      <c r="A891" t="n">
        <v>132</v>
      </c>
      <c r="B891" t="n">
        <v>150</v>
      </c>
      <c r="C891" t="inlineStr">
        <is>
          <t xml:space="preserve">CONCLUIDO	</t>
        </is>
      </c>
      <c r="D891" t="n">
        <v>5.2947</v>
      </c>
      <c r="E891" t="n">
        <v>18.89</v>
      </c>
      <c r="F891" t="n">
        <v>15.5</v>
      </c>
      <c r="G891" t="n">
        <v>132.86</v>
      </c>
      <c r="H891" t="n">
        <v>1.61</v>
      </c>
      <c r="I891" t="n">
        <v>7</v>
      </c>
      <c r="J891" t="n">
        <v>375.93</v>
      </c>
      <c r="K891" t="n">
        <v>61.82</v>
      </c>
      <c r="L891" t="n">
        <v>34</v>
      </c>
      <c r="M891" t="n">
        <v>5</v>
      </c>
      <c r="N891" t="n">
        <v>130.11</v>
      </c>
      <c r="O891" t="n">
        <v>46599.68</v>
      </c>
      <c r="P891" t="n">
        <v>275.71</v>
      </c>
      <c r="Q891" t="n">
        <v>467.07</v>
      </c>
      <c r="R891" t="n">
        <v>55.48</v>
      </c>
      <c r="S891" t="n">
        <v>39.61</v>
      </c>
      <c r="T891" t="n">
        <v>2998.14</v>
      </c>
      <c r="U891" t="n">
        <v>0.71</v>
      </c>
      <c r="V891" t="n">
        <v>0.75</v>
      </c>
      <c r="W891" t="n">
        <v>2.62</v>
      </c>
      <c r="X891" t="n">
        <v>0.17</v>
      </c>
      <c r="Y891" t="n">
        <v>1</v>
      </c>
      <c r="Z891" t="n">
        <v>10</v>
      </c>
    </row>
    <row r="892">
      <c r="A892" t="n">
        <v>133</v>
      </c>
      <c r="B892" t="n">
        <v>150</v>
      </c>
      <c r="C892" t="inlineStr">
        <is>
          <t xml:space="preserve">CONCLUIDO	</t>
        </is>
      </c>
      <c r="D892" t="n">
        <v>5.2915</v>
      </c>
      <c r="E892" t="n">
        <v>18.9</v>
      </c>
      <c r="F892" t="n">
        <v>15.51</v>
      </c>
      <c r="G892" t="n">
        <v>132.96</v>
      </c>
      <c r="H892" t="n">
        <v>1.62</v>
      </c>
      <c r="I892" t="n">
        <v>7</v>
      </c>
      <c r="J892" t="n">
        <v>376.65</v>
      </c>
      <c r="K892" t="n">
        <v>61.82</v>
      </c>
      <c r="L892" t="n">
        <v>34.25</v>
      </c>
      <c r="M892" t="n">
        <v>5</v>
      </c>
      <c r="N892" t="n">
        <v>130.58</v>
      </c>
      <c r="O892" t="n">
        <v>46687.5</v>
      </c>
      <c r="P892" t="n">
        <v>276.28</v>
      </c>
      <c r="Q892" t="n">
        <v>467.08</v>
      </c>
      <c r="R892" t="n">
        <v>55.87</v>
      </c>
      <c r="S892" t="n">
        <v>39.61</v>
      </c>
      <c r="T892" t="n">
        <v>3191.88</v>
      </c>
      <c r="U892" t="n">
        <v>0.71</v>
      </c>
      <c r="V892" t="n">
        <v>0.75</v>
      </c>
      <c r="W892" t="n">
        <v>2.62</v>
      </c>
      <c r="X892" t="n">
        <v>0.18</v>
      </c>
      <c r="Y892" t="n">
        <v>1</v>
      </c>
      <c r="Z892" t="n">
        <v>10</v>
      </c>
    </row>
    <row r="893">
      <c r="A893" t="n">
        <v>134</v>
      </c>
      <c r="B893" t="n">
        <v>150</v>
      </c>
      <c r="C893" t="inlineStr">
        <is>
          <t xml:space="preserve">CONCLUIDO	</t>
        </is>
      </c>
      <c r="D893" t="n">
        <v>5.292</v>
      </c>
      <c r="E893" t="n">
        <v>18.9</v>
      </c>
      <c r="F893" t="n">
        <v>15.51</v>
      </c>
      <c r="G893" t="n">
        <v>132.95</v>
      </c>
      <c r="H893" t="n">
        <v>1.63</v>
      </c>
      <c r="I893" t="n">
        <v>7</v>
      </c>
      <c r="J893" t="n">
        <v>377.36</v>
      </c>
      <c r="K893" t="n">
        <v>61.82</v>
      </c>
      <c r="L893" t="n">
        <v>34.5</v>
      </c>
      <c r="M893" t="n">
        <v>5</v>
      </c>
      <c r="N893" t="n">
        <v>131.04</v>
      </c>
      <c r="O893" t="n">
        <v>46775.73</v>
      </c>
      <c r="P893" t="n">
        <v>276.77</v>
      </c>
      <c r="Q893" t="n">
        <v>467.08</v>
      </c>
      <c r="R893" t="n">
        <v>55.83</v>
      </c>
      <c r="S893" t="n">
        <v>39.61</v>
      </c>
      <c r="T893" t="n">
        <v>3173.1</v>
      </c>
      <c r="U893" t="n">
        <v>0.71</v>
      </c>
      <c r="V893" t="n">
        <v>0.75</v>
      </c>
      <c r="W893" t="n">
        <v>2.62</v>
      </c>
      <c r="X893" t="n">
        <v>0.18</v>
      </c>
      <c r="Y893" t="n">
        <v>1</v>
      </c>
      <c r="Z893" t="n">
        <v>10</v>
      </c>
    </row>
    <row r="894">
      <c r="A894" t="n">
        <v>135</v>
      </c>
      <c r="B894" t="n">
        <v>150</v>
      </c>
      <c r="C894" t="inlineStr">
        <is>
          <t xml:space="preserve">CONCLUIDO	</t>
        </is>
      </c>
      <c r="D894" t="n">
        <v>5.2914</v>
      </c>
      <c r="E894" t="n">
        <v>18.9</v>
      </c>
      <c r="F894" t="n">
        <v>15.51</v>
      </c>
      <c r="G894" t="n">
        <v>132.96</v>
      </c>
      <c r="H894" t="n">
        <v>1.64</v>
      </c>
      <c r="I894" t="n">
        <v>7</v>
      </c>
      <c r="J894" t="n">
        <v>378.08</v>
      </c>
      <c r="K894" t="n">
        <v>61.82</v>
      </c>
      <c r="L894" t="n">
        <v>34.75</v>
      </c>
      <c r="M894" t="n">
        <v>5</v>
      </c>
      <c r="N894" t="n">
        <v>131.51</v>
      </c>
      <c r="O894" t="n">
        <v>46864.14</v>
      </c>
      <c r="P894" t="n">
        <v>277.14</v>
      </c>
      <c r="Q894" t="n">
        <v>467.07</v>
      </c>
      <c r="R894" t="n">
        <v>55.77</v>
      </c>
      <c r="S894" t="n">
        <v>39.61</v>
      </c>
      <c r="T894" t="n">
        <v>3143.11</v>
      </c>
      <c r="U894" t="n">
        <v>0.71</v>
      </c>
      <c r="V894" t="n">
        <v>0.75</v>
      </c>
      <c r="W894" t="n">
        <v>2.62</v>
      </c>
      <c r="X894" t="n">
        <v>0.18</v>
      </c>
      <c r="Y894" t="n">
        <v>1</v>
      </c>
      <c r="Z894" t="n">
        <v>10</v>
      </c>
    </row>
    <row r="895">
      <c r="A895" t="n">
        <v>136</v>
      </c>
      <c r="B895" t="n">
        <v>150</v>
      </c>
      <c r="C895" t="inlineStr">
        <is>
          <t xml:space="preserve">CONCLUIDO	</t>
        </is>
      </c>
      <c r="D895" t="n">
        <v>5.2929</v>
      </c>
      <c r="E895" t="n">
        <v>18.89</v>
      </c>
      <c r="F895" t="n">
        <v>15.51</v>
      </c>
      <c r="G895" t="n">
        <v>132.92</v>
      </c>
      <c r="H895" t="n">
        <v>1.65</v>
      </c>
      <c r="I895" t="n">
        <v>7</v>
      </c>
      <c r="J895" t="n">
        <v>378.8</v>
      </c>
      <c r="K895" t="n">
        <v>61.82</v>
      </c>
      <c r="L895" t="n">
        <v>35</v>
      </c>
      <c r="M895" t="n">
        <v>5</v>
      </c>
      <c r="N895" t="n">
        <v>131.98</v>
      </c>
      <c r="O895" t="n">
        <v>46952.84</v>
      </c>
      <c r="P895" t="n">
        <v>277.09</v>
      </c>
      <c r="Q895" t="n">
        <v>467.07</v>
      </c>
      <c r="R895" t="n">
        <v>55.66</v>
      </c>
      <c r="S895" t="n">
        <v>39.61</v>
      </c>
      <c r="T895" t="n">
        <v>3084.36</v>
      </c>
      <c r="U895" t="n">
        <v>0.71</v>
      </c>
      <c r="V895" t="n">
        <v>0.75</v>
      </c>
      <c r="W895" t="n">
        <v>2.62</v>
      </c>
      <c r="X895" t="n">
        <v>0.17</v>
      </c>
      <c r="Y895" t="n">
        <v>1</v>
      </c>
      <c r="Z895" t="n">
        <v>10</v>
      </c>
    </row>
    <row r="896">
      <c r="A896" t="n">
        <v>137</v>
      </c>
      <c r="B896" t="n">
        <v>150</v>
      </c>
      <c r="C896" t="inlineStr">
        <is>
          <t xml:space="preserve">CONCLUIDO	</t>
        </is>
      </c>
      <c r="D896" t="n">
        <v>5.2937</v>
      </c>
      <c r="E896" t="n">
        <v>18.89</v>
      </c>
      <c r="F896" t="n">
        <v>15.5</v>
      </c>
      <c r="G896" t="n">
        <v>132.89</v>
      </c>
      <c r="H896" t="n">
        <v>1.66</v>
      </c>
      <c r="I896" t="n">
        <v>7</v>
      </c>
      <c r="J896" t="n">
        <v>379.52</v>
      </c>
      <c r="K896" t="n">
        <v>61.82</v>
      </c>
      <c r="L896" t="n">
        <v>35.25</v>
      </c>
      <c r="M896" t="n">
        <v>5</v>
      </c>
      <c r="N896" t="n">
        <v>132.45</v>
      </c>
      <c r="O896" t="n">
        <v>47041.84</v>
      </c>
      <c r="P896" t="n">
        <v>277.24</v>
      </c>
      <c r="Q896" t="n">
        <v>467.07</v>
      </c>
      <c r="R896" t="n">
        <v>55.57</v>
      </c>
      <c r="S896" t="n">
        <v>39.61</v>
      </c>
      <c r="T896" t="n">
        <v>3041.45</v>
      </c>
      <c r="U896" t="n">
        <v>0.71</v>
      </c>
      <c r="V896" t="n">
        <v>0.75</v>
      </c>
      <c r="W896" t="n">
        <v>2.62</v>
      </c>
      <c r="X896" t="n">
        <v>0.17</v>
      </c>
      <c r="Y896" t="n">
        <v>1</v>
      </c>
      <c r="Z896" t="n">
        <v>10</v>
      </c>
    </row>
    <row r="897">
      <c r="A897" t="n">
        <v>138</v>
      </c>
      <c r="B897" t="n">
        <v>150</v>
      </c>
      <c r="C897" t="inlineStr">
        <is>
          <t xml:space="preserve">CONCLUIDO	</t>
        </is>
      </c>
      <c r="D897" t="n">
        <v>5.2922</v>
      </c>
      <c r="E897" t="n">
        <v>18.9</v>
      </c>
      <c r="F897" t="n">
        <v>15.51</v>
      </c>
      <c r="G897" t="n">
        <v>132.94</v>
      </c>
      <c r="H897" t="n">
        <v>1.67</v>
      </c>
      <c r="I897" t="n">
        <v>7</v>
      </c>
      <c r="J897" t="n">
        <v>380.24</v>
      </c>
      <c r="K897" t="n">
        <v>61.82</v>
      </c>
      <c r="L897" t="n">
        <v>35.5</v>
      </c>
      <c r="M897" t="n">
        <v>5</v>
      </c>
      <c r="N897" t="n">
        <v>132.92</v>
      </c>
      <c r="O897" t="n">
        <v>47131.15</v>
      </c>
      <c r="P897" t="n">
        <v>277.09</v>
      </c>
      <c r="Q897" t="n">
        <v>467.07</v>
      </c>
      <c r="R897" t="n">
        <v>55.83</v>
      </c>
      <c r="S897" t="n">
        <v>39.61</v>
      </c>
      <c r="T897" t="n">
        <v>3172.52</v>
      </c>
      <c r="U897" t="n">
        <v>0.71</v>
      </c>
      <c r="V897" t="n">
        <v>0.75</v>
      </c>
      <c r="W897" t="n">
        <v>2.62</v>
      </c>
      <c r="X897" t="n">
        <v>0.18</v>
      </c>
      <c r="Y897" t="n">
        <v>1</v>
      </c>
      <c r="Z897" t="n">
        <v>10</v>
      </c>
    </row>
    <row r="898">
      <c r="A898" t="n">
        <v>139</v>
      </c>
      <c r="B898" t="n">
        <v>150</v>
      </c>
      <c r="C898" t="inlineStr">
        <is>
          <t xml:space="preserve">CONCLUIDO	</t>
        </is>
      </c>
      <c r="D898" t="n">
        <v>5.2934</v>
      </c>
      <c r="E898" t="n">
        <v>18.89</v>
      </c>
      <c r="F898" t="n">
        <v>15.51</v>
      </c>
      <c r="G898" t="n">
        <v>132.9</v>
      </c>
      <c r="H898" t="n">
        <v>1.67</v>
      </c>
      <c r="I898" t="n">
        <v>7</v>
      </c>
      <c r="J898" t="n">
        <v>380.97</v>
      </c>
      <c r="K898" t="n">
        <v>61.82</v>
      </c>
      <c r="L898" t="n">
        <v>35.75</v>
      </c>
      <c r="M898" t="n">
        <v>5</v>
      </c>
      <c r="N898" t="n">
        <v>133.4</v>
      </c>
      <c r="O898" t="n">
        <v>47220.77</v>
      </c>
      <c r="P898" t="n">
        <v>276.85</v>
      </c>
      <c r="Q898" t="n">
        <v>467.07</v>
      </c>
      <c r="R898" t="n">
        <v>55.53</v>
      </c>
      <c r="S898" t="n">
        <v>39.61</v>
      </c>
      <c r="T898" t="n">
        <v>3022.58</v>
      </c>
      <c r="U898" t="n">
        <v>0.71</v>
      </c>
      <c r="V898" t="n">
        <v>0.75</v>
      </c>
      <c r="W898" t="n">
        <v>2.62</v>
      </c>
      <c r="X898" t="n">
        <v>0.17</v>
      </c>
      <c r="Y898" t="n">
        <v>1</v>
      </c>
      <c r="Z898" t="n">
        <v>10</v>
      </c>
    </row>
    <row r="899">
      <c r="A899" t="n">
        <v>140</v>
      </c>
      <c r="B899" t="n">
        <v>150</v>
      </c>
      <c r="C899" t="inlineStr">
        <is>
          <t xml:space="preserve">CONCLUIDO	</t>
        </is>
      </c>
      <c r="D899" t="n">
        <v>5.2949</v>
      </c>
      <c r="E899" t="n">
        <v>18.89</v>
      </c>
      <c r="F899" t="n">
        <v>15.5</v>
      </c>
      <c r="G899" t="n">
        <v>132.86</v>
      </c>
      <c r="H899" t="n">
        <v>1.68</v>
      </c>
      <c r="I899" t="n">
        <v>7</v>
      </c>
      <c r="J899" t="n">
        <v>381.7</v>
      </c>
      <c r="K899" t="n">
        <v>61.82</v>
      </c>
      <c r="L899" t="n">
        <v>36</v>
      </c>
      <c r="M899" t="n">
        <v>5</v>
      </c>
      <c r="N899" t="n">
        <v>133.88</v>
      </c>
      <c r="O899" t="n">
        <v>47310.69</v>
      </c>
      <c r="P899" t="n">
        <v>276.75</v>
      </c>
      <c r="Q899" t="n">
        <v>467.09</v>
      </c>
      <c r="R899" t="n">
        <v>55.42</v>
      </c>
      <c r="S899" t="n">
        <v>39.61</v>
      </c>
      <c r="T899" t="n">
        <v>2967.45</v>
      </c>
      <c r="U899" t="n">
        <v>0.71</v>
      </c>
      <c r="V899" t="n">
        <v>0.75</v>
      </c>
      <c r="W899" t="n">
        <v>2.62</v>
      </c>
      <c r="X899" t="n">
        <v>0.17</v>
      </c>
      <c r="Y899" t="n">
        <v>1</v>
      </c>
      <c r="Z899" t="n">
        <v>10</v>
      </c>
    </row>
    <row r="900">
      <c r="A900" t="n">
        <v>141</v>
      </c>
      <c r="B900" t="n">
        <v>150</v>
      </c>
      <c r="C900" t="inlineStr">
        <is>
          <t xml:space="preserve">CONCLUIDO	</t>
        </is>
      </c>
      <c r="D900" t="n">
        <v>5.2963</v>
      </c>
      <c r="E900" t="n">
        <v>18.88</v>
      </c>
      <c r="F900" t="n">
        <v>15.49</v>
      </c>
      <c r="G900" t="n">
        <v>132.81</v>
      </c>
      <c r="H900" t="n">
        <v>1.69</v>
      </c>
      <c r="I900" t="n">
        <v>7</v>
      </c>
      <c r="J900" t="n">
        <v>382.43</v>
      </c>
      <c r="K900" t="n">
        <v>61.82</v>
      </c>
      <c r="L900" t="n">
        <v>36.25</v>
      </c>
      <c r="M900" t="n">
        <v>5</v>
      </c>
      <c r="N900" t="n">
        <v>134.36</v>
      </c>
      <c r="O900" t="n">
        <v>47400.92</v>
      </c>
      <c r="P900" t="n">
        <v>276.53</v>
      </c>
      <c r="Q900" t="n">
        <v>467.07</v>
      </c>
      <c r="R900" t="n">
        <v>55.28</v>
      </c>
      <c r="S900" t="n">
        <v>39.61</v>
      </c>
      <c r="T900" t="n">
        <v>2895.46</v>
      </c>
      <c r="U900" t="n">
        <v>0.72</v>
      </c>
      <c r="V900" t="n">
        <v>0.75</v>
      </c>
      <c r="W900" t="n">
        <v>2.62</v>
      </c>
      <c r="X900" t="n">
        <v>0.16</v>
      </c>
      <c r="Y900" t="n">
        <v>1</v>
      </c>
      <c r="Z900" t="n">
        <v>10</v>
      </c>
    </row>
    <row r="901">
      <c r="A901" t="n">
        <v>142</v>
      </c>
      <c r="B901" t="n">
        <v>150</v>
      </c>
      <c r="C901" t="inlineStr">
        <is>
          <t xml:space="preserve">CONCLUIDO	</t>
        </is>
      </c>
      <c r="D901" t="n">
        <v>5.2958</v>
      </c>
      <c r="E901" t="n">
        <v>18.88</v>
      </c>
      <c r="F901" t="n">
        <v>15.5</v>
      </c>
      <c r="G901" t="n">
        <v>132.83</v>
      </c>
      <c r="H901" t="n">
        <v>1.7</v>
      </c>
      <c r="I901" t="n">
        <v>7</v>
      </c>
      <c r="J901" t="n">
        <v>383.17</v>
      </c>
      <c r="K901" t="n">
        <v>61.82</v>
      </c>
      <c r="L901" t="n">
        <v>36.5</v>
      </c>
      <c r="M901" t="n">
        <v>5</v>
      </c>
      <c r="N901" t="n">
        <v>134.84</v>
      </c>
      <c r="O901" t="n">
        <v>47491.48</v>
      </c>
      <c r="P901" t="n">
        <v>277.01</v>
      </c>
      <c r="Q901" t="n">
        <v>467.07</v>
      </c>
      <c r="R901" t="n">
        <v>55.24</v>
      </c>
      <c r="S901" t="n">
        <v>39.61</v>
      </c>
      <c r="T901" t="n">
        <v>2875.85</v>
      </c>
      <c r="U901" t="n">
        <v>0.72</v>
      </c>
      <c r="V901" t="n">
        <v>0.75</v>
      </c>
      <c r="W901" t="n">
        <v>2.62</v>
      </c>
      <c r="X901" t="n">
        <v>0.16</v>
      </c>
      <c r="Y901" t="n">
        <v>1</v>
      </c>
      <c r="Z901" t="n">
        <v>10</v>
      </c>
    </row>
    <row r="902">
      <c r="A902" t="n">
        <v>143</v>
      </c>
      <c r="B902" t="n">
        <v>150</v>
      </c>
      <c r="C902" t="inlineStr">
        <is>
          <t xml:space="preserve">CONCLUIDO	</t>
        </is>
      </c>
      <c r="D902" t="n">
        <v>5.2948</v>
      </c>
      <c r="E902" t="n">
        <v>18.89</v>
      </c>
      <c r="F902" t="n">
        <v>15.5</v>
      </c>
      <c r="G902" t="n">
        <v>132.86</v>
      </c>
      <c r="H902" t="n">
        <v>1.71</v>
      </c>
      <c r="I902" t="n">
        <v>7</v>
      </c>
      <c r="J902" t="n">
        <v>383.9</v>
      </c>
      <c r="K902" t="n">
        <v>61.82</v>
      </c>
      <c r="L902" t="n">
        <v>36.75</v>
      </c>
      <c r="M902" t="n">
        <v>5</v>
      </c>
      <c r="N902" t="n">
        <v>135.33</v>
      </c>
      <c r="O902" t="n">
        <v>47582.35</v>
      </c>
      <c r="P902" t="n">
        <v>276.97</v>
      </c>
      <c r="Q902" t="n">
        <v>467.07</v>
      </c>
      <c r="R902" t="n">
        <v>55.38</v>
      </c>
      <c r="S902" t="n">
        <v>39.61</v>
      </c>
      <c r="T902" t="n">
        <v>2945.7</v>
      </c>
      <c r="U902" t="n">
        <v>0.72</v>
      </c>
      <c r="V902" t="n">
        <v>0.75</v>
      </c>
      <c r="W902" t="n">
        <v>2.62</v>
      </c>
      <c r="X902" t="n">
        <v>0.17</v>
      </c>
      <c r="Y902" t="n">
        <v>1</v>
      </c>
      <c r="Z902" t="n">
        <v>10</v>
      </c>
    </row>
    <row r="903">
      <c r="A903" t="n">
        <v>144</v>
      </c>
      <c r="B903" t="n">
        <v>150</v>
      </c>
      <c r="C903" t="inlineStr">
        <is>
          <t xml:space="preserve">CONCLUIDO	</t>
        </is>
      </c>
      <c r="D903" t="n">
        <v>5.2947</v>
      </c>
      <c r="E903" t="n">
        <v>18.89</v>
      </c>
      <c r="F903" t="n">
        <v>15.5</v>
      </c>
      <c r="G903" t="n">
        <v>132.86</v>
      </c>
      <c r="H903" t="n">
        <v>1.72</v>
      </c>
      <c r="I903" t="n">
        <v>7</v>
      </c>
      <c r="J903" t="n">
        <v>384.64</v>
      </c>
      <c r="K903" t="n">
        <v>61.82</v>
      </c>
      <c r="L903" t="n">
        <v>37</v>
      </c>
      <c r="M903" t="n">
        <v>5</v>
      </c>
      <c r="N903" t="n">
        <v>135.82</v>
      </c>
      <c r="O903" t="n">
        <v>47673.67</v>
      </c>
      <c r="P903" t="n">
        <v>276.76</v>
      </c>
      <c r="Q903" t="n">
        <v>467.07</v>
      </c>
      <c r="R903" t="n">
        <v>55.36</v>
      </c>
      <c r="S903" t="n">
        <v>39.61</v>
      </c>
      <c r="T903" t="n">
        <v>2934.03</v>
      </c>
      <c r="U903" t="n">
        <v>0.72</v>
      </c>
      <c r="V903" t="n">
        <v>0.75</v>
      </c>
      <c r="W903" t="n">
        <v>2.62</v>
      </c>
      <c r="X903" t="n">
        <v>0.17</v>
      </c>
      <c r="Y903" t="n">
        <v>1</v>
      </c>
      <c r="Z903" t="n">
        <v>10</v>
      </c>
    </row>
    <row r="904">
      <c r="A904" t="n">
        <v>145</v>
      </c>
      <c r="B904" t="n">
        <v>150</v>
      </c>
      <c r="C904" t="inlineStr">
        <is>
          <t xml:space="preserve">CONCLUIDO	</t>
        </is>
      </c>
      <c r="D904" t="n">
        <v>5.2966</v>
      </c>
      <c r="E904" t="n">
        <v>18.88</v>
      </c>
      <c r="F904" t="n">
        <v>15.49</v>
      </c>
      <c r="G904" t="n">
        <v>132.8</v>
      </c>
      <c r="H904" t="n">
        <v>1.72</v>
      </c>
      <c r="I904" t="n">
        <v>7</v>
      </c>
      <c r="J904" t="n">
        <v>385.38</v>
      </c>
      <c r="K904" t="n">
        <v>61.82</v>
      </c>
      <c r="L904" t="n">
        <v>37.25</v>
      </c>
      <c r="M904" t="n">
        <v>5</v>
      </c>
      <c r="N904" t="n">
        <v>136.31</v>
      </c>
      <c r="O904" t="n">
        <v>47765.19</v>
      </c>
      <c r="P904" t="n">
        <v>276.59</v>
      </c>
      <c r="Q904" t="n">
        <v>467.07</v>
      </c>
      <c r="R904" t="n">
        <v>55.2</v>
      </c>
      <c r="S904" t="n">
        <v>39.61</v>
      </c>
      <c r="T904" t="n">
        <v>2853.72</v>
      </c>
      <c r="U904" t="n">
        <v>0.72</v>
      </c>
      <c r="V904" t="n">
        <v>0.75</v>
      </c>
      <c r="W904" t="n">
        <v>2.62</v>
      </c>
      <c r="X904" t="n">
        <v>0.16</v>
      </c>
      <c r="Y904" t="n">
        <v>1</v>
      </c>
      <c r="Z904" t="n">
        <v>10</v>
      </c>
    </row>
    <row r="905">
      <c r="A905" t="n">
        <v>146</v>
      </c>
      <c r="B905" t="n">
        <v>150</v>
      </c>
      <c r="C905" t="inlineStr">
        <is>
          <t xml:space="preserve">CONCLUIDO	</t>
        </is>
      </c>
      <c r="D905" t="n">
        <v>5.2971</v>
      </c>
      <c r="E905" t="n">
        <v>18.88</v>
      </c>
      <c r="F905" t="n">
        <v>15.49</v>
      </c>
      <c r="G905" t="n">
        <v>132.79</v>
      </c>
      <c r="H905" t="n">
        <v>1.73</v>
      </c>
      <c r="I905" t="n">
        <v>7</v>
      </c>
      <c r="J905" t="n">
        <v>386.13</v>
      </c>
      <c r="K905" t="n">
        <v>61.82</v>
      </c>
      <c r="L905" t="n">
        <v>37.5</v>
      </c>
      <c r="M905" t="n">
        <v>5</v>
      </c>
      <c r="N905" t="n">
        <v>136.81</v>
      </c>
      <c r="O905" t="n">
        <v>47857.05</v>
      </c>
      <c r="P905" t="n">
        <v>276.51</v>
      </c>
      <c r="Q905" t="n">
        <v>467.07</v>
      </c>
      <c r="R905" t="n">
        <v>55.19</v>
      </c>
      <c r="S905" t="n">
        <v>39.61</v>
      </c>
      <c r="T905" t="n">
        <v>2851.95</v>
      </c>
      <c r="U905" t="n">
        <v>0.72</v>
      </c>
      <c r="V905" t="n">
        <v>0.75</v>
      </c>
      <c r="W905" t="n">
        <v>2.62</v>
      </c>
      <c r="X905" t="n">
        <v>0.16</v>
      </c>
      <c r="Y905" t="n">
        <v>1</v>
      </c>
      <c r="Z905" t="n">
        <v>10</v>
      </c>
    </row>
    <row r="906">
      <c r="A906" t="n">
        <v>147</v>
      </c>
      <c r="B906" t="n">
        <v>150</v>
      </c>
      <c r="C906" t="inlineStr">
        <is>
          <t xml:space="preserve">CONCLUIDO	</t>
        </is>
      </c>
      <c r="D906" t="n">
        <v>5.2967</v>
      </c>
      <c r="E906" t="n">
        <v>18.88</v>
      </c>
      <c r="F906" t="n">
        <v>15.49</v>
      </c>
      <c r="G906" t="n">
        <v>132.8</v>
      </c>
      <c r="H906" t="n">
        <v>1.74</v>
      </c>
      <c r="I906" t="n">
        <v>7</v>
      </c>
      <c r="J906" t="n">
        <v>386.88</v>
      </c>
      <c r="K906" t="n">
        <v>61.82</v>
      </c>
      <c r="L906" t="n">
        <v>37.75</v>
      </c>
      <c r="M906" t="n">
        <v>5</v>
      </c>
      <c r="N906" t="n">
        <v>137.31</v>
      </c>
      <c r="O906" t="n">
        <v>47949.23</v>
      </c>
      <c r="P906" t="n">
        <v>276.59</v>
      </c>
      <c r="Q906" t="n">
        <v>467.07</v>
      </c>
      <c r="R906" t="n">
        <v>55.16</v>
      </c>
      <c r="S906" t="n">
        <v>39.61</v>
      </c>
      <c r="T906" t="n">
        <v>2834.65</v>
      </c>
      <c r="U906" t="n">
        <v>0.72</v>
      </c>
      <c r="V906" t="n">
        <v>0.75</v>
      </c>
      <c r="W906" t="n">
        <v>2.62</v>
      </c>
      <c r="X906" t="n">
        <v>0.16</v>
      </c>
      <c r="Y906" t="n">
        <v>1</v>
      </c>
      <c r="Z906" t="n">
        <v>10</v>
      </c>
    </row>
    <row r="907">
      <c r="A907" t="n">
        <v>148</v>
      </c>
      <c r="B907" t="n">
        <v>150</v>
      </c>
      <c r="C907" t="inlineStr">
        <is>
          <t xml:space="preserve">CONCLUIDO	</t>
        </is>
      </c>
      <c r="D907" t="n">
        <v>5.2953</v>
      </c>
      <c r="E907" t="n">
        <v>18.88</v>
      </c>
      <c r="F907" t="n">
        <v>15.5</v>
      </c>
      <c r="G907" t="n">
        <v>132.85</v>
      </c>
      <c r="H907" t="n">
        <v>1.75</v>
      </c>
      <c r="I907" t="n">
        <v>7</v>
      </c>
      <c r="J907" t="n">
        <v>387.63</v>
      </c>
      <c r="K907" t="n">
        <v>61.82</v>
      </c>
      <c r="L907" t="n">
        <v>38</v>
      </c>
      <c r="M907" t="n">
        <v>5</v>
      </c>
      <c r="N907" t="n">
        <v>137.81</v>
      </c>
      <c r="O907" t="n">
        <v>48041.76</v>
      </c>
      <c r="P907" t="n">
        <v>276.62</v>
      </c>
      <c r="Q907" t="n">
        <v>467.07</v>
      </c>
      <c r="R907" t="n">
        <v>55.37</v>
      </c>
      <c r="S907" t="n">
        <v>39.61</v>
      </c>
      <c r="T907" t="n">
        <v>2938.99</v>
      </c>
      <c r="U907" t="n">
        <v>0.72</v>
      </c>
      <c r="V907" t="n">
        <v>0.75</v>
      </c>
      <c r="W907" t="n">
        <v>2.62</v>
      </c>
      <c r="X907" t="n">
        <v>0.17</v>
      </c>
      <c r="Y907" t="n">
        <v>1</v>
      </c>
      <c r="Z907" t="n">
        <v>10</v>
      </c>
    </row>
    <row r="908">
      <c r="A908" t="n">
        <v>149</v>
      </c>
      <c r="B908" t="n">
        <v>150</v>
      </c>
      <c r="C908" t="inlineStr">
        <is>
          <t xml:space="preserve">CONCLUIDO	</t>
        </is>
      </c>
      <c r="D908" t="n">
        <v>5.2937</v>
      </c>
      <c r="E908" t="n">
        <v>18.89</v>
      </c>
      <c r="F908" t="n">
        <v>15.5</v>
      </c>
      <c r="G908" t="n">
        <v>132.89</v>
      </c>
      <c r="H908" t="n">
        <v>1.76</v>
      </c>
      <c r="I908" t="n">
        <v>7</v>
      </c>
      <c r="J908" t="n">
        <v>388.38</v>
      </c>
      <c r="K908" t="n">
        <v>61.82</v>
      </c>
      <c r="L908" t="n">
        <v>38.25</v>
      </c>
      <c r="M908" t="n">
        <v>5</v>
      </c>
      <c r="N908" t="n">
        <v>138.31</v>
      </c>
      <c r="O908" t="n">
        <v>48134.63</v>
      </c>
      <c r="P908" t="n">
        <v>276.59</v>
      </c>
      <c r="Q908" t="n">
        <v>467.07</v>
      </c>
      <c r="R908" t="n">
        <v>55.49</v>
      </c>
      <c r="S908" t="n">
        <v>39.61</v>
      </c>
      <c r="T908" t="n">
        <v>2999.89</v>
      </c>
      <c r="U908" t="n">
        <v>0.71</v>
      </c>
      <c r="V908" t="n">
        <v>0.75</v>
      </c>
      <c r="W908" t="n">
        <v>2.62</v>
      </c>
      <c r="X908" t="n">
        <v>0.17</v>
      </c>
      <c r="Y908" t="n">
        <v>1</v>
      </c>
      <c r="Z908" t="n">
        <v>10</v>
      </c>
    </row>
    <row r="909">
      <c r="A909" t="n">
        <v>150</v>
      </c>
      <c r="B909" t="n">
        <v>150</v>
      </c>
      <c r="C909" t="inlineStr">
        <is>
          <t xml:space="preserve">CONCLUIDO	</t>
        </is>
      </c>
      <c r="D909" t="n">
        <v>5.2937</v>
      </c>
      <c r="E909" t="n">
        <v>18.89</v>
      </c>
      <c r="F909" t="n">
        <v>15.5</v>
      </c>
      <c r="G909" t="n">
        <v>132.89</v>
      </c>
      <c r="H909" t="n">
        <v>1.76</v>
      </c>
      <c r="I909" t="n">
        <v>7</v>
      </c>
      <c r="J909" t="n">
        <v>389.14</v>
      </c>
      <c r="K909" t="n">
        <v>61.82</v>
      </c>
      <c r="L909" t="n">
        <v>38.5</v>
      </c>
      <c r="M909" t="n">
        <v>5</v>
      </c>
      <c r="N909" t="n">
        <v>138.81</v>
      </c>
      <c r="O909" t="n">
        <v>48227.84</v>
      </c>
      <c r="P909" t="n">
        <v>276.59</v>
      </c>
      <c r="Q909" t="n">
        <v>467.07</v>
      </c>
      <c r="R909" t="n">
        <v>55.57</v>
      </c>
      <c r="S909" t="n">
        <v>39.61</v>
      </c>
      <c r="T909" t="n">
        <v>3039.47</v>
      </c>
      <c r="U909" t="n">
        <v>0.71</v>
      </c>
      <c r="V909" t="n">
        <v>0.75</v>
      </c>
      <c r="W909" t="n">
        <v>2.62</v>
      </c>
      <c r="X909" t="n">
        <v>0.17</v>
      </c>
      <c r="Y909" t="n">
        <v>1</v>
      </c>
      <c r="Z909" t="n">
        <v>10</v>
      </c>
    </row>
    <row r="910">
      <c r="A910" t="n">
        <v>151</v>
      </c>
      <c r="B910" t="n">
        <v>150</v>
      </c>
      <c r="C910" t="inlineStr">
        <is>
          <t xml:space="preserve">CONCLUIDO	</t>
        </is>
      </c>
      <c r="D910" t="n">
        <v>5.2957</v>
      </c>
      <c r="E910" t="n">
        <v>18.88</v>
      </c>
      <c r="F910" t="n">
        <v>15.5</v>
      </c>
      <c r="G910" t="n">
        <v>132.83</v>
      </c>
      <c r="H910" t="n">
        <v>1.77</v>
      </c>
      <c r="I910" t="n">
        <v>7</v>
      </c>
      <c r="J910" t="n">
        <v>389.89</v>
      </c>
      <c r="K910" t="n">
        <v>61.82</v>
      </c>
      <c r="L910" t="n">
        <v>38.75</v>
      </c>
      <c r="M910" t="n">
        <v>5</v>
      </c>
      <c r="N910" t="n">
        <v>139.32</v>
      </c>
      <c r="O910" t="n">
        <v>48321.4</v>
      </c>
      <c r="P910" t="n">
        <v>276.41</v>
      </c>
      <c r="Q910" t="n">
        <v>467.1</v>
      </c>
      <c r="R910" t="n">
        <v>55.26</v>
      </c>
      <c r="S910" t="n">
        <v>39.61</v>
      </c>
      <c r="T910" t="n">
        <v>2883.76</v>
      </c>
      <c r="U910" t="n">
        <v>0.72</v>
      </c>
      <c r="V910" t="n">
        <v>0.75</v>
      </c>
      <c r="W910" t="n">
        <v>2.62</v>
      </c>
      <c r="X910" t="n">
        <v>0.16</v>
      </c>
      <c r="Y910" t="n">
        <v>1</v>
      </c>
      <c r="Z910" t="n">
        <v>10</v>
      </c>
    </row>
    <row r="911">
      <c r="A911" t="n">
        <v>152</v>
      </c>
      <c r="B911" t="n">
        <v>150</v>
      </c>
      <c r="C911" t="inlineStr">
        <is>
          <t xml:space="preserve">CONCLUIDO	</t>
        </is>
      </c>
      <c r="D911" t="n">
        <v>5.2946</v>
      </c>
      <c r="E911" t="n">
        <v>18.89</v>
      </c>
      <c r="F911" t="n">
        <v>15.5</v>
      </c>
      <c r="G911" t="n">
        <v>132.87</v>
      </c>
      <c r="H911" t="n">
        <v>1.78</v>
      </c>
      <c r="I911" t="n">
        <v>7</v>
      </c>
      <c r="J911" t="n">
        <v>390.66</v>
      </c>
      <c r="K911" t="n">
        <v>61.82</v>
      </c>
      <c r="L911" t="n">
        <v>39</v>
      </c>
      <c r="M911" t="n">
        <v>5</v>
      </c>
      <c r="N911" t="n">
        <v>139.83</v>
      </c>
      <c r="O911" t="n">
        <v>48415.31</v>
      </c>
      <c r="P911" t="n">
        <v>276.55</v>
      </c>
      <c r="Q911" t="n">
        <v>467.08</v>
      </c>
      <c r="R911" t="n">
        <v>55.35</v>
      </c>
      <c r="S911" t="n">
        <v>39.61</v>
      </c>
      <c r="T911" t="n">
        <v>2931.93</v>
      </c>
      <c r="U911" t="n">
        <v>0.72</v>
      </c>
      <c r="V911" t="n">
        <v>0.75</v>
      </c>
      <c r="W911" t="n">
        <v>2.62</v>
      </c>
      <c r="X911" t="n">
        <v>0.17</v>
      </c>
      <c r="Y911" t="n">
        <v>1</v>
      </c>
      <c r="Z911" t="n">
        <v>10</v>
      </c>
    </row>
    <row r="912">
      <c r="A912" t="n">
        <v>153</v>
      </c>
      <c r="B912" t="n">
        <v>150</v>
      </c>
      <c r="C912" t="inlineStr">
        <is>
          <t xml:space="preserve">CONCLUIDO	</t>
        </is>
      </c>
      <c r="D912" t="n">
        <v>5.2933</v>
      </c>
      <c r="E912" t="n">
        <v>18.89</v>
      </c>
      <c r="F912" t="n">
        <v>15.51</v>
      </c>
      <c r="G912" t="n">
        <v>132.9</v>
      </c>
      <c r="H912" t="n">
        <v>1.79</v>
      </c>
      <c r="I912" t="n">
        <v>7</v>
      </c>
      <c r="J912" t="n">
        <v>391.42</v>
      </c>
      <c r="K912" t="n">
        <v>61.82</v>
      </c>
      <c r="L912" t="n">
        <v>39.25</v>
      </c>
      <c r="M912" t="n">
        <v>5</v>
      </c>
      <c r="N912" t="n">
        <v>140.35</v>
      </c>
      <c r="O912" t="n">
        <v>48509.7</v>
      </c>
      <c r="P912" t="n">
        <v>276.14</v>
      </c>
      <c r="Q912" t="n">
        <v>467.07</v>
      </c>
      <c r="R912" t="n">
        <v>55.58</v>
      </c>
      <c r="S912" t="n">
        <v>39.61</v>
      </c>
      <c r="T912" t="n">
        <v>3045.03</v>
      </c>
      <c r="U912" t="n">
        <v>0.71</v>
      </c>
      <c r="V912" t="n">
        <v>0.75</v>
      </c>
      <c r="W912" t="n">
        <v>2.62</v>
      </c>
      <c r="X912" t="n">
        <v>0.17</v>
      </c>
      <c r="Y912" t="n">
        <v>1</v>
      </c>
      <c r="Z912" t="n">
        <v>10</v>
      </c>
    </row>
    <row r="913">
      <c r="A913" t="n">
        <v>154</v>
      </c>
      <c r="B913" t="n">
        <v>150</v>
      </c>
      <c r="C913" t="inlineStr">
        <is>
          <t xml:space="preserve">CONCLUIDO	</t>
        </is>
      </c>
      <c r="D913" t="n">
        <v>5.3176</v>
      </c>
      <c r="E913" t="n">
        <v>18.81</v>
      </c>
      <c r="F913" t="n">
        <v>15.47</v>
      </c>
      <c r="G913" t="n">
        <v>154.75</v>
      </c>
      <c r="H913" t="n">
        <v>1.8</v>
      </c>
      <c r="I913" t="n">
        <v>6</v>
      </c>
      <c r="J913" t="n">
        <v>392.19</v>
      </c>
      <c r="K913" t="n">
        <v>61.82</v>
      </c>
      <c r="L913" t="n">
        <v>39.5</v>
      </c>
      <c r="M913" t="n">
        <v>4</v>
      </c>
      <c r="N913" t="n">
        <v>140.87</v>
      </c>
      <c r="O913" t="n">
        <v>48604.33</v>
      </c>
      <c r="P913" t="n">
        <v>275.28</v>
      </c>
      <c r="Q913" t="n">
        <v>467.07</v>
      </c>
      <c r="R913" t="n">
        <v>54.56</v>
      </c>
      <c r="S913" t="n">
        <v>39.61</v>
      </c>
      <c r="T913" t="n">
        <v>2540.6</v>
      </c>
      <c r="U913" t="n">
        <v>0.73</v>
      </c>
      <c r="V913" t="n">
        <v>0.75</v>
      </c>
      <c r="W913" t="n">
        <v>2.62</v>
      </c>
      <c r="X913" t="n">
        <v>0.14</v>
      </c>
      <c r="Y913" t="n">
        <v>1</v>
      </c>
      <c r="Z913" t="n">
        <v>10</v>
      </c>
    </row>
    <row r="914">
      <c r="A914" t="n">
        <v>155</v>
      </c>
      <c r="B914" t="n">
        <v>150</v>
      </c>
      <c r="C914" t="inlineStr">
        <is>
          <t xml:space="preserve">CONCLUIDO	</t>
        </is>
      </c>
      <c r="D914" t="n">
        <v>5.3214</v>
      </c>
      <c r="E914" t="n">
        <v>18.79</v>
      </c>
      <c r="F914" t="n">
        <v>15.46</v>
      </c>
      <c r="G914" t="n">
        <v>154.61</v>
      </c>
      <c r="H914" t="n">
        <v>1.8</v>
      </c>
      <c r="I914" t="n">
        <v>6</v>
      </c>
      <c r="J914" t="n">
        <v>392.96</v>
      </c>
      <c r="K914" t="n">
        <v>61.82</v>
      </c>
      <c r="L914" t="n">
        <v>39.75</v>
      </c>
      <c r="M914" t="n">
        <v>4</v>
      </c>
      <c r="N914" t="n">
        <v>141.39</v>
      </c>
      <c r="O914" t="n">
        <v>48699.33</v>
      </c>
      <c r="P914" t="n">
        <v>275.34</v>
      </c>
      <c r="Q914" t="n">
        <v>467.07</v>
      </c>
      <c r="R914" t="n">
        <v>54.12</v>
      </c>
      <c r="S914" t="n">
        <v>39.61</v>
      </c>
      <c r="T914" t="n">
        <v>2323.33</v>
      </c>
      <c r="U914" t="n">
        <v>0.73</v>
      </c>
      <c r="V914" t="n">
        <v>0.75</v>
      </c>
      <c r="W914" t="n">
        <v>2.62</v>
      </c>
      <c r="X914" t="n">
        <v>0.13</v>
      </c>
      <c r="Y914" t="n">
        <v>1</v>
      </c>
      <c r="Z914" t="n">
        <v>10</v>
      </c>
    </row>
    <row r="915">
      <c r="A915" t="n">
        <v>156</v>
      </c>
      <c r="B915" t="n">
        <v>150</v>
      </c>
      <c r="C915" t="inlineStr">
        <is>
          <t xml:space="preserve">CONCLUIDO	</t>
        </is>
      </c>
      <c r="D915" t="n">
        <v>5.3198</v>
      </c>
      <c r="E915" t="n">
        <v>18.8</v>
      </c>
      <c r="F915" t="n">
        <v>15.47</v>
      </c>
      <c r="G915" t="n">
        <v>154.67</v>
      </c>
      <c r="H915" t="n">
        <v>1.81</v>
      </c>
      <c r="I915" t="n">
        <v>6</v>
      </c>
      <c r="J915" t="n">
        <v>393.73</v>
      </c>
      <c r="K915" t="n">
        <v>61.82</v>
      </c>
      <c r="L915" t="n">
        <v>40</v>
      </c>
      <c r="M915" t="n">
        <v>4</v>
      </c>
      <c r="N915" t="n">
        <v>141.91</v>
      </c>
      <c r="O915" t="n">
        <v>48794.7</v>
      </c>
      <c r="P915" t="n">
        <v>275.7</v>
      </c>
      <c r="Q915" t="n">
        <v>467.07</v>
      </c>
      <c r="R915" t="n">
        <v>54.37</v>
      </c>
      <c r="S915" t="n">
        <v>39.61</v>
      </c>
      <c r="T915" t="n">
        <v>2445.89</v>
      </c>
      <c r="U915" t="n">
        <v>0.73</v>
      </c>
      <c r="V915" t="n">
        <v>0.75</v>
      </c>
      <c r="W915" t="n">
        <v>2.62</v>
      </c>
      <c r="X915" t="n">
        <v>0.13</v>
      </c>
      <c r="Y915" t="n">
        <v>1</v>
      </c>
      <c r="Z915" t="n">
        <v>10</v>
      </c>
    </row>
    <row r="916">
      <c r="A916" t="n">
        <v>0</v>
      </c>
      <c r="B916" t="n">
        <v>10</v>
      </c>
      <c r="C916" t="inlineStr">
        <is>
          <t xml:space="preserve">CONCLUIDO	</t>
        </is>
      </c>
      <c r="D916" t="n">
        <v>5.2835</v>
      </c>
      <c r="E916" t="n">
        <v>18.93</v>
      </c>
      <c r="F916" t="n">
        <v>16.75</v>
      </c>
      <c r="G916" t="n">
        <v>20.93</v>
      </c>
      <c r="H916" t="n">
        <v>0.64</v>
      </c>
      <c r="I916" t="n">
        <v>48</v>
      </c>
      <c r="J916" t="n">
        <v>26.11</v>
      </c>
      <c r="K916" t="n">
        <v>12.1</v>
      </c>
      <c r="L916" t="n">
        <v>1</v>
      </c>
      <c r="M916" t="n">
        <v>0</v>
      </c>
      <c r="N916" t="n">
        <v>3.01</v>
      </c>
      <c r="O916" t="n">
        <v>3454.41</v>
      </c>
      <c r="P916" t="n">
        <v>48.07</v>
      </c>
      <c r="Q916" t="n">
        <v>467.23</v>
      </c>
      <c r="R916" t="n">
        <v>93.7</v>
      </c>
      <c r="S916" t="n">
        <v>39.61</v>
      </c>
      <c r="T916" t="n">
        <v>21901.61</v>
      </c>
      <c r="U916" t="n">
        <v>0.42</v>
      </c>
      <c r="V916" t="n">
        <v>0.7</v>
      </c>
      <c r="W916" t="n">
        <v>2.76</v>
      </c>
      <c r="X916" t="n">
        <v>1.41</v>
      </c>
      <c r="Y916" t="n">
        <v>1</v>
      </c>
      <c r="Z916" t="n">
        <v>10</v>
      </c>
    </row>
    <row r="917">
      <c r="A917" t="n">
        <v>0</v>
      </c>
      <c r="B917" t="n">
        <v>45</v>
      </c>
      <c r="C917" t="inlineStr">
        <is>
          <t xml:space="preserve">CONCLUIDO	</t>
        </is>
      </c>
      <c r="D917" t="n">
        <v>4.2785</v>
      </c>
      <c r="E917" t="n">
        <v>23.37</v>
      </c>
      <c r="F917" t="n">
        <v>18.88</v>
      </c>
      <c r="G917" t="n">
        <v>9.279999999999999</v>
      </c>
      <c r="H917" t="n">
        <v>0.18</v>
      </c>
      <c r="I917" t="n">
        <v>122</v>
      </c>
      <c r="J917" t="n">
        <v>98.70999999999999</v>
      </c>
      <c r="K917" t="n">
        <v>39.72</v>
      </c>
      <c r="L917" t="n">
        <v>1</v>
      </c>
      <c r="M917" t="n">
        <v>120</v>
      </c>
      <c r="N917" t="n">
        <v>12.99</v>
      </c>
      <c r="O917" t="n">
        <v>12407.75</v>
      </c>
      <c r="P917" t="n">
        <v>167.58</v>
      </c>
      <c r="Q917" t="n">
        <v>467.16</v>
      </c>
      <c r="R917" t="n">
        <v>165.35</v>
      </c>
      <c r="S917" t="n">
        <v>39.61</v>
      </c>
      <c r="T917" t="n">
        <v>57357.21</v>
      </c>
      <c r="U917" t="n">
        <v>0.24</v>
      </c>
      <c r="V917" t="n">
        <v>0.62</v>
      </c>
      <c r="W917" t="n">
        <v>2.81</v>
      </c>
      <c r="X917" t="n">
        <v>3.54</v>
      </c>
      <c r="Y917" t="n">
        <v>1</v>
      </c>
      <c r="Z917" t="n">
        <v>10</v>
      </c>
    </row>
    <row r="918">
      <c r="A918" t="n">
        <v>1</v>
      </c>
      <c r="B918" t="n">
        <v>45</v>
      </c>
      <c r="C918" t="inlineStr">
        <is>
          <t xml:space="preserve">CONCLUIDO	</t>
        </is>
      </c>
      <c r="D918" t="n">
        <v>4.5571</v>
      </c>
      <c r="E918" t="n">
        <v>21.94</v>
      </c>
      <c r="F918" t="n">
        <v>18.04</v>
      </c>
      <c r="G918" t="n">
        <v>11.64</v>
      </c>
      <c r="H918" t="n">
        <v>0.22</v>
      </c>
      <c r="I918" t="n">
        <v>93</v>
      </c>
      <c r="J918" t="n">
        <v>99.02</v>
      </c>
      <c r="K918" t="n">
        <v>39.72</v>
      </c>
      <c r="L918" t="n">
        <v>1.25</v>
      </c>
      <c r="M918" t="n">
        <v>91</v>
      </c>
      <c r="N918" t="n">
        <v>13.05</v>
      </c>
      <c r="O918" t="n">
        <v>12446.14</v>
      </c>
      <c r="P918" t="n">
        <v>159.31</v>
      </c>
      <c r="Q918" t="n">
        <v>467.19</v>
      </c>
      <c r="R918" t="n">
        <v>138.09</v>
      </c>
      <c r="S918" t="n">
        <v>39.61</v>
      </c>
      <c r="T918" t="n">
        <v>43869.11</v>
      </c>
      <c r="U918" t="n">
        <v>0.29</v>
      </c>
      <c r="V918" t="n">
        <v>0.65</v>
      </c>
      <c r="W918" t="n">
        <v>2.77</v>
      </c>
      <c r="X918" t="n">
        <v>2.71</v>
      </c>
      <c r="Y918" t="n">
        <v>1</v>
      </c>
      <c r="Z918" t="n">
        <v>10</v>
      </c>
    </row>
    <row r="919">
      <c r="A919" t="n">
        <v>2</v>
      </c>
      <c r="B919" t="n">
        <v>45</v>
      </c>
      <c r="C919" t="inlineStr">
        <is>
          <t xml:space="preserve">CONCLUIDO	</t>
        </is>
      </c>
      <c r="D919" t="n">
        <v>4.7558</v>
      </c>
      <c r="E919" t="n">
        <v>21.03</v>
      </c>
      <c r="F919" t="n">
        <v>17.5</v>
      </c>
      <c r="G919" t="n">
        <v>14</v>
      </c>
      <c r="H919" t="n">
        <v>0.27</v>
      </c>
      <c r="I919" t="n">
        <v>75</v>
      </c>
      <c r="J919" t="n">
        <v>99.33</v>
      </c>
      <c r="K919" t="n">
        <v>39.72</v>
      </c>
      <c r="L919" t="n">
        <v>1.5</v>
      </c>
      <c r="M919" t="n">
        <v>73</v>
      </c>
      <c r="N919" t="n">
        <v>13.11</v>
      </c>
      <c r="O919" t="n">
        <v>12484.55</v>
      </c>
      <c r="P919" t="n">
        <v>153.52</v>
      </c>
      <c r="Q919" t="n">
        <v>467.16</v>
      </c>
      <c r="R919" t="n">
        <v>120.28</v>
      </c>
      <c r="S919" t="n">
        <v>39.61</v>
      </c>
      <c r="T919" t="n">
        <v>35055.51</v>
      </c>
      <c r="U919" t="n">
        <v>0.33</v>
      </c>
      <c r="V919" t="n">
        <v>0.67</v>
      </c>
      <c r="W919" t="n">
        <v>2.74</v>
      </c>
      <c r="X919" t="n">
        <v>2.16</v>
      </c>
      <c r="Y919" t="n">
        <v>1</v>
      </c>
      <c r="Z919" t="n">
        <v>10</v>
      </c>
    </row>
    <row r="920">
      <c r="A920" t="n">
        <v>3</v>
      </c>
      <c r="B920" t="n">
        <v>45</v>
      </c>
      <c r="C920" t="inlineStr">
        <is>
          <t xml:space="preserve">CONCLUIDO	</t>
        </is>
      </c>
      <c r="D920" t="n">
        <v>4.8997</v>
      </c>
      <c r="E920" t="n">
        <v>20.41</v>
      </c>
      <c r="F920" t="n">
        <v>17.13</v>
      </c>
      <c r="G920" t="n">
        <v>16.31</v>
      </c>
      <c r="H920" t="n">
        <v>0.31</v>
      </c>
      <c r="I920" t="n">
        <v>63</v>
      </c>
      <c r="J920" t="n">
        <v>99.64</v>
      </c>
      <c r="K920" t="n">
        <v>39.72</v>
      </c>
      <c r="L920" t="n">
        <v>1.75</v>
      </c>
      <c r="M920" t="n">
        <v>61</v>
      </c>
      <c r="N920" t="n">
        <v>13.18</v>
      </c>
      <c r="O920" t="n">
        <v>12522.99</v>
      </c>
      <c r="P920" t="n">
        <v>149.33</v>
      </c>
      <c r="Q920" t="n">
        <v>467.28</v>
      </c>
      <c r="R920" t="n">
        <v>108.2</v>
      </c>
      <c r="S920" t="n">
        <v>39.61</v>
      </c>
      <c r="T920" t="n">
        <v>29074.35</v>
      </c>
      <c r="U920" t="n">
        <v>0.37</v>
      </c>
      <c r="V920" t="n">
        <v>0.68</v>
      </c>
      <c r="W920" t="n">
        <v>2.71</v>
      </c>
      <c r="X920" t="n">
        <v>1.79</v>
      </c>
      <c r="Y920" t="n">
        <v>1</v>
      </c>
      <c r="Z920" t="n">
        <v>10</v>
      </c>
    </row>
    <row r="921">
      <c r="A921" t="n">
        <v>4</v>
      </c>
      <c r="B921" t="n">
        <v>45</v>
      </c>
      <c r="C921" t="inlineStr">
        <is>
          <t xml:space="preserve">CONCLUIDO	</t>
        </is>
      </c>
      <c r="D921" t="n">
        <v>5.0074</v>
      </c>
      <c r="E921" t="n">
        <v>19.97</v>
      </c>
      <c r="F921" t="n">
        <v>16.87</v>
      </c>
      <c r="G921" t="n">
        <v>18.75</v>
      </c>
      <c r="H921" t="n">
        <v>0.35</v>
      </c>
      <c r="I921" t="n">
        <v>54</v>
      </c>
      <c r="J921" t="n">
        <v>99.95</v>
      </c>
      <c r="K921" t="n">
        <v>39.72</v>
      </c>
      <c r="L921" t="n">
        <v>2</v>
      </c>
      <c r="M921" t="n">
        <v>52</v>
      </c>
      <c r="N921" t="n">
        <v>13.24</v>
      </c>
      <c r="O921" t="n">
        <v>12561.45</v>
      </c>
      <c r="P921" t="n">
        <v>146.24</v>
      </c>
      <c r="Q921" t="n">
        <v>467.08</v>
      </c>
      <c r="R921" t="n">
        <v>100.31</v>
      </c>
      <c r="S921" t="n">
        <v>39.61</v>
      </c>
      <c r="T921" t="n">
        <v>25177.13</v>
      </c>
      <c r="U921" t="n">
        <v>0.39</v>
      </c>
      <c r="V921" t="n">
        <v>0.6899999999999999</v>
      </c>
      <c r="W921" t="n">
        <v>2.69</v>
      </c>
      <c r="X921" t="n">
        <v>1.54</v>
      </c>
      <c r="Y921" t="n">
        <v>1</v>
      </c>
      <c r="Z921" t="n">
        <v>10</v>
      </c>
    </row>
    <row r="922">
      <c r="A922" t="n">
        <v>5</v>
      </c>
      <c r="B922" t="n">
        <v>45</v>
      </c>
      <c r="C922" t="inlineStr">
        <is>
          <t xml:space="preserve">CONCLUIDO	</t>
        </is>
      </c>
      <c r="D922" t="n">
        <v>5.0966</v>
      </c>
      <c r="E922" t="n">
        <v>19.62</v>
      </c>
      <c r="F922" t="n">
        <v>16.67</v>
      </c>
      <c r="G922" t="n">
        <v>21.28</v>
      </c>
      <c r="H922" t="n">
        <v>0.39</v>
      </c>
      <c r="I922" t="n">
        <v>47</v>
      </c>
      <c r="J922" t="n">
        <v>100.27</v>
      </c>
      <c r="K922" t="n">
        <v>39.72</v>
      </c>
      <c r="L922" t="n">
        <v>2.25</v>
      </c>
      <c r="M922" t="n">
        <v>45</v>
      </c>
      <c r="N922" t="n">
        <v>13.3</v>
      </c>
      <c r="O922" t="n">
        <v>12599.94</v>
      </c>
      <c r="P922" t="n">
        <v>143.7</v>
      </c>
      <c r="Q922" t="n">
        <v>467.07</v>
      </c>
      <c r="R922" t="n">
        <v>93.45999999999999</v>
      </c>
      <c r="S922" t="n">
        <v>39.61</v>
      </c>
      <c r="T922" t="n">
        <v>21785.64</v>
      </c>
      <c r="U922" t="n">
        <v>0.42</v>
      </c>
      <c r="V922" t="n">
        <v>0.7</v>
      </c>
      <c r="W922" t="n">
        <v>2.68</v>
      </c>
      <c r="X922" t="n">
        <v>1.33</v>
      </c>
      <c r="Y922" t="n">
        <v>1</v>
      </c>
      <c r="Z922" t="n">
        <v>10</v>
      </c>
    </row>
    <row r="923">
      <c r="A923" t="n">
        <v>6</v>
      </c>
      <c r="B923" t="n">
        <v>45</v>
      </c>
      <c r="C923" t="inlineStr">
        <is>
          <t xml:space="preserve">CONCLUIDO	</t>
        </is>
      </c>
      <c r="D923" t="n">
        <v>5.1688</v>
      </c>
      <c r="E923" t="n">
        <v>19.35</v>
      </c>
      <c r="F923" t="n">
        <v>16.5</v>
      </c>
      <c r="G923" t="n">
        <v>23.57</v>
      </c>
      <c r="H923" t="n">
        <v>0.44</v>
      </c>
      <c r="I923" t="n">
        <v>42</v>
      </c>
      <c r="J923" t="n">
        <v>100.58</v>
      </c>
      <c r="K923" t="n">
        <v>39.72</v>
      </c>
      <c r="L923" t="n">
        <v>2.5</v>
      </c>
      <c r="M923" t="n">
        <v>40</v>
      </c>
      <c r="N923" t="n">
        <v>13.36</v>
      </c>
      <c r="O923" t="n">
        <v>12638.45</v>
      </c>
      <c r="P923" t="n">
        <v>141.26</v>
      </c>
      <c r="Q923" t="n">
        <v>467.17</v>
      </c>
      <c r="R923" t="n">
        <v>87.81999999999999</v>
      </c>
      <c r="S923" t="n">
        <v>39.61</v>
      </c>
      <c r="T923" t="n">
        <v>18991.32</v>
      </c>
      <c r="U923" t="n">
        <v>0.45</v>
      </c>
      <c r="V923" t="n">
        <v>0.71</v>
      </c>
      <c r="W923" t="n">
        <v>2.68</v>
      </c>
      <c r="X923" t="n">
        <v>1.16</v>
      </c>
      <c r="Y923" t="n">
        <v>1</v>
      </c>
      <c r="Z923" t="n">
        <v>10</v>
      </c>
    </row>
    <row r="924">
      <c r="A924" t="n">
        <v>7</v>
      </c>
      <c r="B924" t="n">
        <v>45</v>
      </c>
      <c r="C924" t="inlineStr">
        <is>
          <t xml:space="preserve">CONCLUIDO	</t>
        </is>
      </c>
      <c r="D924" t="n">
        <v>5.2107</v>
      </c>
      <c r="E924" t="n">
        <v>19.19</v>
      </c>
      <c r="F924" t="n">
        <v>16.42</v>
      </c>
      <c r="G924" t="n">
        <v>25.93</v>
      </c>
      <c r="H924" t="n">
        <v>0.48</v>
      </c>
      <c r="I924" t="n">
        <v>38</v>
      </c>
      <c r="J924" t="n">
        <v>100.89</v>
      </c>
      <c r="K924" t="n">
        <v>39.72</v>
      </c>
      <c r="L924" t="n">
        <v>2.75</v>
      </c>
      <c r="M924" t="n">
        <v>36</v>
      </c>
      <c r="N924" t="n">
        <v>13.42</v>
      </c>
      <c r="O924" t="n">
        <v>12676.98</v>
      </c>
      <c r="P924" t="n">
        <v>139.58</v>
      </c>
      <c r="Q924" t="n">
        <v>467.07</v>
      </c>
      <c r="R924" t="n">
        <v>85.56</v>
      </c>
      <c r="S924" t="n">
        <v>39.61</v>
      </c>
      <c r="T924" t="n">
        <v>17879.98</v>
      </c>
      <c r="U924" t="n">
        <v>0.46</v>
      </c>
      <c r="V924" t="n">
        <v>0.71</v>
      </c>
      <c r="W924" t="n">
        <v>2.67</v>
      </c>
      <c r="X924" t="n">
        <v>1.09</v>
      </c>
      <c r="Y924" t="n">
        <v>1</v>
      </c>
      <c r="Z924" t="n">
        <v>10</v>
      </c>
    </row>
    <row r="925">
      <c r="A925" t="n">
        <v>8</v>
      </c>
      <c r="B925" t="n">
        <v>45</v>
      </c>
      <c r="C925" t="inlineStr">
        <is>
          <t xml:space="preserve">CONCLUIDO	</t>
        </is>
      </c>
      <c r="D925" t="n">
        <v>5.2763</v>
      </c>
      <c r="E925" t="n">
        <v>18.95</v>
      </c>
      <c r="F925" t="n">
        <v>16.27</v>
      </c>
      <c r="G925" t="n">
        <v>28.7</v>
      </c>
      <c r="H925" t="n">
        <v>0.52</v>
      </c>
      <c r="I925" t="n">
        <v>34</v>
      </c>
      <c r="J925" t="n">
        <v>101.2</v>
      </c>
      <c r="K925" t="n">
        <v>39.72</v>
      </c>
      <c r="L925" t="n">
        <v>3</v>
      </c>
      <c r="M925" t="n">
        <v>32</v>
      </c>
      <c r="N925" t="n">
        <v>13.49</v>
      </c>
      <c r="O925" t="n">
        <v>12715.54</v>
      </c>
      <c r="P925" t="n">
        <v>137.39</v>
      </c>
      <c r="Q925" t="n">
        <v>467.1</v>
      </c>
      <c r="R925" t="n">
        <v>80.09</v>
      </c>
      <c r="S925" t="n">
        <v>39.61</v>
      </c>
      <c r="T925" t="n">
        <v>15166.06</v>
      </c>
      <c r="U925" t="n">
        <v>0.49</v>
      </c>
      <c r="V925" t="n">
        <v>0.72</v>
      </c>
      <c r="W925" t="n">
        <v>2.67</v>
      </c>
      <c r="X925" t="n">
        <v>0.93</v>
      </c>
      <c r="Y925" t="n">
        <v>1</v>
      </c>
      <c r="Z925" t="n">
        <v>10</v>
      </c>
    </row>
    <row r="926">
      <c r="A926" t="n">
        <v>9</v>
      </c>
      <c r="B926" t="n">
        <v>45</v>
      </c>
      <c r="C926" t="inlineStr">
        <is>
          <t xml:space="preserve">CONCLUIDO	</t>
        </is>
      </c>
      <c r="D926" t="n">
        <v>5.3103</v>
      </c>
      <c r="E926" t="n">
        <v>18.83</v>
      </c>
      <c r="F926" t="n">
        <v>16.21</v>
      </c>
      <c r="G926" t="n">
        <v>31.37</v>
      </c>
      <c r="H926" t="n">
        <v>0.5600000000000001</v>
      </c>
      <c r="I926" t="n">
        <v>31</v>
      </c>
      <c r="J926" t="n">
        <v>101.52</v>
      </c>
      <c r="K926" t="n">
        <v>39.72</v>
      </c>
      <c r="L926" t="n">
        <v>3.25</v>
      </c>
      <c r="M926" t="n">
        <v>29</v>
      </c>
      <c r="N926" t="n">
        <v>13.55</v>
      </c>
      <c r="O926" t="n">
        <v>12754.13</v>
      </c>
      <c r="P926" t="n">
        <v>136.13</v>
      </c>
      <c r="Q926" t="n">
        <v>467.09</v>
      </c>
      <c r="R926" t="n">
        <v>78.34</v>
      </c>
      <c r="S926" t="n">
        <v>39.61</v>
      </c>
      <c r="T926" t="n">
        <v>14305.85</v>
      </c>
      <c r="U926" t="n">
        <v>0.51</v>
      </c>
      <c r="V926" t="n">
        <v>0.72</v>
      </c>
      <c r="W926" t="n">
        <v>2.66</v>
      </c>
      <c r="X926" t="n">
        <v>0.87</v>
      </c>
      <c r="Y926" t="n">
        <v>1</v>
      </c>
      <c r="Z926" t="n">
        <v>10</v>
      </c>
    </row>
    <row r="927">
      <c r="A927" t="n">
        <v>10</v>
      </c>
      <c r="B927" t="n">
        <v>45</v>
      </c>
      <c r="C927" t="inlineStr">
        <is>
          <t xml:space="preserve">CONCLUIDO	</t>
        </is>
      </c>
      <c r="D927" t="n">
        <v>5.3388</v>
      </c>
      <c r="E927" t="n">
        <v>18.73</v>
      </c>
      <c r="F927" t="n">
        <v>16.15</v>
      </c>
      <c r="G927" t="n">
        <v>33.41</v>
      </c>
      <c r="H927" t="n">
        <v>0.6</v>
      </c>
      <c r="I927" t="n">
        <v>29</v>
      </c>
      <c r="J927" t="n">
        <v>101.83</v>
      </c>
      <c r="K927" t="n">
        <v>39.72</v>
      </c>
      <c r="L927" t="n">
        <v>3.5</v>
      </c>
      <c r="M927" t="n">
        <v>27</v>
      </c>
      <c r="N927" t="n">
        <v>13.61</v>
      </c>
      <c r="O927" t="n">
        <v>12792.74</v>
      </c>
      <c r="P927" t="n">
        <v>134.41</v>
      </c>
      <c r="Q927" t="n">
        <v>467.09</v>
      </c>
      <c r="R927" t="n">
        <v>76.51000000000001</v>
      </c>
      <c r="S927" t="n">
        <v>39.61</v>
      </c>
      <c r="T927" t="n">
        <v>13399.08</v>
      </c>
      <c r="U927" t="n">
        <v>0.52</v>
      </c>
      <c r="V927" t="n">
        <v>0.72</v>
      </c>
      <c r="W927" t="n">
        <v>2.65</v>
      </c>
      <c r="X927" t="n">
        <v>0.8100000000000001</v>
      </c>
      <c r="Y927" t="n">
        <v>1</v>
      </c>
      <c r="Z927" t="n">
        <v>10</v>
      </c>
    </row>
    <row r="928">
      <c r="A928" t="n">
        <v>11</v>
      </c>
      <c r="B928" t="n">
        <v>45</v>
      </c>
      <c r="C928" t="inlineStr">
        <is>
          <t xml:space="preserve">CONCLUIDO	</t>
        </is>
      </c>
      <c r="D928" t="n">
        <v>5.3693</v>
      </c>
      <c r="E928" t="n">
        <v>18.62</v>
      </c>
      <c r="F928" t="n">
        <v>16.08</v>
      </c>
      <c r="G928" t="n">
        <v>35.74</v>
      </c>
      <c r="H928" t="n">
        <v>0.65</v>
      </c>
      <c r="I928" t="n">
        <v>27</v>
      </c>
      <c r="J928" t="n">
        <v>102.14</v>
      </c>
      <c r="K928" t="n">
        <v>39.72</v>
      </c>
      <c r="L928" t="n">
        <v>3.75</v>
      </c>
      <c r="M928" t="n">
        <v>25</v>
      </c>
      <c r="N928" t="n">
        <v>13.68</v>
      </c>
      <c r="O928" t="n">
        <v>12831.37</v>
      </c>
      <c r="P928" t="n">
        <v>133.12</v>
      </c>
      <c r="Q928" t="n">
        <v>467.1</v>
      </c>
      <c r="R928" t="n">
        <v>74.33</v>
      </c>
      <c r="S928" t="n">
        <v>39.61</v>
      </c>
      <c r="T928" t="n">
        <v>12318.69</v>
      </c>
      <c r="U928" t="n">
        <v>0.53</v>
      </c>
      <c r="V928" t="n">
        <v>0.73</v>
      </c>
      <c r="W928" t="n">
        <v>2.65</v>
      </c>
      <c r="X928" t="n">
        <v>0.75</v>
      </c>
      <c r="Y928" t="n">
        <v>1</v>
      </c>
      <c r="Z928" t="n">
        <v>10</v>
      </c>
    </row>
    <row r="929">
      <c r="A929" t="n">
        <v>12</v>
      </c>
      <c r="B929" t="n">
        <v>45</v>
      </c>
      <c r="C929" t="inlineStr">
        <is>
          <t xml:space="preserve">CONCLUIDO	</t>
        </is>
      </c>
      <c r="D929" t="n">
        <v>5.3925</v>
      </c>
      <c r="E929" t="n">
        <v>18.54</v>
      </c>
      <c r="F929" t="n">
        <v>16.04</v>
      </c>
      <c r="G929" t="n">
        <v>38.5</v>
      </c>
      <c r="H929" t="n">
        <v>0.6899999999999999</v>
      </c>
      <c r="I929" t="n">
        <v>25</v>
      </c>
      <c r="J929" t="n">
        <v>102.45</v>
      </c>
      <c r="K929" t="n">
        <v>39.72</v>
      </c>
      <c r="L929" t="n">
        <v>4</v>
      </c>
      <c r="M929" t="n">
        <v>23</v>
      </c>
      <c r="N929" t="n">
        <v>13.74</v>
      </c>
      <c r="O929" t="n">
        <v>12870.03</v>
      </c>
      <c r="P929" t="n">
        <v>131.8</v>
      </c>
      <c r="Q929" t="n">
        <v>467.08</v>
      </c>
      <c r="R929" t="n">
        <v>72.98</v>
      </c>
      <c r="S929" t="n">
        <v>39.61</v>
      </c>
      <c r="T929" t="n">
        <v>11654.21</v>
      </c>
      <c r="U929" t="n">
        <v>0.54</v>
      </c>
      <c r="V929" t="n">
        <v>0.73</v>
      </c>
      <c r="W929" t="n">
        <v>2.65</v>
      </c>
      <c r="X929" t="n">
        <v>0.71</v>
      </c>
      <c r="Y929" t="n">
        <v>1</v>
      </c>
      <c r="Z929" t="n">
        <v>10</v>
      </c>
    </row>
    <row r="930">
      <c r="A930" t="n">
        <v>13</v>
      </c>
      <c r="B930" t="n">
        <v>45</v>
      </c>
      <c r="C930" t="inlineStr">
        <is>
          <t xml:space="preserve">CONCLUIDO	</t>
        </is>
      </c>
      <c r="D930" t="n">
        <v>5.4288</v>
      </c>
      <c r="E930" t="n">
        <v>18.42</v>
      </c>
      <c r="F930" t="n">
        <v>15.96</v>
      </c>
      <c r="G930" t="n">
        <v>41.63</v>
      </c>
      <c r="H930" t="n">
        <v>0.73</v>
      </c>
      <c r="I930" t="n">
        <v>23</v>
      </c>
      <c r="J930" t="n">
        <v>102.77</v>
      </c>
      <c r="K930" t="n">
        <v>39.72</v>
      </c>
      <c r="L930" t="n">
        <v>4.25</v>
      </c>
      <c r="M930" t="n">
        <v>21</v>
      </c>
      <c r="N930" t="n">
        <v>13.8</v>
      </c>
      <c r="O930" t="n">
        <v>12908.71</v>
      </c>
      <c r="P930" t="n">
        <v>130.06</v>
      </c>
      <c r="Q930" t="n">
        <v>467.08</v>
      </c>
      <c r="R930" t="n">
        <v>70.41</v>
      </c>
      <c r="S930" t="n">
        <v>39.61</v>
      </c>
      <c r="T930" t="n">
        <v>10379.88</v>
      </c>
      <c r="U930" t="n">
        <v>0.5600000000000001</v>
      </c>
      <c r="V930" t="n">
        <v>0.73</v>
      </c>
      <c r="W930" t="n">
        <v>2.64</v>
      </c>
      <c r="X930" t="n">
        <v>0.63</v>
      </c>
      <c r="Y930" t="n">
        <v>1</v>
      </c>
      <c r="Z930" t="n">
        <v>10</v>
      </c>
    </row>
    <row r="931">
      <c r="A931" t="n">
        <v>14</v>
      </c>
      <c r="B931" t="n">
        <v>45</v>
      </c>
      <c r="C931" t="inlineStr">
        <is>
          <t xml:space="preserve">CONCLUIDO	</t>
        </is>
      </c>
      <c r="D931" t="n">
        <v>5.4395</v>
      </c>
      <c r="E931" t="n">
        <v>18.38</v>
      </c>
      <c r="F931" t="n">
        <v>15.94</v>
      </c>
      <c r="G931" t="n">
        <v>43.48</v>
      </c>
      <c r="H931" t="n">
        <v>0.77</v>
      </c>
      <c r="I931" t="n">
        <v>22</v>
      </c>
      <c r="J931" t="n">
        <v>103.08</v>
      </c>
      <c r="K931" t="n">
        <v>39.72</v>
      </c>
      <c r="L931" t="n">
        <v>4.5</v>
      </c>
      <c r="M931" t="n">
        <v>20</v>
      </c>
      <c r="N931" t="n">
        <v>13.87</v>
      </c>
      <c r="O931" t="n">
        <v>12947.42</v>
      </c>
      <c r="P931" t="n">
        <v>128.99</v>
      </c>
      <c r="Q931" t="n">
        <v>467.09</v>
      </c>
      <c r="R931" t="n">
        <v>69.89</v>
      </c>
      <c r="S931" t="n">
        <v>39.61</v>
      </c>
      <c r="T931" t="n">
        <v>10125.34</v>
      </c>
      <c r="U931" t="n">
        <v>0.57</v>
      </c>
      <c r="V931" t="n">
        <v>0.73</v>
      </c>
      <c r="W931" t="n">
        <v>2.64</v>
      </c>
      <c r="X931" t="n">
        <v>0.61</v>
      </c>
      <c r="Y931" t="n">
        <v>1</v>
      </c>
      <c r="Z931" t="n">
        <v>10</v>
      </c>
    </row>
    <row r="932">
      <c r="A932" t="n">
        <v>15</v>
      </c>
      <c r="B932" t="n">
        <v>45</v>
      </c>
      <c r="C932" t="inlineStr">
        <is>
          <t xml:space="preserve">CONCLUIDO	</t>
        </is>
      </c>
      <c r="D932" t="n">
        <v>5.4545</v>
      </c>
      <c r="E932" t="n">
        <v>18.33</v>
      </c>
      <c r="F932" t="n">
        <v>15.91</v>
      </c>
      <c r="G932" t="n">
        <v>45.47</v>
      </c>
      <c r="H932" t="n">
        <v>0.8100000000000001</v>
      </c>
      <c r="I932" t="n">
        <v>21</v>
      </c>
      <c r="J932" t="n">
        <v>103.4</v>
      </c>
      <c r="K932" t="n">
        <v>39.72</v>
      </c>
      <c r="L932" t="n">
        <v>4.75</v>
      </c>
      <c r="M932" t="n">
        <v>19</v>
      </c>
      <c r="N932" t="n">
        <v>13.93</v>
      </c>
      <c r="O932" t="n">
        <v>12986.15</v>
      </c>
      <c r="P932" t="n">
        <v>126.95</v>
      </c>
      <c r="Q932" t="n">
        <v>467.07</v>
      </c>
      <c r="R932" t="n">
        <v>68.81</v>
      </c>
      <c r="S932" t="n">
        <v>39.61</v>
      </c>
      <c r="T932" t="n">
        <v>9592.82</v>
      </c>
      <c r="U932" t="n">
        <v>0.58</v>
      </c>
      <c r="V932" t="n">
        <v>0.73</v>
      </c>
      <c r="W932" t="n">
        <v>2.65</v>
      </c>
      <c r="X932" t="n">
        <v>0.58</v>
      </c>
      <c r="Y932" t="n">
        <v>1</v>
      </c>
      <c r="Z932" t="n">
        <v>10</v>
      </c>
    </row>
    <row r="933">
      <c r="A933" t="n">
        <v>16</v>
      </c>
      <c r="B933" t="n">
        <v>45</v>
      </c>
      <c r="C933" t="inlineStr">
        <is>
          <t xml:space="preserve">CONCLUIDO	</t>
        </is>
      </c>
      <c r="D933" t="n">
        <v>5.471</v>
      </c>
      <c r="E933" t="n">
        <v>18.28</v>
      </c>
      <c r="F933" t="n">
        <v>15.88</v>
      </c>
      <c r="G933" t="n">
        <v>47.64</v>
      </c>
      <c r="H933" t="n">
        <v>0.85</v>
      </c>
      <c r="I933" t="n">
        <v>20</v>
      </c>
      <c r="J933" t="n">
        <v>103.71</v>
      </c>
      <c r="K933" t="n">
        <v>39.72</v>
      </c>
      <c r="L933" t="n">
        <v>5</v>
      </c>
      <c r="M933" t="n">
        <v>18</v>
      </c>
      <c r="N933" t="n">
        <v>14</v>
      </c>
      <c r="O933" t="n">
        <v>13024.91</v>
      </c>
      <c r="P933" t="n">
        <v>126.1</v>
      </c>
      <c r="Q933" t="n">
        <v>467.07</v>
      </c>
      <c r="R933" t="n">
        <v>67.76000000000001</v>
      </c>
      <c r="S933" t="n">
        <v>39.61</v>
      </c>
      <c r="T933" t="n">
        <v>9070.959999999999</v>
      </c>
      <c r="U933" t="n">
        <v>0.58</v>
      </c>
      <c r="V933" t="n">
        <v>0.73</v>
      </c>
      <c r="W933" t="n">
        <v>2.64</v>
      </c>
      <c r="X933" t="n">
        <v>0.55</v>
      </c>
      <c r="Y933" t="n">
        <v>1</v>
      </c>
      <c r="Z933" t="n">
        <v>10</v>
      </c>
    </row>
    <row r="934">
      <c r="A934" t="n">
        <v>17</v>
      </c>
      <c r="B934" t="n">
        <v>45</v>
      </c>
      <c r="C934" t="inlineStr">
        <is>
          <t xml:space="preserve">CONCLUIDO	</t>
        </is>
      </c>
      <c r="D934" t="n">
        <v>5.4831</v>
      </c>
      <c r="E934" t="n">
        <v>18.24</v>
      </c>
      <c r="F934" t="n">
        <v>15.86</v>
      </c>
      <c r="G934" t="n">
        <v>50.08</v>
      </c>
      <c r="H934" t="n">
        <v>0.89</v>
      </c>
      <c r="I934" t="n">
        <v>19</v>
      </c>
      <c r="J934" t="n">
        <v>104.03</v>
      </c>
      <c r="K934" t="n">
        <v>39.72</v>
      </c>
      <c r="L934" t="n">
        <v>5.25</v>
      </c>
      <c r="M934" t="n">
        <v>17</v>
      </c>
      <c r="N934" t="n">
        <v>14.06</v>
      </c>
      <c r="O934" t="n">
        <v>13063.69</v>
      </c>
      <c r="P934" t="n">
        <v>125.78</v>
      </c>
      <c r="Q934" t="n">
        <v>467.1</v>
      </c>
      <c r="R934" t="n">
        <v>67.14</v>
      </c>
      <c r="S934" t="n">
        <v>39.61</v>
      </c>
      <c r="T934" t="n">
        <v>8767.879999999999</v>
      </c>
      <c r="U934" t="n">
        <v>0.59</v>
      </c>
      <c r="V934" t="n">
        <v>0.74</v>
      </c>
      <c r="W934" t="n">
        <v>2.64</v>
      </c>
      <c r="X934" t="n">
        <v>0.53</v>
      </c>
      <c r="Y934" t="n">
        <v>1</v>
      </c>
      <c r="Z934" t="n">
        <v>10</v>
      </c>
    </row>
    <row r="935">
      <c r="A935" t="n">
        <v>18</v>
      </c>
      <c r="B935" t="n">
        <v>45</v>
      </c>
      <c r="C935" t="inlineStr">
        <is>
          <t xml:space="preserve">CONCLUIDO	</t>
        </is>
      </c>
      <c r="D935" t="n">
        <v>5.5</v>
      </c>
      <c r="E935" t="n">
        <v>18.18</v>
      </c>
      <c r="F935" t="n">
        <v>15.82</v>
      </c>
      <c r="G935" t="n">
        <v>52.75</v>
      </c>
      <c r="H935" t="n">
        <v>0.93</v>
      </c>
      <c r="I935" t="n">
        <v>18</v>
      </c>
      <c r="J935" t="n">
        <v>104.34</v>
      </c>
      <c r="K935" t="n">
        <v>39.72</v>
      </c>
      <c r="L935" t="n">
        <v>5.5</v>
      </c>
      <c r="M935" t="n">
        <v>16</v>
      </c>
      <c r="N935" t="n">
        <v>14.12</v>
      </c>
      <c r="O935" t="n">
        <v>13102.5</v>
      </c>
      <c r="P935" t="n">
        <v>123.55</v>
      </c>
      <c r="Q935" t="n">
        <v>467.09</v>
      </c>
      <c r="R935" t="n">
        <v>65.95</v>
      </c>
      <c r="S935" t="n">
        <v>39.61</v>
      </c>
      <c r="T935" t="n">
        <v>8174.97</v>
      </c>
      <c r="U935" t="n">
        <v>0.6</v>
      </c>
      <c r="V935" t="n">
        <v>0.74</v>
      </c>
      <c r="W935" t="n">
        <v>2.64</v>
      </c>
      <c r="X935" t="n">
        <v>0.49</v>
      </c>
      <c r="Y935" t="n">
        <v>1</v>
      </c>
      <c r="Z935" t="n">
        <v>10</v>
      </c>
    </row>
    <row r="936">
      <c r="A936" t="n">
        <v>19</v>
      </c>
      <c r="B936" t="n">
        <v>45</v>
      </c>
      <c r="C936" t="inlineStr">
        <is>
          <t xml:space="preserve">CONCLUIDO	</t>
        </is>
      </c>
      <c r="D936" t="n">
        <v>5.5187</v>
      </c>
      <c r="E936" t="n">
        <v>18.12</v>
      </c>
      <c r="F936" t="n">
        <v>15.78</v>
      </c>
      <c r="G936" t="n">
        <v>55.7</v>
      </c>
      <c r="H936" t="n">
        <v>0.97</v>
      </c>
      <c r="I936" t="n">
        <v>17</v>
      </c>
      <c r="J936" t="n">
        <v>104.65</v>
      </c>
      <c r="K936" t="n">
        <v>39.72</v>
      </c>
      <c r="L936" t="n">
        <v>5.75</v>
      </c>
      <c r="M936" t="n">
        <v>15</v>
      </c>
      <c r="N936" t="n">
        <v>14.19</v>
      </c>
      <c r="O936" t="n">
        <v>13141.33</v>
      </c>
      <c r="P936" t="n">
        <v>122.96</v>
      </c>
      <c r="Q936" t="n">
        <v>467.08</v>
      </c>
      <c r="R936" t="n">
        <v>64.48999999999999</v>
      </c>
      <c r="S936" t="n">
        <v>39.61</v>
      </c>
      <c r="T936" t="n">
        <v>7453.03</v>
      </c>
      <c r="U936" t="n">
        <v>0.61</v>
      </c>
      <c r="V936" t="n">
        <v>0.74</v>
      </c>
      <c r="W936" t="n">
        <v>2.64</v>
      </c>
      <c r="X936" t="n">
        <v>0.45</v>
      </c>
      <c r="Y936" t="n">
        <v>1</v>
      </c>
      <c r="Z936" t="n">
        <v>10</v>
      </c>
    </row>
    <row r="937">
      <c r="A937" t="n">
        <v>20</v>
      </c>
      <c r="B937" t="n">
        <v>45</v>
      </c>
      <c r="C937" t="inlineStr">
        <is>
          <t xml:space="preserve">CONCLUIDO	</t>
        </is>
      </c>
      <c r="D937" t="n">
        <v>5.5288</v>
      </c>
      <c r="E937" t="n">
        <v>18.09</v>
      </c>
      <c r="F937" t="n">
        <v>15.77</v>
      </c>
      <c r="G937" t="n">
        <v>59.14</v>
      </c>
      <c r="H937" t="n">
        <v>1.01</v>
      </c>
      <c r="I937" t="n">
        <v>16</v>
      </c>
      <c r="J937" t="n">
        <v>104.97</v>
      </c>
      <c r="K937" t="n">
        <v>39.72</v>
      </c>
      <c r="L937" t="n">
        <v>6</v>
      </c>
      <c r="M937" t="n">
        <v>14</v>
      </c>
      <c r="N937" t="n">
        <v>14.25</v>
      </c>
      <c r="O937" t="n">
        <v>13180.19</v>
      </c>
      <c r="P937" t="n">
        <v>121.76</v>
      </c>
      <c r="Q937" t="n">
        <v>467.08</v>
      </c>
      <c r="R937" t="n">
        <v>64.37</v>
      </c>
      <c r="S937" t="n">
        <v>39.61</v>
      </c>
      <c r="T937" t="n">
        <v>7396.1</v>
      </c>
      <c r="U937" t="n">
        <v>0.62</v>
      </c>
      <c r="V937" t="n">
        <v>0.74</v>
      </c>
      <c r="W937" t="n">
        <v>2.63</v>
      </c>
      <c r="X937" t="n">
        <v>0.44</v>
      </c>
      <c r="Y937" t="n">
        <v>1</v>
      </c>
      <c r="Z937" t="n">
        <v>10</v>
      </c>
    </row>
    <row r="938">
      <c r="A938" t="n">
        <v>21</v>
      </c>
      <c r="B938" t="n">
        <v>45</v>
      </c>
      <c r="C938" t="inlineStr">
        <is>
          <t xml:space="preserve">CONCLUIDO	</t>
        </is>
      </c>
      <c r="D938" t="n">
        <v>5.5484</v>
      </c>
      <c r="E938" t="n">
        <v>18.02</v>
      </c>
      <c r="F938" t="n">
        <v>15.73</v>
      </c>
      <c r="G938" t="n">
        <v>62.91</v>
      </c>
      <c r="H938" t="n">
        <v>1.05</v>
      </c>
      <c r="I938" t="n">
        <v>15</v>
      </c>
      <c r="J938" t="n">
        <v>105.28</v>
      </c>
      <c r="K938" t="n">
        <v>39.72</v>
      </c>
      <c r="L938" t="n">
        <v>6.25</v>
      </c>
      <c r="M938" t="n">
        <v>13</v>
      </c>
      <c r="N938" t="n">
        <v>14.32</v>
      </c>
      <c r="O938" t="n">
        <v>13219.07</v>
      </c>
      <c r="P938" t="n">
        <v>119.61</v>
      </c>
      <c r="Q938" t="n">
        <v>467.08</v>
      </c>
      <c r="R938" t="n">
        <v>63.02</v>
      </c>
      <c r="S938" t="n">
        <v>39.61</v>
      </c>
      <c r="T938" t="n">
        <v>6726.59</v>
      </c>
      <c r="U938" t="n">
        <v>0.63</v>
      </c>
      <c r="V938" t="n">
        <v>0.74</v>
      </c>
      <c r="W938" t="n">
        <v>2.63</v>
      </c>
      <c r="X938" t="n">
        <v>0.39</v>
      </c>
      <c r="Y938" t="n">
        <v>1</v>
      </c>
      <c r="Z938" t="n">
        <v>10</v>
      </c>
    </row>
    <row r="939">
      <c r="A939" t="n">
        <v>22</v>
      </c>
      <c r="B939" t="n">
        <v>45</v>
      </c>
      <c r="C939" t="inlineStr">
        <is>
          <t xml:space="preserve">CONCLUIDO	</t>
        </is>
      </c>
      <c r="D939" t="n">
        <v>5.5437</v>
      </c>
      <c r="E939" t="n">
        <v>18.04</v>
      </c>
      <c r="F939" t="n">
        <v>15.74</v>
      </c>
      <c r="G939" t="n">
        <v>62.97</v>
      </c>
      <c r="H939" t="n">
        <v>1.08</v>
      </c>
      <c r="I939" t="n">
        <v>15</v>
      </c>
      <c r="J939" t="n">
        <v>105.6</v>
      </c>
      <c r="K939" t="n">
        <v>39.72</v>
      </c>
      <c r="L939" t="n">
        <v>6.5</v>
      </c>
      <c r="M939" t="n">
        <v>13</v>
      </c>
      <c r="N939" t="n">
        <v>14.39</v>
      </c>
      <c r="O939" t="n">
        <v>13257.98</v>
      </c>
      <c r="P939" t="n">
        <v>119.19</v>
      </c>
      <c r="Q939" t="n">
        <v>467.07</v>
      </c>
      <c r="R939" t="n">
        <v>63.21</v>
      </c>
      <c r="S939" t="n">
        <v>39.61</v>
      </c>
      <c r="T939" t="n">
        <v>6818.85</v>
      </c>
      <c r="U939" t="n">
        <v>0.63</v>
      </c>
      <c r="V939" t="n">
        <v>0.74</v>
      </c>
      <c r="W939" t="n">
        <v>2.64</v>
      </c>
      <c r="X939" t="n">
        <v>0.41</v>
      </c>
      <c r="Y939" t="n">
        <v>1</v>
      </c>
      <c r="Z939" t="n">
        <v>10</v>
      </c>
    </row>
    <row r="940">
      <c r="A940" t="n">
        <v>23</v>
      </c>
      <c r="B940" t="n">
        <v>45</v>
      </c>
      <c r="C940" t="inlineStr">
        <is>
          <t xml:space="preserve">CONCLUIDO	</t>
        </is>
      </c>
      <c r="D940" t="n">
        <v>5.564</v>
      </c>
      <c r="E940" t="n">
        <v>17.97</v>
      </c>
      <c r="F940" t="n">
        <v>15.7</v>
      </c>
      <c r="G940" t="n">
        <v>67.27</v>
      </c>
      <c r="H940" t="n">
        <v>1.12</v>
      </c>
      <c r="I940" t="n">
        <v>14</v>
      </c>
      <c r="J940" t="n">
        <v>105.92</v>
      </c>
      <c r="K940" t="n">
        <v>39.72</v>
      </c>
      <c r="L940" t="n">
        <v>6.75</v>
      </c>
      <c r="M940" t="n">
        <v>12</v>
      </c>
      <c r="N940" t="n">
        <v>14.45</v>
      </c>
      <c r="O940" t="n">
        <v>13296.91</v>
      </c>
      <c r="P940" t="n">
        <v>117.45</v>
      </c>
      <c r="Q940" t="n">
        <v>467.07</v>
      </c>
      <c r="R940" t="n">
        <v>61.76</v>
      </c>
      <c r="S940" t="n">
        <v>39.61</v>
      </c>
      <c r="T940" t="n">
        <v>6098.79</v>
      </c>
      <c r="U940" t="n">
        <v>0.64</v>
      </c>
      <c r="V940" t="n">
        <v>0.74</v>
      </c>
      <c r="W940" t="n">
        <v>2.63</v>
      </c>
      <c r="X940" t="n">
        <v>0.36</v>
      </c>
      <c r="Y940" t="n">
        <v>1</v>
      </c>
      <c r="Z940" t="n">
        <v>10</v>
      </c>
    </row>
    <row r="941">
      <c r="A941" t="n">
        <v>24</v>
      </c>
      <c r="B941" t="n">
        <v>45</v>
      </c>
      <c r="C941" t="inlineStr">
        <is>
          <t xml:space="preserve">CONCLUIDO	</t>
        </is>
      </c>
      <c r="D941" t="n">
        <v>5.5747</v>
      </c>
      <c r="E941" t="n">
        <v>17.94</v>
      </c>
      <c r="F941" t="n">
        <v>15.68</v>
      </c>
      <c r="G941" t="n">
        <v>72.38</v>
      </c>
      <c r="H941" t="n">
        <v>1.16</v>
      </c>
      <c r="I941" t="n">
        <v>13</v>
      </c>
      <c r="J941" t="n">
        <v>106.23</v>
      </c>
      <c r="K941" t="n">
        <v>39.72</v>
      </c>
      <c r="L941" t="n">
        <v>7</v>
      </c>
      <c r="M941" t="n">
        <v>11</v>
      </c>
      <c r="N941" t="n">
        <v>14.52</v>
      </c>
      <c r="O941" t="n">
        <v>13335.87</v>
      </c>
      <c r="P941" t="n">
        <v>116.42</v>
      </c>
      <c r="Q941" t="n">
        <v>467.07</v>
      </c>
      <c r="R941" t="n">
        <v>61.3</v>
      </c>
      <c r="S941" t="n">
        <v>39.61</v>
      </c>
      <c r="T941" t="n">
        <v>5878.24</v>
      </c>
      <c r="U941" t="n">
        <v>0.65</v>
      </c>
      <c r="V941" t="n">
        <v>0.74</v>
      </c>
      <c r="W941" t="n">
        <v>2.63</v>
      </c>
      <c r="X941" t="n">
        <v>0.35</v>
      </c>
      <c r="Y941" t="n">
        <v>1</v>
      </c>
      <c r="Z941" t="n">
        <v>10</v>
      </c>
    </row>
    <row r="942">
      <c r="A942" t="n">
        <v>25</v>
      </c>
      <c r="B942" t="n">
        <v>45</v>
      </c>
      <c r="C942" t="inlineStr">
        <is>
          <t xml:space="preserve">CONCLUIDO	</t>
        </is>
      </c>
      <c r="D942" t="n">
        <v>5.5742</v>
      </c>
      <c r="E942" t="n">
        <v>17.94</v>
      </c>
      <c r="F942" t="n">
        <v>15.68</v>
      </c>
      <c r="G942" t="n">
        <v>72.39</v>
      </c>
      <c r="H942" t="n">
        <v>1.2</v>
      </c>
      <c r="I942" t="n">
        <v>13</v>
      </c>
      <c r="J942" t="n">
        <v>106.55</v>
      </c>
      <c r="K942" t="n">
        <v>39.72</v>
      </c>
      <c r="L942" t="n">
        <v>7.25</v>
      </c>
      <c r="M942" t="n">
        <v>9</v>
      </c>
      <c r="N942" t="n">
        <v>14.58</v>
      </c>
      <c r="O942" t="n">
        <v>13374.86</v>
      </c>
      <c r="P942" t="n">
        <v>116.24</v>
      </c>
      <c r="Q942" t="n">
        <v>467.12</v>
      </c>
      <c r="R942" t="n">
        <v>61.31</v>
      </c>
      <c r="S942" t="n">
        <v>39.61</v>
      </c>
      <c r="T942" t="n">
        <v>5882.48</v>
      </c>
      <c r="U942" t="n">
        <v>0.65</v>
      </c>
      <c r="V942" t="n">
        <v>0.74</v>
      </c>
      <c r="W942" t="n">
        <v>2.63</v>
      </c>
      <c r="X942" t="n">
        <v>0.35</v>
      </c>
      <c r="Y942" t="n">
        <v>1</v>
      </c>
      <c r="Z942" t="n">
        <v>10</v>
      </c>
    </row>
    <row r="943">
      <c r="A943" t="n">
        <v>26</v>
      </c>
      <c r="B943" t="n">
        <v>45</v>
      </c>
      <c r="C943" t="inlineStr">
        <is>
          <t xml:space="preserve">CONCLUIDO	</t>
        </is>
      </c>
      <c r="D943" t="n">
        <v>5.5733</v>
      </c>
      <c r="E943" t="n">
        <v>17.94</v>
      </c>
      <c r="F943" t="n">
        <v>15.69</v>
      </c>
      <c r="G943" t="n">
        <v>72.40000000000001</v>
      </c>
      <c r="H943" t="n">
        <v>1.24</v>
      </c>
      <c r="I943" t="n">
        <v>13</v>
      </c>
      <c r="J943" t="n">
        <v>106.86</v>
      </c>
      <c r="K943" t="n">
        <v>39.72</v>
      </c>
      <c r="L943" t="n">
        <v>7.5</v>
      </c>
      <c r="M943" t="n">
        <v>7</v>
      </c>
      <c r="N943" t="n">
        <v>14.65</v>
      </c>
      <c r="O943" t="n">
        <v>13413.87</v>
      </c>
      <c r="P943" t="n">
        <v>115.37</v>
      </c>
      <c r="Q943" t="n">
        <v>467.11</v>
      </c>
      <c r="R943" t="n">
        <v>61.31</v>
      </c>
      <c r="S943" t="n">
        <v>39.61</v>
      </c>
      <c r="T943" t="n">
        <v>5882.14</v>
      </c>
      <c r="U943" t="n">
        <v>0.65</v>
      </c>
      <c r="V943" t="n">
        <v>0.74</v>
      </c>
      <c r="W943" t="n">
        <v>2.63</v>
      </c>
      <c r="X943" t="n">
        <v>0.35</v>
      </c>
      <c r="Y943" t="n">
        <v>1</v>
      </c>
      <c r="Z943" t="n">
        <v>10</v>
      </c>
    </row>
    <row r="944">
      <c r="A944" t="n">
        <v>27</v>
      </c>
      <c r="B944" t="n">
        <v>45</v>
      </c>
      <c r="C944" t="inlineStr">
        <is>
          <t xml:space="preserve">CONCLUIDO	</t>
        </is>
      </c>
      <c r="D944" t="n">
        <v>5.5893</v>
      </c>
      <c r="E944" t="n">
        <v>17.89</v>
      </c>
      <c r="F944" t="n">
        <v>15.66</v>
      </c>
      <c r="G944" t="n">
        <v>78.28</v>
      </c>
      <c r="H944" t="n">
        <v>1.27</v>
      </c>
      <c r="I944" t="n">
        <v>12</v>
      </c>
      <c r="J944" t="n">
        <v>107.18</v>
      </c>
      <c r="K944" t="n">
        <v>39.72</v>
      </c>
      <c r="L944" t="n">
        <v>7.75</v>
      </c>
      <c r="M944" t="n">
        <v>3</v>
      </c>
      <c r="N944" t="n">
        <v>14.72</v>
      </c>
      <c r="O944" t="n">
        <v>13452.9</v>
      </c>
      <c r="P944" t="n">
        <v>113.92</v>
      </c>
      <c r="Q944" t="n">
        <v>467.12</v>
      </c>
      <c r="R944" t="n">
        <v>60.15</v>
      </c>
      <c r="S944" t="n">
        <v>39.61</v>
      </c>
      <c r="T944" t="n">
        <v>5307.25</v>
      </c>
      <c r="U944" t="n">
        <v>0.66</v>
      </c>
      <c r="V944" t="n">
        <v>0.74</v>
      </c>
      <c r="W944" t="n">
        <v>2.64</v>
      </c>
      <c r="X944" t="n">
        <v>0.32</v>
      </c>
      <c r="Y944" t="n">
        <v>1</v>
      </c>
      <c r="Z944" t="n">
        <v>10</v>
      </c>
    </row>
    <row r="945">
      <c r="A945" t="n">
        <v>28</v>
      </c>
      <c r="B945" t="n">
        <v>45</v>
      </c>
      <c r="C945" t="inlineStr">
        <is>
          <t xml:space="preserve">CONCLUIDO	</t>
        </is>
      </c>
      <c r="D945" t="n">
        <v>5.587</v>
      </c>
      <c r="E945" t="n">
        <v>17.9</v>
      </c>
      <c r="F945" t="n">
        <v>15.66</v>
      </c>
      <c r="G945" t="n">
        <v>78.31999999999999</v>
      </c>
      <c r="H945" t="n">
        <v>1.31</v>
      </c>
      <c r="I945" t="n">
        <v>12</v>
      </c>
      <c r="J945" t="n">
        <v>107.5</v>
      </c>
      <c r="K945" t="n">
        <v>39.72</v>
      </c>
      <c r="L945" t="n">
        <v>8</v>
      </c>
      <c r="M945" t="n">
        <v>3</v>
      </c>
      <c r="N945" t="n">
        <v>14.78</v>
      </c>
      <c r="O945" t="n">
        <v>13491.96</v>
      </c>
      <c r="P945" t="n">
        <v>114.09</v>
      </c>
      <c r="Q945" t="n">
        <v>467.07</v>
      </c>
      <c r="R945" t="n">
        <v>60.38</v>
      </c>
      <c r="S945" t="n">
        <v>39.61</v>
      </c>
      <c r="T945" t="n">
        <v>5423.09</v>
      </c>
      <c r="U945" t="n">
        <v>0.66</v>
      </c>
      <c r="V945" t="n">
        <v>0.74</v>
      </c>
      <c r="W945" t="n">
        <v>2.64</v>
      </c>
      <c r="X945" t="n">
        <v>0.33</v>
      </c>
      <c r="Y945" t="n">
        <v>1</v>
      </c>
      <c r="Z945" t="n">
        <v>10</v>
      </c>
    </row>
    <row r="946">
      <c r="A946" t="n">
        <v>29</v>
      </c>
      <c r="B946" t="n">
        <v>45</v>
      </c>
      <c r="C946" t="inlineStr">
        <is>
          <t xml:space="preserve">CONCLUIDO	</t>
        </is>
      </c>
      <c r="D946" t="n">
        <v>5.5841</v>
      </c>
      <c r="E946" t="n">
        <v>17.91</v>
      </c>
      <c r="F946" t="n">
        <v>15.67</v>
      </c>
      <c r="G946" t="n">
        <v>78.37</v>
      </c>
      <c r="H946" t="n">
        <v>1.35</v>
      </c>
      <c r="I946" t="n">
        <v>12</v>
      </c>
      <c r="J946" t="n">
        <v>107.81</v>
      </c>
      <c r="K946" t="n">
        <v>39.72</v>
      </c>
      <c r="L946" t="n">
        <v>8.25</v>
      </c>
      <c r="M946" t="n">
        <v>2</v>
      </c>
      <c r="N946" t="n">
        <v>14.85</v>
      </c>
      <c r="O946" t="n">
        <v>13531.05</v>
      </c>
      <c r="P946" t="n">
        <v>114.52</v>
      </c>
      <c r="Q946" t="n">
        <v>467.09</v>
      </c>
      <c r="R946" t="n">
        <v>60.54</v>
      </c>
      <c r="S946" t="n">
        <v>39.61</v>
      </c>
      <c r="T946" t="n">
        <v>5502.93</v>
      </c>
      <c r="U946" t="n">
        <v>0.65</v>
      </c>
      <c r="V946" t="n">
        <v>0.74</v>
      </c>
      <c r="W946" t="n">
        <v>2.64</v>
      </c>
      <c r="X946" t="n">
        <v>0.34</v>
      </c>
      <c r="Y946" t="n">
        <v>1</v>
      </c>
      <c r="Z946" t="n">
        <v>10</v>
      </c>
    </row>
    <row r="947">
      <c r="A947" t="n">
        <v>30</v>
      </c>
      <c r="B947" t="n">
        <v>45</v>
      </c>
      <c r="C947" t="inlineStr">
        <is>
          <t xml:space="preserve">CONCLUIDO	</t>
        </is>
      </c>
      <c r="D947" t="n">
        <v>5.5862</v>
      </c>
      <c r="E947" t="n">
        <v>17.9</v>
      </c>
      <c r="F947" t="n">
        <v>15.67</v>
      </c>
      <c r="G947" t="n">
        <v>78.33</v>
      </c>
      <c r="H947" t="n">
        <v>1.38</v>
      </c>
      <c r="I947" t="n">
        <v>12</v>
      </c>
      <c r="J947" t="n">
        <v>108.13</v>
      </c>
      <c r="K947" t="n">
        <v>39.72</v>
      </c>
      <c r="L947" t="n">
        <v>8.5</v>
      </c>
      <c r="M947" t="n">
        <v>1</v>
      </c>
      <c r="N947" t="n">
        <v>14.92</v>
      </c>
      <c r="O947" t="n">
        <v>13570.16</v>
      </c>
      <c r="P947" t="n">
        <v>114.73</v>
      </c>
      <c r="Q947" t="n">
        <v>467.07</v>
      </c>
      <c r="R947" t="n">
        <v>60.45</v>
      </c>
      <c r="S947" t="n">
        <v>39.61</v>
      </c>
      <c r="T947" t="n">
        <v>5458.03</v>
      </c>
      <c r="U947" t="n">
        <v>0.66</v>
      </c>
      <c r="V947" t="n">
        <v>0.74</v>
      </c>
      <c r="W947" t="n">
        <v>2.64</v>
      </c>
      <c r="X947" t="n">
        <v>0.33</v>
      </c>
      <c r="Y947" t="n">
        <v>1</v>
      </c>
      <c r="Z947" t="n">
        <v>10</v>
      </c>
    </row>
    <row r="948">
      <c r="A948" t="n">
        <v>31</v>
      </c>
      <c r="B948" t="n">
        <v>45</v>
      </c>
      <c r="C948" t="inlineStr">
        <is>
          <t xml:space="preserve">CONCLUIDO	</t>
        </is>
      </c>
      <c r="D948" t="n">
        <v>5.5876</v>
      </c>
      <c r="E948" t="n">
        <v>17.9</v>
      </c>
      <c r="F948" t="n">
        <v>15.66</v>
      </c>
      <c r="G948" t="n">
        <v>78.31</v>
      </c>
      <c r="H948" t="n">
        <v>1.42</v>
      </c>
      <c r="I948" t="n">
        <v>12</v>
      </c>
      <c r="J948" t="n">
        <v>108.45</v>
      </c>
      <c r="K948" t="n">
        <v>39.72</v>
      </c>
      <c r="L948" t="n">
        <v>8.75</v>
      </c>
      <c r="M948" t="n">
        <v>0</v>
      </c>
      <c r="N948" t="n">
        <v>14.98</v>
      </c>
      <c r="O948" t="n">
        <v>13609.42</v>
      </c>
      <c r="P948" t="n">
        <v>114.93</v>
      </c>
      <c r="Q948" t="n">
        <v>467.07</v>
      </c>
      <c r="R948" t="n">
        <v>60.29</v>
      </c>
      <c r="S948" t="n">
        <v>39.61</v>
      </c>
      <c r="T948" t="n">
        <v>5376.41</v>
      </c>
      <c r="U948" t="n">
        <v>0.66</v>
      </c>
      <c r="V948" t="n">
        <v>0.74</v>
      </c>
      <c r="W948" t="n">
        <v>2.64</v>
      </c>
      <c r="X948" t="n">
        <v>0.33</v>
      </c>
      <c r="Y948" t="n">
        <v>1</v>
      </c>
      <c r="Z948" t="n">
        <v>10</v>
      </c>
    </row>
    <row r="949">
      <c r="A949" t="n">
        <v>0</v>
      </c>
      <c r="B949" t="n">
        <v>105</v>
      </c>
      <c r="C949" t="inlineStr">
        <is>
          <t xml:space="preserve">CONCLUIDO	</t>
        </is>
      </c>
      <c r="D949" t="n">
        <v>2.9065</v>
      </c>
      <c r="E949" t="n">
        <v>34.41</v>
      </c>
      <c r="F949" t="n">
        <v>22.35</v>
      </c>
      <c r="G949" t="n">
        <v>5.73</v>
      </c>
      <c r="H949" t="n">
        <v>0.09</v>
      </c>
      <c r="I949" t="n">
        <v>234</v>
      </c>
      <c r="J949" t="n">
        <v>204</v>
      </c>
      <c r="K949" t="n">
        <v>55.27</v>
      </c>
      <c r="L949" t="n">
        <v>1</v>
      </c>
      <c r="M949" t="n">
        <v>232</v>
      </c>
      <c r="N949" t="n">
        <v>42.72</v>
      </c>
      <c r="O949" t="n">
        <v>25393.6</v>
      </c>
      <c r="P949" t="n">
        <v>321.9</v>
      </c>
      <c r="Q949" t="n">
        <v>467.32</v>
      </c>
      <c r="R949" t="n">
        <v>278.9</v>
      </c>
      <c r="S949" t="n">
        <v>39.61</v>
      </c>
      <c r="T949" t="n">
        <v>113571.18</v>
      </c>
      <c r="U949" t="n">
        <v>0.14</v>
      </c>
      <c r="V949" t="n">
        <v>0.52</v>
      </c>
      <c r="W949" t="n">
        <v>3</v>
      </c>
      <c r="X949" t="n">
        <v>7.01</v>
      </c>
      <c r="Y949" t="n">
        <v>1</v>
      </c>
      <c r="Z949" t="n">
        <v>10</v>
      </c>
    </row>
    <row r="950">
      <c r="A950" t="n">
        <v>1</v>
      </c>
      <c r="B950" t="n">
        <v>105</v>
      </c>
      <c r="C950" t="inlineStr">
        <is>
          <t xml:space="preserve">CONCLUIDO	</t>
        </is>
      </c>
      <c r="D950" t="n">
        <v>3.3559</v>
      </c>
      <c r="E950" t="n">
        <v>29.8</v>
      </c>
      <c r="F950" t="n">
        <v>20.34</v>
      </c>
      <c r="G950" t="n">
        <v>7.18</v>
      </c>
      <c r="H950" t="n">
        <v>0.11</v>
      </c>
      <c r="I950" t="n">
        <v>170</v>
      </c>
      <c r="J950" t="n">
        <v>204.39</v>
      </c>
      <c r="K950" t="n">
        <v>55.27</v>
      </c>
      <c r="L950" t="n">
        <v>1.25</v>
      </c>
      <c r="M950" t="n">
        <v>168</v>
      </c>
      <c r="N950" t="n">
        <v>42.87</v>
      </c>
      <c r="O950" t="n">
        <v>25442.42</v>
      </c>
      <c r="P950" t="n">
        <v>292.54</v>
      </c>
      <c r="Q950" t="n">
        <v>467.22</v>
      </c>
      <c r="R950" t="n">
        <v>213.59</v>
      </c>
      <c r="S950" t="n">
        <v>39.61</v>
      </c>
      <c r="T950" t="n">
        <v>81236.95</v>
      </c>
      <c r="U950" t="n">
        <v>0.19</v>
      </c>
      <c r="V950" t="n">
        <v>0.57</v>
      </c>
      <c r="W950" t="n">
        <v>2.88</v>
      </c>
      <c r="X950" t="n">
        <v>5</v>
      </c>
      <c r="Y950" t="n">
        <v>1</v>
      </c>
      <c r="Z950" t="n">
        <v>10</v>
      </c>
    </row>
    <row r="951">
      <c r="A951" t="n">
        <v>2</v>
      </c>
      <c r="B951" t="n">
        <v>105</v>
      </c>
      <c r="C951" t="inlineStr">
        <is>
          <t xml:space="preserve">CONCLUIDO	</t>
        </is>
      </c>
      <c r="D951" t="n">
        <v>3.6678</v>
      </c>
      <c r="E951" t="n">
        <v>27.26</v>
      </c>
      <c r="F951" t="n">
        <v>19.27</v>
      </c>
      <c r="G951" t="n">
        <v>8.630000000000001</v>
      </c>
      <c r="H951" t="n">
        <v>0.13</v>
      </c>
      <c r="I951" t="n">
        <v>134</v>
      </c>
      <c r="J951" t="n">
        <v>204.79</v>
      </c>
      <c r="K951" t="n">
        <v>55.27</v>
      </c>
      <c r="L951" t="n">
        <v>1.5</v>
      </c>
      <c r="M951" t="n">
        <v>132</v>
      </c>
      <c r="N951" t="n">
        <v>43.02</v>
      </c>
      <c r="O951" t="n">
        <v>25491.3</v>
      </c>
      <c r="P951" t="n">
        <v>276.7</v>
      </c>
      <c r="Q951" t="n">
        <v>467.24</v>
      </c>
      <c r="R951" t="n">
        <v>177.75</v>
      </c>
      <c r="S951" t="n">
        <v>39.61</v>
      </c>
      <c r="T951" t="n">
        <v>63494.23</v>
      </c>
      <c r="U951" t="n">
        <v>0.22</v>
      </c>
      <c r="V951" t="n">
        <v>0.61</v>
      </c>
      <c r="W951" t="n">
        <v>2.84</v>
      </c>
      <c r="X951" t="n">
        <v>3.93</v>
      </c>
      <c r="Y951" t="n">
        <v>1</v>
      </c>
      <c r="Z951" t="n">
        <v>10</v>
      </c>
    </row>
    <row r="952">
      <c r="A952" t="n">
        <v>3</v>
      </c>
      <c r="B952" t="n">
        <v>105</v>
      </c>
      <c r="C952" t="inlineStr">
        <is>
          <t xml:space="preserve">CONCLUIDO	</t>
        </is>
      </c>
      <c r="D952" t="n">
        <v>3.903</v>
      </c>
      <c r="E952" t="n">
        <v>25.62</v>
      </c>
      <c r="F952" t="n">
        <v>18.55</v>
      </c>
      <c r="G952" t="n">
        <v>10.03</v>
      </c>
      <c r="H952" t="n">
        <v>0.15</v>
      </c>
      <c r="I952" t="n">
        <v>111</v>
      </c>
      <c r="J952" t="n">
        <v>205.18</v>
      </c>
      <c r="K952" t="n">
        <v>55.27</v>
      </c>
      <c r="L952" t="n">
        <v>1.75</v>
      </c>
      <c r="M952" t="n">
        <v>109</v>
      </c>
      <c r="N952" t="n">
        <v>43.16</v>
      </c>
      <c r="O952" t="n">
        <v>25540.22</v>
      </c>
      <c r="P952" t="n">
        <v>266.18</v>
      </c>
      <c r="Q952" t="n">
        <v>467.19</v>
      </c>
      <c r="R952" t="n">
        <v>154.88</v>
      </c>
      <c r="S952" t="n">
        <v>39.61</v>
      </c>
      <c r="T952" t="n">
        <v>52174.55</v>
      </c>
      <c r="U952" t="n">
        <v>0.26</v>
      </c>
      <c r="V952" t="n">
        <v>0.63</v>
      </c>
      <c r="W952" t="n">
        <v>2.79</v>
      </c>
      <c r="X952" t="n">
        <v>3.22</v>
      </c>
      <c r="Y952" t="n">
        <v>1</v>
      </c>
      <c r="Z952" t="n">
        <v>10</v>
      </c>
    </row>
    <row r="953">
      <c r="A953" t="n">
        <v>4</v>
      </c>
      <c r="B953" t="n">
        <v>105</v>
      </c>
      <c r="C953" t="inlineStr">
        <is>
          <t xml:space="preserve">CONCLUIDO	</t>
        </is>
      </c>
      <c r="D953" t="n">
        <v>4.0957</v>
      </c>
      <c r="E953" t="n">
        <v>24.42</v>
      </c>
      <c r="F953" t="n">
        <v>18.04</v>
      </c>
      <c r="G953" t="n">
        <v>11.51</v>
      </c>
      <c r="H953" t="n">
        <v>0.17</v>
      </c>
      <c r="I953" t="n">
        <v>94</v>
      </c>
      <c r="J953" t="n">
        <v>205.58</v>
      </c>
      <c r="K953" t="n">
        <v>55.27</v>
      </c>
      <c r="L953" t="n">
        <v>2</v>
      </c>
      <c r="M953" t="n">
        <v>92</v>
      </c>
      <c r="N953" t="n">
        <v>43.31</v>
      </c>
      <c r="O953" t="n">
        <v>25589.2</v>
      </c>
      <c r="P953" t="n">
        <v>258.43</v>
      </c>
      <c r="Q953" t="n">
        <v>467.2</v>
      </c>
      <c r="R953" t="n">
        <v>138.03</v>
      </c>
      <c r="S953" t="n">
        <v>39.61</v>
      </c>
      <c r="T953" t="n">
        <v>43834.52</v>
      </c>
      <c r="U953" t="n">
        <v>0.29</v>
      </c>
      <c r="V953" t="n">
        <v>0.65</v>
      </c>
      <c r="W953" t="n">
        <v>2.76</v>
      </c>
      <c r="X953" t="n">
        <v>2.7</v>
      </c>
      <c r="Y953" t="n">
        <v>1</v>
      </c>
      <c r="Z953" t="n">
        <v>10</v>
      </c>
    </row>
    <row r="954">
      <c r="A954" t="n">
        <v>5</v>
      </c>
      <c r="B954" t="n">
        <v>105</v>
      </c>
      <c r="C954" t="inlineStr">
        <is>
          <t xml:space="preserve">CONCLUIDO	</t>
        </is>
      </c>
      <c r="D954" t="n">
        <v>4.2375</v>
      </c>
      <c r="E954" t="n">
        <v>23.6</v>
      </c>
      <c r="F954" t="n">
        <v>17.71</v>
      </c>
      <c r="G954" t="n">
        <v>12.96</v>
      </c>
      <c r="H954" t="n">
        <v>0.19</v>
      </c>
      <c r="I954" t="n">
        <v>82</v>
      </c>
      <c r="J954" t="n">
        <v>205.98</v>
      </c>
      <c r="K954" t="n">
        <v>55.27</v>
      </c>
      <c r="L954" t="n">
        <v>2.25</v>
      </c>
      <c r="M954" t="n">
        <v>80</v>
      </c>
      <c r="N954" t="n">
        <v>43.46</v>
      </c>
      <c r="O954" t="n">
        <v>25638.22</v>
      </c>
      <c r="P954" t="n">
        <v>253.32</v>
      </c>
      <c r="Q954" t="n">
        <v>467.13</v>
      </c>
      <c r="R954" t="n">
        <v>126.94</v>
      </c>
      <c r="S954" t="n">
        <v>39.61</v>
      </c>
      <c r="T954" t="n">
        <v>38350.93</v>
      </c>
      <c r="U954" t="n">
        <v>0.31</v>
      </c>
      <c r="V954" t="n">
        <v>0.66</v>
      </c>
      <c r="W954" t="n">
        <v>2.75</v>
      </c>
      <c r="X954" t="n">
        <v>2.37</v>
      </c>
      <c r="Y954" t="n">
        <v>1</v>
      </c>
      <c r="Z954" t="n">
        <v>10</v>
      </c>
    </row>
    <row r="955">
      <c r="A955" t="n">
        <v>6</v>
      </c>
      <c r="B955" t="n">
        <v>105</v>
      </c>
      <c r="C955" t="inlineStr">
        <is>
          <t xml:space="preserve">CONCLUIDO	</t>
        </is>
      </c>
      <c r="D955" t="n">
        <v>4.3563</v>
      </c>
      <c r="E955" t="n">
        <v>22.96</v>
      </c>
      <c r="F955" t="n">
        <v>17.43</v>
      </c>
      <c r="G955" t="n">
        <v>14.33</v>
      </c>
      <c r="H955" t="n">
        <v>0.22</v>
      </c>
      <c r="I955" t="n">
        <v>73</v>
      </c>
      <c r="J955" t="n">
        <v>206.38</v>
      </c>
      <c r="K955" t="n">
        <v>55.27</v>
      </c>
      <c r="L955" t="n">
        <v>2.5</v>
      </c>
      <c r="M955" t="n">
        <v>71</v>
      </c>
      <c r="N955" t="n">
        <v>43.6</v>
      </c>
      <c r="O955" t="n">
        <v>25687.3</v>
      </c>
      <c r="P955" t="n">
        <v>249.04</v>
      </c>
      <c r="Q955" t="n">
        <v>467.14</v>
      </c>
      <c r="R955" t="n">
        <v>118.47</v>
      </c>
      <c r="S955" t="n">
        <v>39.61</v>
      </c>
      <c r="T955" t="n">
        <v>34160.66</v>
      </c>
      <c r="U955" t="n">
        <v>0.33</v>
      </c>
      <c r="V955" t="n">
        <v>0.67</v>
      </c>
      <c r="W955" t="n">
        <v>2.72</v>
      </c>
      <c r="X955" t="n">
        <v>2.09</v>
      </c>
      <c r="Y955" t="n">
        <v>1</v>
      </c>
      <c r="Z955" t="n">
        <v>10</v>
      </c>
    </row>
    <row r="956">
      <c r="A956" t="n">
        <v>7</v>
      </c>
      <c r="B956" t="n">
        <v>105</v>
      </c>
      <c r="C956" t="inlineStr">
        <is>
          <t xml:space="preserve">CONCLUIDO	</t>
        </is>
      </c>
      <c r="D956" t="n">
        <v>4.4482</v>
      </c>
      <c r="E956" t="n">
        <v>22.48</v>
      </c>
      <c r="F956" t="n">
        <v>17.24</v>
      </c>
      <c r="G956" t="n">
        <v>15.67</v>
      </c>
      <c r="H956" t="n">
        <v>0.24</v>
      </c>
      <c r="I956" t="n">
        <v>66</v>
      </c>
      <c r="J956" t="n">
        <v>206.78</v>
      </c>
      <c r="K956" t="n">
        <v>55.27</v>
      </c>
      <c r="L956" t="n">
        <v>2.75</v>
      </c>
      <c r="M956" t="n">
        <v>64</v>
      </c>
      <c r="N956" t="n">
        <v>43.75</v>
      </c>
      <c r="O956" t="n">
        <v>25736.42</v>
      </c>
      <c r="P956" t="n">
        <v>245.95</v>
      </c>
      <c r="Q956" t="n">
        <v>467.17</v>
      </c>
      <c r="R956" t="n">
        <v>111.96</v>
      </c>
      <c r="S956" t="n">
        <v>39.61</v>
      </c>
      <c r="T956" t="n">
        <v>30941.19</v>
      </c>
      <c r="U956" t="n">
        <v>0.35</v>
      </c>
      <c r="V956" t="n">
        <v>0.68</v>
      </c>
      <c r="W956" t="n">
        <v>2.72</v>
      </c>
      <c r="X956" t="n">
        <v>1.9</v>
      </c>
      <c r="Y956" t="n">
        <v>1</v>
      </c>
      <c r="Z956" t="n">
        <v>10</v>
      </c>
    </row>
    <row r="957">
      <c r="A957" t="n">
        <v>8</v>
      </c>
      <c r="B957" t="n">
        <v>105</v>
      </c>
      <c r="C957" t="inlineStr">
        <is>
          <t xml:space="preserve">CONCLUIDO	</t>
        </is>
      </c>
      <c r="D957" t="n">
        <v>4.5487</v>
      </c>
      <c r="E957" t="n">
        <v>21.98</v>
      </c>
      <c r="F957" t="n">
        <v>17.03</v>
      </c>
      <c r="G957" t="n">
        <v>17.32</v>
      </c>
      <c r="H957" t="n">
        <v>0.26</v>
      </c>
      <c r="I957" t="n">
        <v>59</v>
      </c>
      <c r="J957" t="n">
        <v>207.17</v>
      </c>
      <c r="K957" t="n">
        <v>55.27</v>
      </c>
      <c r="L957" t="n">
        <v>3</v>
      </c>
      <c r="M957" t="n">
        <v>57</v>
      </c>
      <c r="N957" t="n">
        <v>43.9</v>
      </c>
      <c r="O957" t="n">
        <v>25785.6</v>
      </c>
      <c r="P957" t="n">
        <v>242.47</v>
      </c>
      <c r="Q957" t="n">
        <v>467.17</v>
      </c>
      <c r="R957" t="n">
        <v>104.99</v>
      </c>
      <c r="S957" t="n">
        <v>39.61</v>
      </c>
      <c r="T957" t="n">
        <v>27492.63</v>
      </c>
      <c r="U957" t="n">
        <v>0.38</v>
      </c>
      <c r="V957" t="n">
        <v>0.6899999999999999</v>
      </c>
      <c r="W957" t="n">
        <v>2.71</v>
      </c>
      <c r="X957" t="n">
        <v>1.69</v>
      </c>
      <c r="Y957" t="n">
        <v>1</v>
      </c>
      <c r="Z957" t="n">
        <v>10</v>
      </c>
    </row>
    <row r="958">
      <c r="A958" t="n">
        <v>9</v>
      </c>
      <c r="B958" t="n">
        <v>105</v>
      </c>
      <c r="C958" t="inlineStr">
        <is>
          <t xml:space="preserve">CONCLUIDO	</t>
        </is>
      </c>
      <c r="D958" t="n">
        <v>4.6262</v>
      </c>
      <c r="E958" t="n">
        <v>21.62</v>
      </c>
      <c r="F958" t="n">
        <v>16.86</v>
      </c>
      <c r="G958" t="n">
        <v>18.73</v>
      </c>
      <c r="H958" t="n">
        <v>0.28</v>
      </c>
      <c r="I958" t="n">
        <v>54</v>
      </c>
      <c r="J958" t="n">
        <v>207.57</v>
      </c>
      <c r="K958" t="n">
        <v>55.27</v>
      </c>
      <c r="L958" t="n">
        <v>3.25</v>
      </c>
      <c r="M958" t="n">
        <v>52</v>
      </c>
      <c r="N958" t="n">
        <v>44.05</v>
      </c>
      <c r="O958" t="n">
        <v>25834.83</v>
      </c>
      <c r="P958" t="n">
        <v>239.82</v>
      </c>
      <c r="Q958" t="n">
        <v>467.12</v>
      </c>
      <c r="R958" t="n">
        <v>99.88</v>
      </c>
      <c r="S958" t="n">
        <v>39.61</v>
      </c>
      <c r="T958" t="n">
        <v>24959.8</v>
      </c>
      <c r="U958" t="n">
        <v>0.4</v>
      </c>
      <c r="V958" t="n">
        <v>0.6899999999999999</v>
      </c>
      <c r="W958" t="n">
        <v>2.69</v>
      </c>
      <c r="X958" t="n">
        <v>1.53</v>
      </c>
      <c r="Y958" t="n">
        <v>1</v>
      </c>
      <c r="Z958" t="n">
        <v>10</v>
      </c>
    </row>
    <row r="959">
      <c r="A959" t="n">
        <v>10</v>
      </c>
      <c r="B959" t="n">
        <v>105</v>
      </c>
      <c r="C959" t="inlineStr">
        <is>
          <t xml:space="preserve">CONCLUIDO	</t>
        </is>
      </c>
      <c r="D959" t="n">
        <v>4.6902</v>
      </c>
      <c r="E959" t="n">
        <v>21.32</v>
      </c>
      <c r="F959" t="n">
        <v>16.73</v>
      </c>
      <c r="G959" t="n">
        <v>20.07</v>
      </c>
      <c r="H959" t="n">
        <v>0.3</v>
      </c>
      <c r="I959" t="n">
        <v>50</v>
      </c>
      <c r="J959" t="n">
        <v>207.97</v>
      </c>
      <c r="K959" t="n">
        <v>55.27</v>
      </c>
      <c r="L959" t="n">
        <v>3.5</v>
      </c>
      <c r="M959" t="n">
        <v>48</v>
      </c>
      <c r="N959" t="n">
        <v>44.2</v>
      </c>
      <c r="O959" t="n">
        <v>25884.1</v>
      </c>
      <c r="P959" t="n">
        <v>237.71</v>
      </c>
      <c r="Q959" t="n">
        <v>467.12</v>
      </c>
      <c r="R959" t="n">
        <v>95.40000000000001</v>
      </c>
      <c r="S959" t="n">
        <v>39.61</v>
      </c>
      <c r="T959" t="n">
        <v>22739.53</v>
      </c>
      <c r="U959" t="n">
        <v>0.42</v>
      </c>
      <c r="V959" t="n">
        <v>0.7</v>
      </c>
      <c r="W959" t="n">
        <v>2.69</v>
      </c>
      <c r="X959" t="n">
        <v>1.39</v>
      </c>
      <c r="Y959" t="n">
        <v>1</v>
      </c>
      <c r="Z959" t="n">
        <v>10</v>
      </c>
    </row>
    <row r="960">
      <c r="A960" t="n">
        <v>11</v>
      </c>
      <c r="B960" t="n">
        <v>105</v>
      </c>
      <c r="C960" t="inlineStr">
        <is>
          <t xml:space="preserve">CONCLUIDO	</t>
        </is>
      </c>
      <c r="D960" t="n">
        <v>4.7308</v>
      </c>
      <c r="E960" t="n">
        <v>21.14</v>
      </c>
      <c r="F960" t="n">
        <v>16.67</v>
      </c>
      <c r="G960" t="n">
        <v>21.28</v>
      </c>
      <c r="H960" t="n">
        <v>0.32</v>
      </c>
      <c r="I960" t="n">
        <v>47</v>
      </c>
      <c r="J960" t="n">
        <v>208.37</v>
      </c>
      <c r="K960" t="n">
        <v>55.27</v>
      </c>
      <c r="L960" t="n">
        <v>3.75</v>
      </c>
      <c r="M960" t="n">
        <v>45</v>
      </c>
      <c r="N960" t="n">
        <v>44.35</v>
      </c>
      <c r="O960" t="n">
        <v>25933.43</v>
      </c>
      <c r="P960" t="n">
        <v>236.37</v>
      </c>
      <c r="Q960" t="n">
        <v>467.14</v>
      </c>
      <c r="R960" t="n">
        <v>93.09</v>
      </c>
      <c r="S960" t="n">
        <v>39.61</v>
      </c>
      <c r="T960" t="n">
        <v>21599.04</v>
      </c>
      <c r="U960" t="n">
        <v>0.43</v>
      </c>
      <c r="V960" t="n">
        <v>0.7</v>
      </c>
      <c r="W960" t="n">
        <v>2.69</v>
      </c>
      <c r="X960" t="n">
        <v>1.33</v>
      </c>
      <c r="Y960" t="n">
        <v>1</v>
      </c>
      <c r="Z960" t="n">
        <v>10</v>
      </c>
    </row>
    <row r="961">
      <c r="A961" t="n">
        <v>12</v>
      </c>
      <c r="B961" t="n">
        <v>105</v>
      </c>
      <c r="C961" t="inlineStr">
        <is>
          <t xml:space="preserve">CONCLUIDO	</t>
        </is>
      </c>
      <c r="D961" t="n">
        <v>4.7983</v>
      </c>
      <c r="E961" t="n">
        <v>20.84</v>
      </c>
      <c r="F961" t="n">
        <v>16.53</v>
      </c>
      <c r="G961" t="n">
        <v>23.07</v>
      </c>
      <c r="H961" t="n">
        <v>0.34</v>
      </c>
      <c r="I961" t="n">
        <v>43</v>
      </c>
      <c r="J961" t="n">
        <v>208.77</v>
      </c>
      <c r="K961" t="n">
        <v>55.27</v>
      </c>
      <c r="L961" t="n">
        <v>4</v>
      </c>
      <c r="M961" t="n">
        <v>41</v>
      </c>
      <c r="N961" t="n">
        <v>44.5</v>
      </c>
      <c r="O961" t="n">
        <v>25982.82</v>
      </c>
      <c r="P961" t="n">
        <v>234.12</v>
      </c>
      <c r="Q961" t="n">
        <v>467.12</v>
      </c>
      <c r="R961" t="n">
        <v>89.05</v>
      </c>
      <c r="S961" t="n">
        <v>39.61</v>
      </c>
      <c r="T961" t="n">
        <v>19601.36</v>
      </c>
      <c r="U961" t="n">
        <v>0.44</v>
      </c>
      <c r="V961" t="n">
        <v>0.71</v>
      </c>
      <c r="W961" t="n">
        <v>2.68</v>
      </c>
      <c r="X961" t="n">
        <v>1.2</v>
      </c>
      <c r="Y961" t="n">
        <v>1</v>
      </c>
      <c r="Z961" t="n">
        <v>10</v>
      </c>
    </row>
    <row r="962">
      <c r="A962" t="n">
        <v>13</v>
      </c>
      <c r="B962" t="n">
        <v>105</v>
      </c>
      <c r="C962" t="inlineStr">
        <is>
          <t xml:space="preserve">CONCLUIDO	</t>
        </is>
      </c>
      <c r="D962" t="n">
        <v>4.8259</v>
      </c>
      <c r="E962" t="n">
        <v>20.72</v>
      </c>
      <c r="F962" t="n">
        <v>16.49</v>
      </c>
      <c r="G962" t="n">
        <v>24.14</v>
      </c>
      <c r="H962" t="n">
        <v>0.36</v>
      </c>
      <c r="I962" t="n">
        <v>41</v>
      </c>
      <c r="J962" t="n">
        <v>209.17</v>
      </c>
      <c r="K962" t="n">
        <v>55.27</v>
      </c>
      <c r="L962" t="n">
        <v>4.25</v>
      </c>
      <c r="M962" t="n">
        <v>39</v>
      </c>
      <c r="N962" t="n">
        <v>44.65</v>
      </c>
      <c r="O962" t="n">
        <v>26032.25</v>
      </c>
      <c r="P962" t="n">
        <v>233.31</v>
      </c>
      <c r="Q962" t="n">
        <v>467.08</v>
      </c>
      <c r="R962" t="n">
        <v>87.95</v>
      </c>
      <c r="S962" t="n">
        <v>39.61</v>
      </c>
      <c r="T962" t="n">
        <v>19061.44</v>
      </c>
      <c r="U962" t="n">
        <v>0.45</v>
      </c>
      <c r="V962" t="n">
        <v>0.71</v>
      </c>
      <c r="W962" t="n">
        <v>2.67</v>
      </c>
      <c r="X962" t="n">
        <v>1.16</v>
      </c>
      <c r="Y962" t="n">
        <v>1</v>
      </c>
      <c r="Z962" t="n">
        <v>10</v>
      </c>
    </row>
    <row r="963">
      <c r="A963" t="n">
        <v>14</v>
      </c>
      <c r="B963" t="n">
        <v>105</v>
      </c>
      <c r="C963" t="inlineStr">
        <is>
          <t xml:space="preserve">CONCLUIDO	</t>
        </is>
      </c>
      <c r="D963" t="n">
        <v>4.8796</v>
      </c>
      <c r="E963" t="n">
        <v>20.49</v>
      </c>
      <c r="F963" t="n">
        <v>16.39</v>
      </c>
      <c r="G963" t="n">
        <v>25.88</v>
      </c>
      <c r="H963" t="n">
        <v>0.38</v>
      </c>
      <c r="I963" t="n">
        <v>38</v>
      </c>
      <c r="J963" t="n">
        <v>209.58</v>
      </c>
      <c r="K963" t="n">
        <v>55.27</v>
      </c>
      <c r="L963" t="n">
        <v>4.5</v>
      </c>
      <c r="M963" t="n">
        <v>36</v>
      </c>
      <c r="N963" t="n">
        <v>44.8</v>
      </c>
      <c r="O963" t="n">
        <v>26081.73</v>
      </c>
      <c r="P963" t="n">
        <v>231.34</v>
      </c>
      <c r="Q963" t="n">
        <v>467.14</v>
      </c>
      <c r="R963" t="n">
        <v>84.14</v>
      </c>
      <c r="S963" t="n">
        <v>39.61</v>
      </c>
      <c r="T963" t="n">
        <v>17169.22</v>
      </c>
      <c r="U963" t="n">
        <v>0.47</v>
      </c>
      <c r="V963" t="n">
        <v>0.71</v>
      </c>
      <c r="W963" t="n">
        <v>2.67</v>
      </c>
      <c r="X963" t="n">
        <v>1.05</v>
      </c>
      <c r="Y963" t="n">
        <v>1</v>
      </c>
      <c r="Z963" t="n">
        <v>10</v>
      </c>
    </row>
    <row r="964">
      <c r="A964" t="n">
        <v>15</v>
      </c>
      <c r="B964" t="n">
        <v>105</v>
      </c>
      <c r="C964" t="inlineStr">
        <is>
          <t xml:space="preserve">CONCLUIDO	</t>
        </is>
      </c>
      <c r="D964" t="n">
        <v>4.9079</v>
      </c>
      <c r="E964" t="n">
        <v>20.38</v>
      </c>
      <c r="F964" t="n">
        <v>16.35</v>
      </c>
      <c r="G964" t="n">
        <v>27.25</v>
      </c>
      <c r="H964" t="n">
        <v>0.4</v>
      </c>
      <c r="I964" t="n">
        <v>36</v>
      </c>
      <c r="J964" t="n">
        <v>209.98</v>
      </c>
      <c r="K964" t="n">
        <v>55.27</v>
      </c>
      <c r="L964" t="n">
        <v>4.75</v>
      </c>
      <c r="M964" t="n">
        <v>34</v>
      </c>
      <c r="N964" t="n">
        <v>44.95</v>
      </c>
      <c r="O964" t="n">
        <v>26131.27</v>
      </c>
      <c r="P964" t="n">
        <v>230.54</v>
      </c>
      <c r="Q964" t="n">
        <v>467.08</v>
      </c>
      <c r="R964" t="n">
        <v>83.15000000000001</v>
      </c>
      <c r="S964" t="n">
        <v>39.61</v>
      </c>
      <c r="T964" t="n">
        <v>16687.32</v>
      </c>
      <c r="U964" t="n">
        <v>0.48</v>
      </c>
      <c r="V964" t="n">
        <v>0.71</v>
      </c>
      <c r="W964" t="n">
        <v>2.67</v>
      </c>
      <c r="X964" t="n">
        <v>1.02</v>
      </c>
      <c r="Y964" t="n">
        <v>1</v>
      </c>
      <c r="Z964" t="n">
        <v>10</v>
      </c>
    </row>
    <row r="965">
      <c r="A965" t="n">
        <v>16</v>
      </c>
      <c r="B965" t="n">
        <v>105</v>
      </c>
      <c r="C965" t="inlineStr">
        <is>
          <t xml:space="preserve">CONCLUIDO	</t>
        </is>
      </c>
      <c r="D965" t="n">
        <v>4.9477</v>
      </c>
      <c r="E965" t="n">
        <v>20.21</v>
      </c>
      <c r="F965" t="n">
        <v>16.27</v>
      </c>
      <c r="G965" t="n">
        <v>28.71</v>
      </c>
      <c r="H965" t="n">
        <v>0.42</v>
      </c>
      <c r="I965" t="n">
        <v>34</v>
      </c>
      <c r="J965" t="n">
        <v>210.38</v>
      </c>
      <c r="K965" t="n">
        <v>55.27</v>
      </c>
      <c r="L965" t="n">
        <v>5</v>
      </c>
      <c r="M965" t="n">
        <v>32</v>
      </c>
      <c r="N965" t="n">
        <v>45.11</v>
      </c>
      <c r="O965" t="n">
        <v>26180.86</v>
      </c>
      <c r="P965" t="n">
        <v>229.11</v>
      </c>
      <c r="Q965" t="n">
        <v>467.08</v>
      </c>
      <c r="R965" t="n">
        <v>80.19</v>
      </c>
      <c r="S965" t="n">
        <v>39.61</v>
      </c>
      <c r="T965" t="n">
        <v>15216.31</v>
      </c>
      <c r="U965" t="n">
        <v>0.49</v>
      </c>
      <c r="V965" t="n">
        <v>0.72</v>
      </c>
      <c r="W965" t="n">
        <v>2.67</v>
      </c>
      <c r="X965" t="n">
        <v>0.93</v>
      </c>
      <c r="Y965" t="n">
        <v>1</v>
      </c>
      <c r="Z965" t="n">
        <v>10</v>
      </c>
    </row>
    <row r="966">
      <c r="A966" t="n">
        <v>17</v>
      </c>
      <c r="B966" t="n">
        <v>105</v>
      </c>
      <c r="C966" t="inlineStr">
        <is>
          <t xml:space="preserve">CONCLUIDO	</t>
        </is>
      </c>
      <c r="D966" t="n">
        <v>4.9597</v>
      </c>
      <c r="E966" t="n">
        <v>20.16</v>
      </c>
      <c r="F966" t="n">
        <v>16.26</v>
      </c>
      <c r="G966" t="n">
        <v>29.56</v>
      </c>
      <c r="H966" t="n">
        <v>0.44</v>
      </c>
      <c r="I966" t="n">
        <v>33</v>
      </c>
      <c r="J966" t="n">
        <v>210.78</v>
      </c>
      <c r="K966" t="n">
        <v>55.27</v>
      </c>
      <c r="L966" t="n">
        <v>5.25</v>
      </c>
      <c r="M966" t="n">
        <v>31</v>
      </c>
      <c r="N966" t="n">
        <v>45.26</v>
      </c>
      <c r="O966" t="n">
        <v>26230.5</v>
      </c>
      <c r="P966" t="n">
        <v>228.5</v>
      </c>
      <c r="Q966" t="n">
        <v>467.15</v>
      </c>
      <c r="R966" t="n">
        <v>79.89</v>
      </c>
      <c r="S966" t="n">
        <v>39.61</v>
      </c>
      <c r="T966" t="n">
        <v>15072.46</v>
      </c>
      <c r="U966" t="n">
        <v>0.5</v>
      </c>
      <c r="V966" t="n">
        <v>0.72</v>
      </c>
      <c r="W966" t="n">
        <v>2.67</v>
      </c>
      <c r="X966" t="n">
        <v>0.93</v>
      </c>
      <c r="Y966" t="n">
        <v>1</v>
      </c>
      <c r="Z966" t="n">
        <v>10</v>
      </c>
    </row>
    <row r="967">
      <c r="A967" t="n">
        <v>18</v>
      </c>
      <c r="B967" t="n">
        <v>105</v>
      </c>
      <c r="C967" t="inlineStr">
        <is>
          <t xml:space="preserve">CONCLUIDO	</t>
        </is>
      </c>
      <c r="D967" t="n">
        <v>4.9911</v>
      </c>
      <c r="E967" t="n">
        <v>20.04</v>
      </c>
      <c r="F967" t="n">
        <v>16.21</v>
      </c>
      <c r="G967" t="n">
        <v>31.38</v>
      </c>
      <c r="H967" t="n">
        <v>0.46</v>
      </c>
      <c r="I967" t="n">
        <v>31</v>
      </c>
      <c r="J967" t="n">
        <v>211.18</v>
      </c>
      <c r="K967" t="n">
        <v>55.27</v>
      </c>
      <c r="L967" t="n">
        <v>5.5</v>
      </c>
      <c r="M967" t="n">
        <v>29</v>
      </c>
      <c r="N967" t="n">
        <v>45.41</v>
      </c>
      <c r="O967" t="n">
        <v>26280.2</v>
      </c>
      <c r="P967" t="n">
        <v>227.85</v>
      </c>
      <c r="Q967" t="n">
        <v>467.09</v>
      </c>
      <c r="R967" t="n">
        <v>78.56</v>
      </c>
      <c r="S967" t="n">
        <v>39.61</v>
      </c>
      <c r="T967" t="n">
        <v>14413.47</v>
      </c>
      <c r="U967" t="n">
        <v>0.5</v>
      </c>
      <c r="V967" t="n">
        <v>0.72</v>
      </c>
      <c r="W967" t="n">
        <v>2.66</v>
      </c>
      <c r="X967" t="n">
        <v>0.88</v>
      </c>
      <c r="Y967" t="n">
        <v>1</v>
      </c>
      <c r="Z967" t="n">
        <v>10</v>
      </c>
    </row>
    <row r="968">
      <c r="A968" t="n">
        <v>19</v>
      </c>
      <c r="B968" t="n">
        <v>105</v>
      </c>
      <c r="C968" t="inlineStr">
        <is>
          <t xml:space="preserve">CONCLUIDO	</t>
        </is>
      </c>
      <c r="D968" t="n">
        <v>5.0083</v>
      </c>
      <c r="E968" t="n">
        <v>19.97</v>
      </c>
      <c r="F968" t="n">
        <v>16.19</v>
      </c>
      <c r="G968" t="n">
        <v>32.37</v>
      </c>
      <c r="H968" t="n">
        <v>0.48</v>
      </c>
      <c r="I968" t="n">
        <v>30</v>
      </c>
      <c r="J968" t="n">
        <v>211.59</v>
      </c>
      <c r="K968" t="n">
        <v>55.27</v>
      </c>
      <c r="L968" t="n">
        <v>5.75</v>
      </c>
      <c r="M968" t="n">
        <v>28</v>
      </c>
      <c r="N968" t="n">
        <v>45.57</v>
      </c>
      <c r="O968" t="n">
        <v>26329.94</v>
      </c>
      <c r="P968" t="n">
        <v>227.02</v>
      </c>
      <c r="Q968" t="n">
        <v>467.09</v>
      </c>
      <c r="R968" t="n">
        <v>77.61</v>
      </c>
      <c r="S968" t="n">
        <v>39.61</v>
      </c>
      <c r="T968" t="n">
        <v>13947.13</v>
      </c>
      <c r="U968" t="n">
        <v>0.51</v>
      </c>
      <c r="V968" t="n">
        <v>0.72</v>
      </c>
      <c r="W968" t="n">
        <v>2.66</v>
      </c>
      <c r="X968" t="n">
        <v>0.85</v>
      </c>
      <c r="Y968" t="n">
        <v>1</v>
      </c>
      <c r="Z968" t="n">
        <v>10</v>
      </c>
    </row>
    <row r="969">
      <c r="A969" t="n">
        <v>20</v>
      </c>
      <c r="B969" t="n">
        <v>105</v>
      </c>
      <c r="C969" t="inlineStr">
        <is>
          <t xml:space="preserve">CONCLUIDO	</t>
        </is>
      </c>
      <c r="D969" t="n">
        <v>5.0494</v>
      </c>
      <c r="E969" t="n">
        <v>19.8</v>
      </c>
      <c r="F969" t="n">
        <v>16.1</v>
      </c>
      <c r="G969" t="n">
        <v>34.51</v>
      </c>
      <c r="H969" t="n">
        <v>0.5</v>
      </c>
      <c r="I969" t="n">
        <v>28</v>
      </c>
      <c r="J969" t="n">
        <v>211.99</v>
      </c>
      <c r="K969" t="n">
        <v>55.27</v>
      </c>
      <c r="L969" t="n">
        <v>6</v>
      </c>
      <c r="M969" t="n">
        <v>26</v>
      </c>
      <c r="N969" t="n">
        <v>45.72</v>
      </c>
      <c r="O969" t="n">
        <v>26379.74</v>
      </c>
      <c r="P969" t="n">
        <v>225.58</v>
      </c>
      <c r="Q969" t="n">
        <v>467.11</v>
      </c>
      <c r="R969" t="n">
        <v>74.86</v>
      </c>
      <c r="S969" t="n">
        <v>39.61</v>
      </c>
      <c r="T969" t="n">
        <v>12580.35</v>
      </c>
      <c r="U969" t="n">
        <v>0.53</v>
      </c>
      <c r="V969" t="n">
        <v>0.72</v>
      </c>
      <c r="W969" t="n">
        <v>2.66</v>
      </c>
      <c r="X969" t="n">
        <v>0.77</v>
      </c>
      <c r="Y969" t="n">
        <v>1</v>
      </c>
      <c r="Z969" t="n">
        <v>10</v>
      </c>
    </row>
    <row r="970">
      <c r="A970" t="n">
        <v>21</v>
      </c>
      <c r="B970" t="n">
        <v>105</v>
      </c>
      <c r="C970" t="inlineStr">
        <is>
          <t xml:space="preserve">CONCLUIDO	</t>
        </is>
      </c>
      <c r="D970" t="n">
        <v>5.0614</v>
      </c>
      <c r="E970" t="n">
        <v>19.76</v>
      </c>
      <c r="F970" t="n">
        <v>16.1</v>
      </c>
      <c r="G970" t="n">
        <v>35.77</v>
      </c>
      <c r="H970" t="n">
        <v>0.52</v>
      </c>
      <c r="I970" t="n">
        <v>27</v>
      </c>
      <c r="J970" t="n">
        <v>212.4</v>
      </c>
      <c r="K970" t="n">
        <v>55.27</v>
      </c>
      <c r="L970" t="n">
        <v>6.25</v>
      </c>
      <c r="M970" t="n">
        <v>25</v>
      </c>
      <c r="N970" t="n">
        <v>45.87</v>
      </c>
      <c r="O970" t="n">
        <v>26429.59</v>
      </c>
      <c r="P970" t="n">
        <v>225.25</v>
      </c>
      <c r="Q970" t="n">
        <v>467.09</v>
      </c>
      <c r="R970" t="n">
        <v>74.81999999999999</v>
      </c>
      <c r="S970" t="n">
        <v>39.61</v>
      </c>
      <c r="T970" t="n">
        <v>12565.43</v>
      </c>
      <c r="U970" t="n">
        <v>0.53</v>
      </c>
      <c r="V970" t="n">
        <v>0.72</v>
      </c>
      <c r="W970" t="n">
        <v>2.65</v>
      </c>
      <c r="X970" t="n">
        <v>0.76</v>
      </c>
      <c r="Y970" t="n">
        <v>1</v>
      </c>
      <c r="Z970" t="n">
        <v>10</v>
      </c>
    </row>
    <row r="971">
      <c r="A971" t="n">
        <v>22</v>
      </c>
      <c r="B971" t="n">
        <v>105</v>
      </c>
      <c r="C971" t="inlineStr">
        <is>
          <t xml:space="preserve">CONCLUIDO	</t>
        </is>
      </c>
      <c r="D971" t="n">
        <v>5.0873</v>
      </c>
      <c r="E971" t="n">
        <v>19.66</v>
      </c>
      <c r="F971" t="n">
        <v>16.04</v>
      </c>
      <c r="G971" t="n">
        <v>37.01</v>
      </c>
      <c r="H971" t="n">
        <v>0.54</v>
      </c>
      <c r="I971" t="n">
        <v>26</v>
      </c>
      <c r="J971" t="n">
        <v>212.8</v>
      </c>
      <c r="K971" t="n">
        <v>55.27</v>
      </c>
      <c r="L971" t="n">
        <v>6.5</v>
      </c>
      <c r="M971" t="n">
        <v>24</v>
      </c>
      <c r="N971" t="n">
        <v>46.03</v>
      </c>
      <c r="O971" t="n">
        <v>26479.5</v>
      </c>
      <c r="P971" t="n">
        <v>224.2</v>
      </c>
      <c r="Q971" t="n">
        <v>467.12</v>
      </c>
      <c r="R971" t="n">
        <v>73.06</v>
      </c>
      <c r="S971" t="n">
        <v>39.61</v>
      </c>
      <c r="T971" t="n">
        <v>11693.01</v>
      </c>
      <c r="U971" t="n">
        <v>0.54</v>
      </c>
      <c r="V971" t="n">
        <v>0.73</v>
      </c>
      <c r="W971" t="n">
        <v>2.64</v>
      </c>
      <c r="X971" t="n">
        <v>0.7</v>
      </c>
      <c r="Y971" t="n">
        <v>1</v>
      </c>
      <c r="Z971" t="n">
        <v>10</v>
      </c>
    </row>
    <row r="972">
      <c r="A972" t="n">
        <v>23</v>
      </c>
      <c r="B972" t="n">
        <v>105</v>
      </c>
      <c r="C972" t="inlineStr">
        <is>
          <t xml:space="preserve">CONCLUIDO	</t>
        </is>
      </c>
      <c r="D972" t="n">
        <v>5.1011</v>
      </c>
      <c r="E972" t="n">
        <v>19.6</v>
      </c>
      <c r="F972" t="n">
        <v>16.02</v>
      </c>
      <c r="G972" t="n">
        <v>38.46</v>
      </c>
      <c r="H972" t="n">
        <v>0.5600000000000001</v>
      </c>
      <c r="I972" t="n">
        <v>25</v>
      </c>
      <c r="J972" t="n">
        <v>213.21</v>
      </c>
      <c r="K972" t="n">
        <v>55.27</v>
      </c>
      <c r="L972" t="n">
        <v>6.75</v>
      </c>
      <c r="M972" t="n">
        <v>23</v>
      </c>
      <c r="N972" t="n">
        <v>46.18</v>
      </c>
      <c r="O972" t="n">
        <v>26529.46</v>
      </c>
      <c r="P972" t="n">
        <v>223.31</v>
      </c>
      <c r="Q972" t="n">
        <v>467.11</v>
      </c>
      <c r="R972" t="n">
        <v>72.29000000000001</v>
      </c>
      <c r="S972" t="n">
        <v>39.61</v>
      </c>
      <c r="T972" t="n">
        <v>11310.09</v>
      </c>
      <c r="U972" t="n">
        <v>0.55</v>
      </c>
      <c r="V972" t="n">
        <v>0.73</v>
      </c>
      <c r="W972" t="n">
        <v>2.65</v>
      </c>
      <c r="X972" t="n">
        <v>0.6899999999999999</v>
      </c>
      <c r="Y972" t="n">
        <v>1</v>
      </c>
      <c r="Z972" t="n">
        <v>10</v>
      </c>
    </row>
    <row r="973">
      <c r="A973" t="n">
        <v>24</v>
      </c>
      <c r="B973" t="n">
        <v>105</v>
      </c>
      <c r="C973" t="inlineStr">
        <is>
          <t xml:space="preserve">CONCLUIDO	</t>
        </is>
      </c>
      <c r="D973" t="n">
        <v>5.1179</v>
      </c>
      <c r="E973" t="n">
        <v>19.54</v>
      </c>
      <c r="F973" t="n">
        <v>16</v>
      </c>
      <c r="G973" t="n">
        <v>40</v>
      </c>
      <c r="H973" t="n">
        <v>0.58</v>
      </c>
      <c r="I973" t="n">
        <v>24</v>
      </c>
      <c r="J973" t="n">
        <v>213.61</v>
      </c>
      <c r="K973" t="n">
        <v>55.27</v>
      </c>
      <c r="L973" t="n">
        <v>7</v>
      </c>
      <c r="M973" t="n">
        <v>22</v>
      </c>
      <c r="N973" t="n">
        <v>46.34</v>
      </c>
      <c r="O973" t="n">
        <v>26579.47</v>
      </c>
      <c r="P973" t="n">
        <v>223.02</v>
      </c>
      <c r="Q973" t="n">
        <v>467.09</v>
      </c>
      <c r="R973" t="n">
        <v>71.73</v>
      </c>
      <c r="S973" t="n">
        <v>39.61</v>
      </c>
      <c r="T973" t="n">
        <v>11037.53</v>
      </c>
      <c r="U973" t="n">
        <v>0.55</v>
      </c>
      <c r="V973" t="n">
        <v>0.73</v>
      </c>
      <c r="W973" t="n">
        <v>2.65</v>
      </c>
      <c r="X973" t="n">
        <v>0.67</v>
      </c>
      <c r="Y973" t="n">
        <v>1</v>
      </c>
      <c r="Z973" t="n">
        <v>10</v>
      </c>
    </row>
    <row r="974">
      <c r="A974" t="n">
        <v>25</v>
      </c>
      <c r="B974" t="n">
        <v>105</v>
      </c>
      <c r="C974" t="inlineStr">
        <is>
          <t xml:space="preserve">CONCLUIDO	</t>
        </is>
      </c>
      <c r="D974" t="n">
        <v>5.1393</v>
      </c>
      <c r="E974" t="n">
        <v>19.46</v>
      </c>
      <c r="F974" t="n">
        <v>15.96</v>
      </c>
      <c r="G974" t="n">
        <v>41.64</v>
      </c>
      <c r="H974" t="n">
        <v>0.6</v>
      </c>
      <c r="I974" t="n">
        <v>23</v>
      </c>
      <c r="J974" t="n">
        <v>214.02</v>
      </c>
      <c r="K974" t="n">
        <v>55.27</v>
      </c>
      <c r="L974" t="n">
        <v>7.25</v>
      </c>
      <c r="M974" t="n">
        <v>21</v>
      </c>
      <c r="N974" t="n">
        <v>46.49</v>
      </c>
      <c r="O974" t="n">
        <v>26629.54</v>
      </c>
      <c r="P974" t="n">
        <v>221.86</v>
      </c>
      <c r="Q974" t="n">
        <v>467.08</v>
      </c>
      <c r="R974" t="n">
        <v>70.34</v>
      </c>
      <c r="S974" t="n">
        <v>39.61</v>
      </c>
      <c r="T974" t="n">
        <v>10344.42</v>
      </c>
      <c r="U974" t="n">
        <v>0.5600000000000001</v>
      </c>
      <c r="V974" t="n">
        <v>0.73</v>
      </c>
      <c r="W974" t="n">
        <v>2.65</v>
      </c>
      <c r="X974" t="n">
        <v>0.63</v>
      </c>
      <c r="Y974" t="n">
        <v>1</v>
      </c>
      <c r="Z974" t="n">
        <v>10</v>
      </c>
    </row>
    <row r="975">
      <c r="A975" t="n">
        <v>26</v>
      </c>
      <c r="B975" t="n">
        <v>105</v>
      </c>
      <c r="C975" t="inlineStr">
        <is>
          <t xml:space="preserve">CONCLUIDO	</t>
        </is>
      </c>
      <c r="D975" t="n">
        <v>5.1361</v>
      </c>
      <c r="E975" t="n">
        <v>19.47</v>
      </c>
      <c r="F975" t="n">
        <v>15.97</v>
      </c>
      <c r="G975" t="n">
        <v>41.67</v>
      </c>
      <c r="H975" t="n">
        <v>0.62</v>
      </c>
      <c r="I975" t="n">
        <v>23</v>
      </c>
      <c r="J975" t="n">
        <v>214.42</v>
      </c>
      <c r="K975" t="n">
        <v>55.27</v>
      </c>
      <c r="L975" t="n">
        <v>7.5</v>
      </c>
      <c r="M975" t="n">
        <v>21</v>
      </c>
      <c r="N975" t="n">
        <v>46.65</v>
      </c>
      <c r="O975" t="n">
        <v>26679.66</v>
      </c>
      <c r="P975" t="n">
        <v>221.58</v>
      </c>
      <c r="Q975" t="n">
        <v>467.09</v>
      </c>
      <c r="R975" t="n">
        <v>70.56</v>
      </c>
      <c r="S975" t="n">
        <v>39.61</v>
      </c>
      <c r="T975" t="n">
        <v>10457.99</v>
      </c>
      <c r="U975" t="n">
        <v>0.5600000000000001</v>
      </c>
      <c r="V975" t="n">
        <v>0.73</v>
      </c>
      <c r="W975" t="n">
        <v>2.65</v>
      </c>
      <c r="X975" t="n">
        <v>0.64</v>
      </c>
      <c r="Y975" t="n">
        <v>1</v>
      </c>
      <c r="Z975" t="n">
        <v>10</v>
      </c>
    </row>
    <row r="976">
      <c r="A976" t="n">
        <v>27</v>
      </c>
      <c r="B976" t="n">
        <v>105</v>
      </c>
      <c r="C976" t="inlineStr">
        <is>
          <t xml:space="preserve">CONCLUIDO	</t>
        </is>
      </c>
      <c r="D976" t="n">
        <v>5.1557</v>
      </c>
      <c r="E976" t="n">
        <v>19.4</v>
      </c>
      <c r="F976" t="n">
        <v>15.94</v>
      </c>
      <c r="G976" t="n">
        <v>43.47</v>
      </c>
      <c r="H976" t="n">
        <v>0.64</v>
      </c>
      <c r="I976" t="n">
        <v>22</v>
      </c>
      <c r="J976" t="n">
        <v>214.83</v>
      </c>
      <c r="K976" t="n">
        <v>55.27</v>
      </c>
      <c r="L976" t="n">
        <v>7.75</v>
      </c>
      <c r="M976" t="n">
        <v>20</v>
      </c>
      <c r="N976" t="n">
        <v>46.81</v>
      </c>
      <c r="O976" t="n">
        <v>26729.83</v>
      </c>
      <c r="P976" t="n">
        <v>220.87</v>
      </c>
      <c r="Q976" t="n">
        <v>467.12</v>
      </c>
      <c r="R976" t="n">
        <v>69.62</v>
      </c>
      <c r="S976" t="n">
        <v>39.61</v>
      </c>
      <c r="T976" t="n">
        <v>9990.92</v>
      </c>
      <c r="U976" t="n">
        <v>0.57</v>
      </c>
      <c r="V976" t="n">
        <v>0.73</v>
      </c>
      <c r="W976" t="n">
        <v>2.65</v>
      </c>
      <c r="X976" t="n">
        <v>0.6</v>
      </c>
      <c r="Y976" t="n">
        <v>1</v>
      </c>
      <c r="Z976" t="n">
        <v>10</v>
      </c>
    </row>
    <row r="977">
      <c r="A977" t="n">
        <v>28</v>
      </c>
      <c r="B977" t="n">
        <v>105</v>
      </c>
      <c r="C977" t="inlineStr">
        <is>
          <t xml:space="preserve">CONCLUIDO	</t>
        </is>
      </c>
      <c r="D977" t="n">
        <v>5.1759</v>
      </c>
      <c r="E977" t="n">
        <v>19.32</v>
      </c>
      <c r="F977" t="n">
        <v>15.9</v>
      </c>
      <c r="G977" t="n">
        <v>45.44</v>
      </c>
      <c r="H977" t="n">
        <v>0.66</v>
      </c>
      <c r="I977" t="n">
        <v>21</v>
      </c>
      <c r="J977" t="n">
        <v>215.24</v>
      </c>
      <c r="K977" t="n">
        <v>55.27</v>
      </c>
      <c r="L977" t="n">
        <v>8</v>
      </c>
      <c r="M977" t="n">
        <v>19</v>
      </c>
      <c r="N977" t="n">
        <v>46.97</v>
      </c>
      <c r="O977" t="n">
        <v>26780.06</v>
      </c>
      <c r="P977" t="n">
        <v>220.04</v>
      </c>
      <c r="Q977" t="n">
        <v>467.08</v>
      </c>
      <c r="R977" t="n">
        <v>68.51000000000001</v>
      </c>
      <c r="S977" t="n">
        <v>39.61</v>
      </c>
      <c r="T977" t="n">
        <v>9438.49</v>
      </c>
      <c r="U977" t="n">
        <v>0.58</v>
      </c>
      <c r="V977" t="n">
        <v>0.73</v>
      </c>
      <c r="W977" t="n">
        <v>2.64</v>
      </c>
      <c r="X977" t="n">
        <v>0.57</v>
      </c>
      <c r="Y977" t="n">
        <v>1</v>
      </c>
      <c r="Z977" t="n">
        <v>10</v>
      </c>
    </row>
    <row r="978">
      <c r="A978" t="n">
        <v>29</v>
      </c>
      <c r="B978" t="n">
        <v>105</v>
      </c>
      <c r="C978" t="inlineStr">
        <is>
          <t xml:space="preserve">CONCLUIDO	</t>
        </is>
      </c>
      <c r="D978" t="n">
        <v>5.1935</v>
      </c>
      <c r="E978" t="n">
        <v>19.26</v>
      </c>
      <c r="F978" t="n">
        <v>15.88</v>
      </c>
      <c r="G978" t="n">
        <v>47.64</v>
      </c>
      <c r="H978" t="n">
        <v>0.68</v>
      </c>
      <c r="I978" t="n">
        <v>20</v>
      </c>
      <c r="J978" t="n">
        <v>215.65</v>
      </c>
      <c r="K978" t="n">
        <v>55.27</v>
      </c>
      <c r="L978" t="n">
        <v>8.25</v>
      </c>
      <c r="M978" t="n">
        <v>18</v>
      </c>
      <c r="N978" t="n">
        <v>47.12</v>
      </c>
      <c r="O978" t="n">
        <v>26830.34</v>
      </c>
      <c r="P978" t="n">
        <v>218.96</v>
      </c>
      <c r="Q978" t="n">
        <v>467.07</v>
      </c>
      <c r="R978" t="n">
        <v>67.48</v>
      </c>
      <c r="S978" t="n">
        <v>39.61</v>
      </c>
      <c r="T978" t="n">
        <v>8932.49</v>
      </c>
      <c r="U978" t="n">
        <v>0.59</v>
      </c>
      <c r="V978" t="n">
        <v>0.73</v>
      </c>
      <c r="W978" t="n">
        <v>2.65</v>
      </c>
      <c r="X978" t="n">
        <v>0.55</v>
      </c>
      <c r="Y978" t="n">
        <v>1</v>
      </c>
      <c r="Z978" t="n">
        <v>10</v>
      </c>
    </row>
    <row r="979">
      <c r="A979" t="n">
        <v>30</v>
      </c>
      <c r="B979" t="n">
        <v>105</v>
      </c>
      <c r="C979" t="inlineStr">
        <is>
          <t xml:space="preserve">CONCLUIDO	</t>
        </is>
      </c>
      <c r="D979" t="n">
        <v>5.1935</v>
      </c>
      <c r="E979" t="n">
        <v>19.25</v>
      </c>
      <c r="F979" t="n">
        <v>15.88</v>
      </c>
      <c r="G979" t="n">
        <v>47.64</v>
      </c>
      <c r="H979" t="n">
        <v>0.7</v>
      </c>
      <c r="I979" t="n">
        <v>20</v>
      </c>
      <c r="J979" t="n">
        <v>216.05</v>
      </c>
      <c r="K979" t="n">
        <v>55.27</v>
      </c>
      <c r="L979" t="n">
        <v>8.5</v>
      </c>
      <c r="M979" t="n">
        <v>18</v>
      </c>
      <c r="N979" t="n">
        <v>47.28</v>
      </c>
      <c r="O979" t="n">
        <v>26880.68</v>
      </c>
      <c r="P979" t="n">
        <v>219.39</v>
      </c>
      <c r="Q979" t="n">
        <v>467.07</v>
      </c>
      <c r="R979" t="n">
        <v>67.68000000000001</v>
      </c>
      <c r="S979" t="n">
        <v>39.61</v>
      </c>
      <c r="T979" t="n">
        <v>9030.6</v>
      </c>
      <c r="U979" t="n">
        <v>0.59</v>
      </c>
      <c r="V979" t="n">
        <v>0.73</v>
      </c>
      <c r="W979" t="n">
        <v>2.64</v>
      </c>
      <c r="X979" t="n">
        <v>0.55</v>
      </c>
      <c r="Y979" t="n">
        <v>1</v>
      </c>
      <c r="Z979" t="n">
        <v>10</v>
      </c>
    </row>
    <row r="980">
      <c r="A980" t="n">
        <v>31</v>
      </c>
      <c r="B980" t="n">
        <v>105</v>
      </c>
      <c r="C980" t="inlineStr">
        <is>
          <t xml:space="preserve">CONCLUIDO	</t>
        </is>
      </c>
      <c r="D980" t="n">
        <v>5.211</v>
      </c>
      <c r="E980" t="n">
        <v>19.19</v>
      </c>
      <c r="F980" t="n">
        <v>15.86</v>
      </c>
      <c r="G980" t="n">
        <v>50.07</v>
      </c>
      <c r="H980" t="n">
        <v>0.72</v>
      </c>
      <c r="I980" t="n">
        <v>19</v>
      </c>
      <c r="J980" t="n">
        <v>216.46</v>
      </c>
      <c r="K980" t="n">
        <v>55.27</v>
      </c>
      <c r="L980" t="n">
        <v>8.75</v>
      </c>
      <c r="M980" t="n">
        <v>17</v>
      </c>
      <c r="N980" t="n">
        <v>47.44</v>
      </c>
      <c r="O980" t="n">
        <v>26931.07</v>
      </c>
      <c r="P980" t="n">
        <v>218.55</v>
      </c>
      <c r="Q980" t="n">
        <v>467.08</v>
      </c>
      <c r="R980" t="n">
        <v>67.17</v>
      </c>
      <c r="S980" t="n">
        <v>39.61</v>
      </c>
      <c r="T980" t="n">
        <v>8778.43</v>
      </c>
      <c r="U980" t="n">
        <v>0.59</v>
      </c>
      <c r="V980" t="n">
        <v>0.74</v>
      </c>
      <c r="W980" t="n">
        <v>2.63</v>
      </c>
      <c r="X980" t="n">
        <v>0.52</v>
      </c>
      <c r="Y980" t="n">
        <v>1</v>
      </c>
      <c r="Z980" t="n">
        <v>10</v>
      </c>
    </row>
    <row r="981">
      <c r="A981" t="n">
        <v>32</v>
      </c>
      <c r="B981" t="n">
        <v>105</v>
      </c>
      <c r="C981" t="inlineStr">
        <is>
          <t xml:space="preserve">CONCLUIDO	</t>
        </is>
      </c>
      <c r="D981" t="n">
        <v>5.2125</v>
      </c>
      <c r="E981" t="n">
        <v>19.18</v>
      </c>
      <c r="F981" t="n">
        <v>15.85</v>
      </c>
      <c r="G981" t="n">
        <v>50.05</v>
      </c>
      <c r="H981" t="n">
        <v>0.74</v>
      </c>
      <c r="I981" t="n">
        <v>19</v>
      </c>
      <c r="J981" t="n">
        <v>216.87</v>
      </c>
      <c r="K981" t="n">
        <v>55.27</v>
      </c>
      <c r="L981" t="n">
        <v>9</v>
      </c>
      <c r="M981" t="n">
        <v>17</v>
      </c>
      <c r="N981" t="n">
        <v>47.6</v>
      </c>
      <c r="O981" t="n">
        <v>26981.51</v>
      </c>
      <c r="P981" t="n">
        <v>218.19</v>
      </c>
      <c r="Q981" t="n">
        <v>467.07</v>
      </c>
      <c r="R981" t="n">
        <v>66.63</v>
      </c>
      <c r="S981" t="n">
        <v>39.61</v>
      </c>
      <c r="T981" t="n">
        <v>8511.799999999999</v>
      </c>
      <c r="U981" t="n">
        <v>0.59</v>
      </c>
      <c r="V981" t="n">
        <v>0.74</v>
      </c>
      <c r="W981" t="n">
        <v>2.64</v>
      </c>
      <c r="X981" t="n">
        <v>0.52</v>
      </c>
      <c r="Y981" t="n">
        <v>1</v>
      </c>
      <c r="Z981" t="n">
        <v>10</v>
      </c>
    </row>
    <row r="982">
      <c r="A982" t="n">
        <v>33</v>
      </c>
      <c r="B982" t="n">
        <v>105</v>
      </c>
      <c r="C982" t="inlineStr">
        <is>
          <t xml:space="preserve">CONCLUIDO	</t>
        </is>
      </c>
      <c r="D982" t="n">
        <v>5.2305</v>
      </c>
      <c r="E982" t="n">
        <v>19.12</v>
      </c>
      <c r="F982" t="n">
        <v>15.82</v>
      </c>
      <c r="G982" t="n">
        <v>52.75</v>
      </c>
      <c r="H982" t="n">
        <v>0.76</v>
      </c>
      <c r="I982" t="n">
        <v>18</v>
      </c>
      <c r="J982" t="n">
        <v>217.28</v>
      </c>
      <c r="K982" t="n">
        <v>55.27</v>
      </c>
      <c r="L982" t="n">
        <v>9.25</v>
      </c>
      <c r="M982" t="n">
        <v>16</v>
      </c>
      <c r="N982" t="n">
        <v>47.76</v>
      </c>
      <c r="O982" t="n">
        <v>27032.02</v>
      </c>
      <c r="P982" t="n">
        <v>217.71</v>
      </c>
      <c r="Q982" t="n">
        <v>467.07</v>
      </c>
      <c r="R982" t="n">
        <v>65.94</v>
      </c>
      <c r="S982" t="n">
        <v>39.61</v>
      </c>
      <c r="T982" t="n">
        <v>8169.62</v>
      </c>
      <c r="U982" t="n">
        <v>0.6</v>
      </c>
      <c r="V982" t="n">
        <v>0.74</v>
      </c>
      <c r="W982" t="n">
        <v>2.64</v>
      </c>
      <c r="X982" t="n">
        <v>0.49</v>
      </c>
      <c r="Y982" t="n">
        <v>1</v>
      </c>
      <c r="Z982" t="n">
        <v>10</v>
      </c>
    </row>
    <row r="983">
      <c r="A983" t="n">
        <v>34</v>
      </c>
      <c r="B983" t="n">
        <v>105</v>
      </c>
      <c r="C983" t="inlineStr">
        <is>
          <t xml:space="preserve">CONCLUIDO	</t>
        </is>
      </c>
      <c r="D983" t="n">
        <v>5.2337</v>
      </c>
      <c r="E983" t="n">
        <v>19.11</v>
      </c>
      <c r="F983" t="n">
        <v>15.81</v>
      </c>
      <c r="G983" t="n">
        <v>52.71</v>
      </c>
      <c r="H983" t="n">
        <v>0.78</v>
      </c>
      <c r="I983" t="n">
        <v>18</v>
      </c>
      <c r="J983" t="n">
        <v>217.69</v>
      </c>
      <c r="K983" t="n">
        <v>55.27</v>
      </c>
      <c r="L983" t="n">
        <v>9.5</v>
      </c>
      <c r="M983" t="n">
        <v>16</v>
      </c>
      <c r="N983" t="n">
        <v>47.92</v>
      </c>
      <c r="O983" t="n">
        <v>27082.57</v>
      </c>
      <c r="P983" t="n">
        <v>216.77</v>
      </c>
      <c r="Q983" t="n">
        <v>467.12</v>
      </c>
      <c r="R983" t="n">
        <v>65.41</v>
      </c>
      <c r="S983" t="n">
        <v>39.61</v>
      </c>
      <c r="T983" t="n">
        <v>7905.65</v>
      </c>
      <c r="U983" t="n">
        <v>0.61</v>
      </c>
      <c r="V983" t="n">
        <v>0.74</v>
      </c>
      <c r="W983" t="n">
        <v>2.64</v>
      </c>
      <c r="X983" t="n">
        <v>0.48</v>
      </c>
      <c r="Y983" t="n">
        <v>1</v>
      </c>
      <c r="Z983" t="n">
        <v>10</v>
      </c>
    </row>
    <row r="984">
      <c r="A984" t="n">
        <v>35</v>
      </c>
      <c r="B984" t="n">
        <v>105</v>
      </c>
      <c r="C984" t="inlineStr">
        <is>
          <t xml:space="preserve">CONCLUIDO	</t>
        </is>
      </c>
      <c r="D984" t="n">
        <v>5.2517</v>
      </c>
      <c r="E984" t="n">
        <v>19.04</v>
      </c>
      <c r="F984" t="n">
        <v>15.79</v>
      </c>
      <c r="G984" t="n">
        <v>55.72</v>
      </c>
      <c r="H984" t="n">
        <v>0.79</v>
      </c>
      <c r="I984" t="n">
        <v>17</v>
      </c>
      <c r="J984" t="n">
        <v>218.1</v>
      </c>
      <c r="K984" t="n">
        <v>55.27</v>
      </c>
      <c r="L984" t="n">
        <v>9.75</v>
      </c>
      <c r="M984" t="n">
        <v>15</v>
      </c>
      <c r="N984" t="n">
        <v>48.08</v>
      </c>
      <c r="O984" t="n">
        <v>27133.18</v>
      </c>
      <c r="P984" t="n">
        <v>216</v>
      </c>
      <c r="Q984" t="n">
        <v>467.13</v>
      </c>
      <c r="R984" t="n">
        <v>64.62</v>
      </c>
      <c r="S984" t="n">
        <v>39.61</v>
      </c>
      <c r="T984" t="n">
        <v>7515.04</v>
      </c>
      <c r="U984" t="n">
        <v>0.61</v>
      </c>
      <c r="V984" t="n">
        <v>0.74</v>
      </c>
      <c r="W984" t="n">
        <v>2.64</v>
      </c>
      <c r="X984" t="n">
        <v>0.45</v>
      </c>
      <c r="Y984" t="n">
        <v>1</v>
      </c>
      <c r="Z984" t="n">
        <v>10</v>
      </c>
    </row>
    <row r="985">
      <c r="A985" t="n">
        <v>36</v>
      </c>
      <c r="B985" t="n">
        <v>105</v>
      </c>
      <c r="C985" t="inlineStr">
        <is>
          <t xml:space="preserve">CONCLUIDO	</t>
        </is>
      </c>
      <c r="D985" t="n">
        <v>5.2496</v>
      </c>
      <c r="E985" t="n">
        <v>19.05</v>
      </c>
      <c r="F985" t="n">
        <v>15.79</v>
      </c>
      <c r="G985" t="n">
        <v>55.75</v>
      </c>
      <c r="H985" t="n">
        <v>0.8100000000000001</v>
      </c>
      <c r="I985" t="n">
        <v>17</v>
      </c>
      <c r="J985" t="n">
        <v>218.51</v>
      </c>
      <c r="K985" t="n">
        <v>55.27</v>
      </c>
      <c r="L985" t="n">
        <v>10</v>
      </c>
      <c r="M985" t="n">
        <v>15</v>
      </c>
      <c r="N985" t="n">
        <v>48.24</v>
      </c>
      <c r="O985" t="n">
        <v>27183.85</v>
      </c>
      <c r="P985" t="n">
        <v>216.22</v>
      </c>
      <c r="Q985" t="n">
        <v>467.07</v>
      </c>
      <c r="R985" t="n">
        <v>64.77</v>
      </c>
      <c r="S985" t="n">
        <v>39.61</v>
      </c>
      <c r="T985" t="n">
        <v>7590.19</v>
      </c>
      <c r="U985" t="n">
        <v>0.61</v>
      </c>
      <c r="V985" t="n">
        <v>0.74</v>
      </c>
      <c r="W985" t="n">
        <v>2.64</v>
      </c>
      <c r="X985" t="n">
        <v>0.46</v>
      </c>
      <c r="Y985" t="n">
        <v>1</v>
      </c>
      <c r="Z985" t="n">
        <v>10</v>
      </c>
    </row>
    <row r="986">
      <c r="A986" t="n">
        <v>37</v>
      </c>
      <c r="B986" t="n">
        <v>105</v>
      </c>
      <c r="C986" t="inlineStr">
        <is>
          <t xml:space="preserve">CONCLUIDO	</t>
        </is>
      </c>
      <c r="D986" t="n">
        <v>5.2471</v>
      </c>
      <c r="E986" t="n">
        <v>19.06</v>
      </c>
      <c r="F986" t="n">
        <v>15.8</v>
      </c>
      <c r="G986" t="n">
        <v>55.78</v>
      </c>
      <c r="H986" t="n">
        <v>0.83</v>
      </c>
      <c r="I986" t="n">
        <v>17</v>
      </c>
      <c r="J986" t="n">
        <v>218.92</v>
      </c>
      <c r="K986" t="n">
        <v>55.27</v>
      </c>
      <c r="L986" t="n">
        <v>10.25</v>
      </c>
      <c r="M986" t="n">
        <v>15</v>
      </c>
      <c r="N986" t="n">
        <v>48.4</v>
      </c>
      <c r="O986" t="n">
        <v>27234.57</v>
      </c>
      <c r="P986" t="n">
        <v>215.76</v>
      </c>
      <c r="Q986" t="n">
        <v>467.07</v>
      </c>
      <c r="R986" t="n">
        <v>65.16</v>
      </c>
      <c r="S986" t="n">
        <v>39.61</v>
      </c>
      <c r="T986" t="n">
        <v>7784.8</v>
      </c>
      <c r="U986" t="n">
        <v>0.61</v>
      </c>
      <c r="V986" t="n">
        <v>0.74</v>
      </c>
      <c r="W986" t="n">
        <v>2.64</v>
      </c>
      <c r="X986" t="n">
        <v>0.47</v>
      </c>
      <c r="Y986" t="n">
        <v>1</v>
      </c>
      <c r="Z986" t="n">
        <v>10</v>
      </c>
    </row>
    <row r="987">
      <c r="A987" t="n">
        <v>38</v>
      </c>
      <c r="B987" t="n">
        <v>105</v>
      </c>
      <c r="C987" t="inlineStr">
        <is>
          <t xml:space="preserve">CONCLUIDO	</t>
        </is>
      </c>
      <c r="D987" t="n">
        <v>5.2697</v>
      </c>
      <c r="E987" t="n">
        <v>18.98</v>
      </c>
      <c r="F987" t="n">
        <v>15.76</v>
      </c>
      <c r="G987" t="n">
        <v>59.11</v>
      </c>
      <c r="H987" t="n">
        <v>0.85</v>
      </c>
      <c r="I987" t="n">
        <v>16</v>
      </c>
      <c r="J987" t="n">
        <v>219.33</v>
      </c>
      <c r="K987" t="n">
        <v>55.27</v>
      </c>
      <c r="L987" t="n">
        <v>10.5</v>
      </c>
      <c r="M987" t="n">
        <v>14</v>
      </c>
      <c r="N987" t="n">
        <v>48.56</v>
      </c>
      <c r="O987" t="n">
        <v>27285.35</v>
      </c>
      <c r="P987" t="n">
        <v>215.12</v>
      </c>
      <c r="Q987" t="n">
        <v>467.15</v>
      </c>
      <c r="R987" t="n">
        <v>63.98</v>
      </c>
      <c r="S987" t="n">
        <v>39.61</v>
      </c>
      <c r="T987" t="n">
        <v>7199.78</v>
      </c>
      <c r="U987" t="n">
        <v>0.62</v>
      </c>
      <c r="V987" t="n">
        <v>0.74</v>
      </c>
      <c r="W987" t="n">
        <v>2.63</v>
      </c>
      <c r="X987" t="n">
        <v>0.43</v>
      </c>
      <c r="Y987" t="n">
        <v>1</v>
      </c>
      <c r="Z987" t="n">
        <v>10</v>
      </c>
    </row>
    <row r="988">
      <c r="A988" t="n">
        <v>39</v>
      </c>
      <c r="B988" t="n">
        <v>105</v>
      </c>
      <c r="C988" t="inlineStr">
        <is>
          <t xml:space="preserve">CONCLUIDO	</t>
        </is>
      </c>
      <c r="D988" t="n">
        <v>5.2655</v>
      </c>
      <c r="E988" t="n">
        <v>18.99</v>
      </c>
      <c r="F988" t="n">
        <v>15.78</v>
      </c>
      <c r="G988" t="n">
        <v>59.17</v>
      </c>
      <c r="H988" t="n">
        <v>0.87</v>
      </c>
      <c r="I988" t="n">
        <v>16</v>
      </c>
      <c r="J988" t="n">
        <v>219.75</v>
      </c>
      <c r="K988" t="n">
        <v>55.27</v>
      </c>
      <c r="L988" t="n">
        <v>10.75</v>
      </c>
      <c r="M988" t="n">
        <v>14</v>
      </c>
      <c r="N988" t="n">
        <v>48.72</v>
      </c>
      <c r="O988" t="n">
        <v>27336.19</v>
      </c>
      <c r="P988" t="n">
        <v>215.3</v>
      </c>
      <c r="Q988" t="n">
        <v>467.07</v>
      </c>
      <c r="R988" t="n">
        <v>64.51000000000001</v>
      </c>
      <c r="S988" t="n">
        <v>39.61</v>
      </c>
      <c r="T988" t="n">
        <v>7463.84</v>
      </c>
      <c r="U988" t="n">
        <v>0.61</v>
      </c>
      <c r="V988" t="n">
        <v>0.74</v>
      </c>
      <c r="W988" t="n">
        <v>2.63</v>
      </c>
      <c r="X988" t="n">
        <v>0.44</v>
      </c>
      <c r="Y988" t="n">
        <v>1</v>
      </c>
      <c r="Z988" t="n">
        <v>10</v>
      </c>
    </row>
    <row r="989">
      <c r="A989" t="n">
        <v>40</v>
      </c>
      <c r="B989" t="n">
        <v>105</v>
      </c>
      <c r="C989" t="inlineStr">
        <is>
          <t xml:space="preserve">CONCLUIDO	</t>
        </is>
      </c>
      <c r="D989" t="n">
        <v>5.296</v>
      </c>
      <c r="E989" t="n">
        <v>18.88</v>
      </c>
      <c r="F989" t="n">
        <v>15.71</v>
      </c>
      <c r="G989" t="n">
        <v>62.84</v>
      </c>
      <c r="H989" t="n">
        <v>0.89</v>
      </c>
      <c r="I989" t="n">
        <v>15</v>
      </c>
      <c r="J989" t="n">
        <v>220.16</v>
      </c>
      <c r="K989" t="n">
        <v>55.27</v>
      </c>
      <c r="L989" t="n">
        <v>11</v>
      </c>
      <c r="M989" t="n">
        <v>13</v>
      </c>
      <c r="N989" t="n">
        <v>48.89</v>
      </c>
      <c r="O989" t="n">
        <v>27387.08</v>
      </c>
      <c r="P989" t="n">
        <v>213.27</v>
      </c>
      <c r="Q989" t="n">
        <v>467.07</v>
      </c>
      <c r="R989" t="n">
        <v>62.18</v>
      </c>
      <c r="S989" t="n">
        <v>39.61</v>
      </c>
      <c r="T989" t="n">
        <v>6304.33</v>
      </c>
      <c r="U989" t="n">
        <v>0.64</v>
      </c>
      <c r="V989" t="n">
        <v>0.74</v>
      </c>
      <c r="W989" t="n">
        <v>2.63</v>
      </c>
      <c r="X989" t="n">
        <v>0.38</v>
      </c>
      <c r="Y989" t="n">
        <v>1</v>
      </c>
      <c r="Z989" t="n">
        <v>10</v>
      </c>
    </row>
    <row r="990">
      <c r="A990" t="n">
        <v>41</v>
      </c>
      <c r="B990" t="n">
        <v>105</v>
      </c>
      <c r="C990" t="inlineStr">
        <is>
          <t xml:space="preserve">CONCLUIDO	</t>
        </is>
      </c>
      <c r="D990" t="n">
        <v>5.2925</v>
      </c>
      <c r="E990" t="n">
        <v>18.89</v>
      </c>
      <c r="F990" t="n">
        <v>15.72</v>
      </c>
      <c r="G990" t="n">
        <v>62.89</v>
      </c>
      <c r="H990" t="n">
        <v>0.91</v>
      </c>
      <c r="I990" t="n">
        <v>15</v>
      </c>
      <c r="J990" t="n">
        <v>220.57</v>
      </c>
      <c r="K990" t="n">
        <v>55.27</v>
      </c>
      <c r="L990" t="n">
        <v>11.25</v>
      </c>
      <c r="M990" t="n">
        <v>13</v>
      </c>
      <c r="N990" t="n">
        <v>49.05</v>
      </c>
      <c r="O990" t="n">
        <v>27438.03</v>
      </c>
      <c r="P990" t="n">
        <v>213.34</v>
      </c>
      <c r="Q990" t="n">
        <v>467.07</v>
      </c>
      <c r="R990" t="n">
        <v>62.62</v>
      </c>
      <c r="S990" t="n">
        <v>39.61</v>
      </c>
      <c r="T990" t="n">
        <v>6525.28</v>
      </c>
      <c r="U990" t="n">
        <v>0.63</v>
      </c>
      <c r="V990" t="n">
        <v>0.74</v>
      </c>
      <c r="W990" t="n">
        <v>2.63</v>
      </c>
      <c r="X990" t="n">
        <v>0.39</v>
      </c>
      <c r="Y990" t="n">
        <v>1</v>
      </c>
      <c r="Z990" t="n">
        <v>10</v>
      </c>
    </row>
    <row r="991">
      <c r="A991" t="n">
        <v>42</v>
      </c>
      <c r="B991" t="n">
        <v>105</v>
      </c>
      <c r="C991" t="inlineStr">
        <is>
          <t xml:space="preserve">CONCLUIDO	</t>
        </is>
      </c>
      <c r="D991" t="n">
        <v>5.2919</v>
      </c>
      <c r="E991" t="n">
        <v>18.9</v>
      </c>
      <c r="F991" t="n">
        <v>15.72</v>
      </c>
      <c r="G991" t="n">
        <v>62.89</v>
      </c>
      <c r="H991" t="n">
        <v>0.92</v>
      </c>
      <c r="I991" t="n">
        <v>15</v>
      </c>
      <c r="J991" t="n">
        <v>220.99</v>
      </c>
      <c r="K991" t="n">
        <v>55.27</v>
      </c>
      <c r="L991" t="n">
        <v>11.5</v>
      </c>
      <c r="M991" t="n">
        <v>13</v>
      </c>
      <c r="N991" t="n">
        <v>49.21</v>
      </c>
      <c r="O991" t="n">
        <v>27489.03</v>
      </c>
      <c r="P991" t="n">
        <v>213.11</v>
      </c>
      <c r="Q991" t="n">
        <v>467.08</v>
      </c>
      <c r="R991" t="n">
        <v>62.58</v>
      </c>
      <c r="S991" t="n">
        <v>39.61</v>
      </c>
      <c r="T991" t="n">
        <v>6503.94</v>
      </c>
      <c r="U991" t="n">
        <v>0.63</v>
      </c>
      <c r="V991" t="n">
        <v>0.74</v>
      </c>
      <c r="W991" t="n">
        <v>2.63</v>
      </c>
      <c r="X991" t="n">
        <v>0.39</v>
      </c>
      <c r="Y991" t="n">
        <v>1</v>
      </c>
      <c r="Z991" t="n">
        <v>10</v>
      </c>
    </row>
    <row r="992">
      <c r="A992" t="n">
        <v>43</v>
      </c>
      <c r="B992" t="n">
        <v>105</v>
      </c>
      <c r="C992" t="inlineStr">
        <is>
          <t xml:space="preserve">CONCLUIDO	</t>
        </is>
      </c>
      <c r="D992" t="n">
        <v>5.3072</v>
      </c>
      <c r="E992" t="n">
        <v>18.84</v>
      </c>
      <c r="F992" t="n">
        <v>15.71</v>
      </c>
      <c r="G992" t="n">
        <v>67.33</v>
      </c>
      <c r="H992" t="n">
        <v>0.9399999999999999</v>
      </c>
      <c r="I992" t="n">
        <v>14</v>
      </c>
      <c r="J992" t="n">
        <v>221.4</v>
      </c>
      <c r="K992" t="n">
        <v>55.27</v>
      </c>
      <c r="L992" t="n">
        <v>11.75</v>
      </c>
      <c r="M992" t="n">
        <v>12</v>
      </c>
      <c r="N992" t="n">
        <v>49.38</v>
      </c>
      <c r="O992" t="n">
        <v>27540.09</v>
      </c>
      <c r="P992" t="n">
        <v>212.66</v>
      </c>
      <c r="Q992" t="n">
        <v>467.09</v>
      </c>
      <c r="R992" t="n">
        <v>62.25</v>
      </c>
      <c r="S992" t="n">
        <v>39.61</v>
      </c>
      <c r="T992" t="n">
        <v>6345.59</v>
      </c>
      <c r="U992" t="n">
        <v>0.64</v>
      </c>
      <c r="V992" t="n">
        <v>0.74</v>
      </c>
      <c r="W992" t="n">
        <v>2.63</v>
      </c>
      <c r="X992" t="n">
        <v>0.38</v>
      </c>
      <c r="Y992" t="n">
        <v>1</v>
      </c>
      <c r="Z992" t="n">
        <v>10</v>
      </c>
    </row>
    <row r="993">
      <c r="A993" t="n">
        <v>44</v>
      </c>
      <c r="B993" t="n">
        <v>105</v>
      </c>
      <c r="C993" t="inlineStr">
        <is>
          <t xml:space="preserve">CONCLUIDO	</t>
        </is>
      </c>
      <c r="D993" t="n">
        <v>5.3066</v>
      </c>
      <c r="E993" t="n">
        <v>18.84</v>
      </c>
      <c r="F993" t="n">
        <v>15.71</v>
      </c>
      <c r="G993" t="n">
        <v>67.34</v>
      </c>
      <c r="H993" t="n">
        <v>0.96</v>
      </c>
      <c r="I993" t="n">
        <v>14</v>
      </c>
      <c r="J993" t="n">
        <v>221.81</v>
      </c>
      <c r="K993" t="n">
        <v>55.27</v>
      </c>
      <c r="L993" t="n">
        <v>12</v>
      </c>
      <c r="M993" t="n">
        <v>12</v>
      </c>
      <c r="N993" t="n">
        <v>49.54</v>
      </c>
      <c r="O993" t="n">
        <v>27591.21</v>
      </c>
      <c r="P993" t="n">
        <v>212.57</v>
      </c>
      <c r="Q993" t="n">
        <v>467.07</v>
      </c>
      <c r="R993" t="n">
        <v>61.97</v>
      </c>
      <c r="S993" t="n">
        <v>39.61</v>
      </c>
      <c r="T993" t="n">
        <v>6206.23</v>
      </c>
      <c r="U993" t="n">
        <v>0.64</v>
      </c>
      <c r="V993" t="n">
        <v>0.74</v>
      </c>
      <c r="W993" t="n">
        <v>2.64</v>
      </c>
      <c r="X993" t="n">
        <v>0.38</v>
      </c>
      <c r="Y993" t="n">
        <v>1</v>
      </c>
      <c r="Z993" t="n">
        <v>10</v>
      </c>
    </row>
    <row r="994">
      <c r="A994" t="n">
        <v>45</v>
      </c>
      <c r="B994" t="n">
        <v>105</v>
      </c>
      <c r="C994" t="inlineStr">
        <is>
          <t xml:space="preserve">CONCLUIDO	</t>
        </is>
      </c>
      <c r="D994" t="n">
        <v>5.3108</v>
      </c>
      <c r="E994" t="n">
        <v>18.83</v>
      </c>
      <c r="F994" t="n">
        <v>15.7</v>
      </c>
      <c r="G994" t="n">
        <v>67.27</v>
      </c>
      <c r="H994" t="n">
        <v>0.98</v>
      </c>
      <c r="I994" t="n">
        <v>14</v>
      </c>
      <c r="J994" t="n">
        <v>222.23</v>
      </c>
      <c r="K994" t="n">
        <v>55.27</v>
      </c>
      <c r="L994" t="n">
        <v>12.25</v>
      </c>
      <c r="M994" t="n">
        <v>12</v>
      </c>
      <c r="N994" t="n">
        <v>49.71</v>
      </c>
      <c r="O994" t="n">
        <v>27642.51</v>
      </c>
      <c r="P994" t="n">
        <v>211.71</v>
      </c>
      <c r="Q994" t="n">
        <v>467.07</v>
      </c>
      <c r="R994" t="n">
        <v>61.84</v>
      </c>
      <c r="S994" t="n">
        <v>39.61</v>
      </c>
      <c r="T994" t="n">
        <v>6140.04</v>
      </c>
      <c r="U994" t="n">
        <v>0.64</v>
      </c>
      <c r="V994" t="n">
        <v>0.74</v>
      </c>
      <c r="W994" t="n">
        <v>2.63</v>
      </c>
      <c r="X994" t="n">
        <v>0.36</v>
      </c>
      <c r="Y994" t="n">
        <v>1</v>
      </c>
      <c r="Z994" t="n">
        <v>10</v>
      </c>
    </row>
    <row r="995">
      <c r="A995" t="n">
        <v>46</v>
      </c>
      <c r="B995" t="n">
        <v>105</v>
      </c>
      <c r="C995" t="inlineStr">
        <is>
          <t xml:space="preserve">CONCLUIDO	</t>
        </is>
      </c>
      <c r="D995" t="n">
        <v>5.3034</v>
      </c>
      <c r="E995" t="n">
        <v>18.86</v>
      </c>
      <c r="F995" t="n">
        <v>15.72</v>
      </c>
      <c r="G995" t="n">
        <v>67.39</v>
      </c>
      <c r="H995" t="n">
        <v>1</v>
      </c>
      <c r="I995" t="n">
        <v>14</v>
      </c>
      <c r="J995" t="n">
        <v>222.65</v>
      </c>
      <c r="K995" t="n">
        <v>55.27</v>
      </c>
      <c r="L995" t="n">
        <v>12.5</v>
      </c>
      <c r="M995" t="n">
        <v>12</v>
      </c>
      <c r="N995" t="n">
        <v>49.87</v>
      </c>
      <c r="O995" t="n">
        <v>27693.75</v>
      </c>
      <c r="P995" t="n">
        <v>211.27</v>
      </c>
      <c r="Q995" t="n">
        <v>467.08</v>
      </c>
      <c r="R995" t="n">
        <v>62.58</v>
      </c>
      <c r="S995" t="n">
        <v>39.61</v>
      </c>
      <c r="T995" t="n">
        <v>6509.37</v>
      </c>
      <c r="U995" t="n">
        <v>0.63</v>
      </c>
      <c r="V995" t="n">
        <v>0.74</v>
      </c>
      <c r="W995" t="n">
        <v>2.63</v>
      </c>
      <c r="X995" t="n">
        <v>0.39</v>
      </c>
      <c r="Y995" t="n">
        <v>1</v>
      </c>
      <c r="Z995" t="n">
        <v>10</v>
      </c>
    </row>
    <row r="996">
      <c r="A996" t="n">
        <v>47</v>
      </c>
      <c r="B996" t="n">
        <v>105</v>
      </c>
      <c r="C996" t="inlineStr">
        <is>
          <t xml:space="preserve">CONCLUIDO	</t>
        </is>
      </c>
      <c r="D996" t="n">
        <v>5.3278</v>
      </c>
      <c r="E996" t="n">
        <v>18.77</v>
      </c>
      <c r="F996" t="n">
        <v>15.68</v>
      </c>
      <c r="G996" t="n">
        <v>72.36</v>
      </c>
      <c r="H996" t="n">
        <v>1.02</v>
      </c>
      <c r="I996" t="n">
        <v>13</v>
      </c>
      <c r="J996" t="n">
        <v>223.06</v>
      </c>
      <c r="K996" t="n">
        <v>55.27</v>
      </c>
      <c r="L996" t="n">
        <v>12.75</v>
      </c>
      <c r="M996" t="n">
        <v>11</v>
      </c>
      <c r="N996" t="n">
        <v>50.04</v>
      </c>
      <c r="O996" t="n">
        <v>27745.04</v>
      </c>
      <c r="P996" t="n">
        <v>211.01</v>
      </c>
      <c r="Q996" t="n">
        <v>467.09</v>
      </c>
      <c r="R996" t="n">
        <v>61.16</v>
      </c>
      <c r="S996" t="n">
        <v>39.61</v>
      </c>
      <c r="T996" t="n">
        <v>5808.06</v>
      </c>
      <c r="U996" t="n">
        <v>0.65</v>
      </c>
      <c r="V996" t="n">
        <v>0.74</v>
      </c>
      <c r="W996" t="n">
        <v>2.63</v>
      </c>
      <c r="X996" t="n">
        <v>0.34</v>
      </c>
      <c r="Y996" t="n">
        <v>1</v>
      </c>
      <c r="Z996" t="n">
        <v>10</v>
      </c>
    </row>
    <row r="997">
      <c r="A997" t="n">
        <v>48</v>
      </c>
      <c r="B997" t="n">
        <v>105</v>
      </c>
      <c r="C997" t="inlineStr">
        <is>
          <t xml:space="preserve">CONCLUIDO	</t>
        </is>
      </c>
      <c r="D997" t="n">
        <v>5.3284</v>
      </c>
      <c r="E997" t="n">
        <v>18.77</v>
      </c>
      <c r="F997" t="n">
        <v>15.68</v>
      </c>
      <c r="G997" t="n">
        <v>72.34999999999999</v>
      </c>
      <c r="H997" t="n">
        <v>1.03</v>
      </c>
      <c r="I997" t="n">
        <v>13</v>
      </c>
      <c r="J997" t="n">
        <v>223.48</v>
      </c>
      <c r="K997" t="n">
        <v>55.27</v>
      </c>
      <c r="L997" t="n">
        <v>13</v>
      </c>
      <c r="M997" t="n">
        <v>11</v>
      </c>
      <c r="N997" t="n">
        <v>50.21</v>
      </c>
      <c r="O997" t="n">
        <v>27796.39</v>
      </c>
      <c r="P997" t="n">
        <v>211.14</v>
      </c>
      <c r="Q997" t="n">
        <v>467.07</v>
      </c>
      <c r="R997" t="n">
        <v>60.99</v>
      </c>
      <c r="S997" t="n">
        <v>39.61</v>
      </c>
      <c r="T997" t="n">
        <v>5719.32</v>
      </c>
      <c r="U997" t="n">
        <v>0.65</v>
      </c>
      <c r="V997" t="n">
        <v>0.74</v>
      </c>
      <c r="W997" t="n">
        <v>2.63</v>
      </c>
      <c r="X997" t="n">
        <v>0.34</v>
      </c>
      <c r="Y997" t="n">
        <v>1</v>
      </c>
      <c r="Z997" t="n">
        <v>10</v>
      </c>
    </row>
    <row r="998">
      <c r="A998" t="n">
        <v>49</v>
      </c>
      <c r="B998" t="n">
        <v>105</v>
      </c>
      <c r="C998" t="inlineStr">
        <is>
          <t xml:space="preserve">CONCLUIDO	</t>
        </is>
      </c>
      <c r="D998" t="n">
        <v>5.3254</v>
      </c>
      <c r="E998" t="n">
        <v>18.78</v>
      </c>
      <c r="F998" t="n">
        <v>15.69</v>
      </c>
      <c r="G998" t="n">
        <v>72.40000000000001</v>
      </c>
      <c r="H998" t="n">
        <v>1.05</v>
      </c>
      <c r="I998" t="n">
        <v>13</v>
      </c>
      <c r="J998" t="n">
        <v>223.89</v>
      </c>
      <c r="K998" t="n">
        <v>55.27</v>
      </c>
      <c r="L998" t="n">
        <v>13.25</v>
      </c>
      <c r="M998" t="n">
        <v>11</v>
      </c>
      <c r="N998" t="n">
        <v>50.37</v>
      </c>
      <c r="O998" t="n">
        <v>27847.8</v>
      </c>
      <c r="P998" t="n">
        <v>211.28</v>
      </c>
      <c r="Q998" t="n">
        <v>467.07</v>
      </c>
      <c r="R998" t="n">
        <v>61.43</v>
      </c>
      <c r="S998" t="n">
        <v>39.61</v>
      </c>
      <c r="T998" t="n">
        <v>5939.5</v>
      </c>
      <c r="U998" t="n">
        <v>0.64</v>
      </c>
      <c r="V998" t="n">
        <v>0.74</v>
      </c>
      <c r="W998" t="n">
        <v>2.63</v>
      </c>
      <c r="X998" t="n">
        <v>0.35</v>
      </c>
      <c r="Y998" t="n">
        <v>1</v>
      </c>
      <c r="Z998" t="n">
        <v>10</v>
      </c>
    </row>
    <row r="999">
      <c r="A999" t="n">
        <v>50</v>
      </c>
      <c r="B999" t="n">
        <v>105</v>
      </c>
      <c r="C999" t="inlineStr">
        <is>
          <t xml:space="preserve">CONCLUIDO	</t>
        </is>
      </c>
      <c r="D999" t="n">
        <v>5.3236</v>
      </c>
      <c r="E999" t="n">
        <v>18.78</v>
      </c>
      <c r="F999" t="n">
        <v>15.69</v>
      </c>
      <c r="G999" t="n">
        <v>72.43000000000001</v>
      </c>
      <c r="H999" t="n">
        <v>1.07</v>
      </c>
      <c r="I999" t="n">
        <v>13</v>
      </c>
      <c r="J999" t="n">
        <v>224.31</v>
      </c>
      <c r="K999" t="n">
        <v>55.27</v>
      </c>
      <c r="L999" t="n">
        <v>13.5</v>
      </c>
      <c r="M999" t="n">
        <v>11</v>
      </c>
      <c r="N999" t="n">
        <v>50.54</v>
      </c>
      <c r="O999" t="n">
        <v>27899.27</v>
      </c>
      <c r="P999" t="n">
        <v>210.31</v>
      </c>
      <c r="Q999" t="n">
        <v>467.09</v>
      </c>
      <c r="R999" t="n">
        <v>61.65</v>
      </c>
      <c r="S999" t="n">
        <v>39.61</v>
      </c>
      <c r="T999" t="n">
        <v>6049.79</v>
      </c>
      <c r="U999" t="n">
        <v>0.64</v>
      </c>
      <c r="V999" t="n">
        <v>0.74</v>
      </c>
      <c r="W999" t="n">
        <v>2.63</v>
      </c>
      <c r="X999" t="n">
        <v>0.36</v>
      </c>
      <c r="Y999" t="n">
        <v>1</v>
      </c>
      <c r="Z999" t="n">
        <v>10</v>
      </c>
    </row>
    <row r="1000">
      <c r="A1000" t="n">
        <v>51</v>
      </c>
      <c r="B1000" t="n">
        <v>105</v>
      </c>
      <c r="C1000" t="inlineStr">
        <is>
          <t xml:space="preserve">CONCLUIDO	</t>
        </is>
      </c>
      <c r="D1000" t="n">
        <v>5.3478</v>
      </c>
      <c r="E1000" t="n">
        <v>18.7</v>
      </c>
      <c r="F1000" t="n">
        <v>15.65</v>
      </c>
      <c r="G1000" t="n">
        <v>78.23999999999999</v>
      </c>
      <c r="H1000" t="n">
        <v>1.09</v>
      </c>
      <c r="I1000" t="n">
        <v>12</v>
      </c>
      <c r="J1000" t="n">
        <v>224.73</v>
      </c>
      <c r="K1000" t="n">
        <v>55.27</v>
      </c>
      <c r="L1000" t="n">
        <v>13.75</v>
      </c>
      <c r="M1000" t="n">
        <v>10</v>
      </c>
      <c r="N1000" t="n">
        <v>50.71</v>
      </c>
      <c r="O1000" t="n">
        <v>27950.8</v>
      </c>
      <c r="P1000" t="n">
        <v>208.95</v>
      </c>
      <c r="Q1000" t="n">
        <v>467.07</v>
      </c>
      <c r="R1000" t="n">
        <v>60.13</v>
      </c>
      <c r="S1000" t="n">
        <v>39.61</v>
      </c>
      <c r="T1000" t="n">
        <v>5296.59</v>
      </c>
      <c r="U1000" t="n">
        <v>0.66</v>
      </c>
      <c r="V1000" t="n">
        <v>0.75</v>
      </c>
      <c r="W1000" t="n">
        <v>2.63</v>
      </c>
      <c r="X1000" t="n">
        <v>0.31</v>
      </c>
      <c r="Y1000" t="n">
        <v>1</v>
      </c>
      <c r="Z1000" t="n">
        <v>10</v>
      </c>
    </row>
    <row r="1001">
      <c r="A1001" t="n">
        <v>52</v>
      </c>
      <c r="B1001" t="n">
        <v>105</v>
      </c>
      <c r="C1001" t="inlineStr">
        <is>
          <t xml:space="preserve">CONCLUIDO	</t>
        </is>
      </c>
      <c r="D1001" t="n">
        <v>5.3485</v>
      </c>
      <c r="E1001" t="n">
        <v>18.7</v>
      </c>
      <c r="F1001" t="n">
        <v>15.65</v>
      </c>
      <c r="G1001" t="n">
        <v>78.23</v>
      </c>
      <c r="H1001" t="n">
        <v>1.11</v>
      </c>
      <c r="I1001" t="n">
        <v>12</v>
      </c>
      <c r="J1001" t="n">
        <v>225.15</v>
      </c>
      <c r="K1001" t="n">
        <v>55.27</v>
      </c>
      <c r="L1001" t="n">
        <v>14</v>
      </c>
      <c r="M1001" t="n">
        <v>10</v>
      </c>
      <c r="N1001" t="n">
        <v>50.88</v>
      </c>
      <c r="O1001" t="n">
        <v>28002.38</v>
      </c>
      <c r="P1001" t="n">
        <v>209.14</v>
      </c>
      <c r="Q1001" t="n">
        <v>467.07</v>
      </c>
      <c r="R1001" t="n">
        <v>60.22</v>
      </c>
      <c r="S1001" t="n">
        <v>39.61</v>
      </c>
      <c r="T1001" t="n">
        <v>5343.24</v>
      </c>
      <c r="U1001" t="n">
        <v>0.66</v>
      </c>
      <c r="V1001" t="n">
        <v>0.75</v>
      </c>
      <c r="W1001" t="n">
        <v>2.63</v>
      </c>
      <c r="X1001" t="n">
        <v>0.31</v>
      </c>
      <c r="Y1001" t="n">
        <v>1</v>
      </c>
      <c r="Z1001" t="n">
        <v>10</v>
      </c>
    </row>
    <row r="1002">
      <c r="A1002" t="n">
        <v>53</v>
      </c>
      <c r="B1002" t="n">
        <v>105</v>
      </c>
      <c r="C1002" t="inlineStr">
        <is>
          <t xml:space="preserve">CONCLUIDO	</t>
        </is>
      </c>
      <c r="D1002" t="n">
        <v>5.3503</v>
      </c>
      <c r="E1002" t="n">
        <v>18.69</v>
      </c>
      <c r="F1002" t="n">
        <v>15.64</v>
      </c>
      <c r="G1002" t="n">
        <v>78.2</v>
      </c>
      <c r="H1002" t="n">
        <v>1.12</v>
      </c>
      <c r="I1002" t="n">
        <v>12</v>
      </c>
      <c r="J1002" t="n">
        <v>225.57</v>
      </c>
      <c r="K1002" t="n">
        <v>55.27</v>
      </c>
      <c r="L1002" t="n">
        <v>14.25</v>
      </c>
      <c r="M1002" t="n">
        <v>10</v>
      </c>
      <c r="N1002" t="n">
        <v>51.04</v>
      </c>
      <c r="O1002" t="n">
        <v>28054.03</v>
      </c>
      <c r="P1002" t="n">
        <v>208.89</v>
      </c>
      <c r="Q1002" t="n">
        <v>467.09</v>
      </c>
      <c r="R1002" t="n">
        <v>59.94</v>
      </c>
      <c r="S1002" t="n">
        <v>39.61</v>
      </c>
      <c r="T1002" t="n">
        <v>5201.79</v>
      </c>
      <c r="U1002" t="n">
        <v>0.66</v>
      </c>
      <c r="V1002" t="n">
        <v>0.75</v>
      </c>
      <c r="W1002" t="n">
        <v>2.63</v>
      </c>
      <c r="X1002" t="n">
        <v>0.31</v>
      </c>
      <c r="Y1002" t="n">
        <v>1</v>
      </c>
      <c r="Z1002" t="n">
        <v>10</v>
      </c>
    </row>
    <row r="1003">
      <c r="A1003" t="n">
        <v>54</v>
      </c>
      <c r="B1003" t="n">
        <v>105</v>
      </c>
      <c r="C1003" t="inlineStr">
        <is>
          <t xml:space="preserve">CONCLUIDO	</t>
        </is>
      </c>
      <c r="D1003" t="n">
        <v>5.3447</v>
      </c>
      <c r="E1003" t="n">
        <v>18.71</v>
      </c>
      <c r="F1003" t="n">
        <v>15.66</v>
      </c>
      <c r="G1003" t="n">
        <v>78.29000000000001</v>
      </c>
      <c r="H1003" t="n">
        <v>1.14</v>
      </c>
      <c r="I1003" t="n">
        <v>12</v>
      </c>
      <c r="J1003" t="n">
        <v>225.99</v>
      </c>
      <c r="K1003" t="n">
        <v>55.27</v>
      </c>
      <c r="L1003" t="n">
        <v>14.5</v>
      </c>
      <c r="M1003" t="n">
        <v>10</v>
      </c>
      <c r="N1003" t="n">
        <v>51.21</v>
      </c>
      <c r="O1003" t="n">
        <v>28105.73</v>
      </c>
      <c r="P1003" t="n">
        <v>208.86</v>
      </c>
      <c r="Q1003" t="n">
        <v>467.07</v>
      </c>
      <c r="R1003" t="n">
        <v>60.47</v>
      </c>
      <c r="S1003" t="n">
        <v>39.61</v>
      </c>
      <c r="T1003" t="n">
        <v>5463.95</v>
      </c>
      <c r="U1003" t="n">
        <v>0.66</v>
      </c>
      <c r="V1003" t="n">
        <v>0.74</v>
      </c>
      <c r="W1003" t="n">
        <v>2.63</v>
      </c>
      <c r="X1003" t="n">
        <v>0.33</v>
      </c>
      <c r="Y1003" t="n">
        <v>1</v>
      </c>
      <c r="Z1003" t="n">
        <v>10</v>
      </c>
    </row>
    <row r="1004">
      <c r="A1004" t="n">
        <v>55</v>
      </c>
      <c r="B1004" t="n">
        <v>105</v>
      </c>
      <c r="C1004" t="inlineStr">
        <is>
          <t xml:space="preserve">CONCLUIDO	</t>
        </is>
      </c>
      <c r="D1004" t="n">
        <v>5.3468</v>
      </c>
      <c r="E1004" t="n">
        <v>18.7</v>
      </c>
      <c r="F1004" t="n">
        <v>15.65</v>
      </c>
      <c r="G1004" t="n">
        <v>78.26000000000001</v>
      </c>
      <c r="H1004" t="n">
        <v>1.16</v>
      </c>
      <c r="I1004" t="n">
        <v>12</v>
      </c>
      <c r="J1004" t="n">
        <v>226.41</v>
      </c>
      <c r="K1004" t="n">
        <v>55.27</v>
      </c>
      <c r="L1004" t="n">
        <v>14.75</v>
      </c>
      <c r="M1004" t="n">
        <v>10</v>
      </c>
      <c r="N1004" t="n">
        <v>51.38</v>
      </c>
      <c r="O1004" t="n">
        <v>28157.49</v>
      </c>
      <c r="P1004" t="n">
        <v>207.78</v>
      </c>
      <c r="Q1004" t="n">
        <v>467.07</v>
      </c>
      <c r="R1004" t="n">
        <v>60.28</v>
      </c>
      <c r="S1004" t="n">
        <v>39.61</v>
      </c>
      <c r="T1004" t="n">
        <v>5373.27</v>
      </c>
      <c r="U1004" t="n">
        <v>0.66</v>
      </c>
      <c r="V1004" t="n">
        <v>0.75</v>
      </c>
      <c r="W1004" t="n">
        <v>2.63</v>
      </c>
      <c r="X1004" t="n">
        <v>0.32</v>
      </c>
      <c r="Y1004" t="n">
        <v>1</v>
      </c>
      <c r="Z1004" t="n">
        <v>10</v>
      </c>
    </row>
    <row r="1005">
      <c r="A1005" t="n">
        <v>56</v>
      </c>
      <c r="B1005" t="n">
        <v>105</v>
      </c>
      <c r="C1005" t="inlineStr">
        <is>
          <t xml:space="preserve">CONCLUIDO	</t>
        </is>
      </c>
      <c r="D1005" t="n">
        <v>5.3714</v>
      </c>
      <c r="E1005" t="n">
        <v>18.62</v>
      </c>
      <c r="F1005" t="n">
        <v>15.61</v>
      </c>
      <c r="G1005" t="n">
        <v>85.13</v>
      </c>
      <c r="H1005" t="n">
        <v>1.18</v>
      </c>
      <c r="I1005" t="n">
        <v>11</v>
      </c>
      <c r="J1005" t="n">
        <v>226.83</v>
      </c>
      <c r="K1005" t="n">
        <v>55.27</v>
      </c>
      <c r="L1005" t="n">
        <v>15</v>
      </c>
      <c r="M1005" t="n">
        <v>9</v>
      </c>
      <c r="N1005" t="n">
        <v>51.55</v>
      </c>
      <c r="O1005" t="n">
        <v>28209.31</v>
      </c>
      <c r="P1005" t="n">
        <v>206.83</v>
      </c>
      <c r="Q1005" t="n">
        <v>467.07</v>
      </c>
      <c r="R1005" t="n">
        <v>58.8</v>
      </c>
      <c r="S1005" t="n">
        <v>39.61</v>
      </c>
      <c r="T1005" t="n">
        <v>4636.36</v>
      </c>
      <c r="U1005" t="n">
        <v>0.67</v>
      </c>
      <c r="V1005" t="n">
        <v>0.75</v>
      </c>
      <c r="W1005" t="n">
        <v>2.63</v>
      </c>
      <c r="X1005" t="n">
        <v>0.27</v>
      </c>
      <c r="Y1005" t="n">
        <v>1</v>
      </c>
      <c r="Z1005" t="n">
        <v>10</v>
      </c>
    </row>
    <row r="1006">
      <c r="A1006" t="n">
        <v>57</v>
      </c>
      <c r="B1006" t="n">
        <v>105</v>
      </c>
      <c r="C1006" t="inlineStr">
        <is>
          <t xml:space="preserve">CONCLUIDO	</t>
        </is>
      </c>
      <c r="D1006" t="n">
        <v>5.3707</v>
      </c>
      <c r="E1006" t="n">
        <v>18.62</v>
      </c>
      <c r="F1006" t="n">
        <v>15.61</v>
      </c>
      <c r="G1006" t="n">
        <v>85.14</v>
      </c>
      <c r="H1006" t="n">
        <v>1.19</v>
      </c>
      <c r="I1006" t="n">
        <v>11</v>
      </c>
      <c r="J1006" t="n">
        <v>227.25</v>
      </c>
      <c r="K1006" t="n">
        <v>55.27</v>
      </c>
      <c r="L1006" t="n">
        <v>15.25</v>
      </c>
      <c r="M1006" t="n">
        <v>9</v>
      </c>
      <c r="N1006" t="n">
        <v>51.72</v>
      </c>
      <c r="O1006" t="n">
        <v>28261.2</v>
      </c>
      <c r="P1006" t="n">
        <v>206.6</v>
      </c>
      <c r="Q1006" t="n">
        <v>467.07</v>
      </c>
      <c r="R1006" t="n">
        <v>58.95</v>
      </c>
      <c r="S1006" t="n">
        <v>39.61</v>
      </c>
      <c r="T1006" t="n">
        <v>4713.12</v>
      </c>
      <c r="U1006" t="n">
        <v>0.67</v>
      </c>
      <c r="V1006" t="n">
        <v>0.75</v>
      </c>
      <c r="W1006" t="n">
        <v>2.62</v>
      </c>
      <c r="X1006" t="n">
        <v>0.28</v>
      </c>
      <c r="Y1006" t="n">
        <v>1</v>
      </c>
      <c r="Z1006" t="n">
        <v>10</v>
      </c>
    </row>
    <row r="1007">
      <c r="A1007" t="n">
        <v>58</v>
      </c>
      <c r="B1007" t="n">
        <v>105</v>
      </c>
      <c r="C1007" t="inlineStr">
        <is>
          <t xml:space="preserve">CONCLUIDO	</t>
        </is>
      </c>
      <c r="D1007" t="n">
        <v>5.368</v>
      </c>
      <c r="E1007" t="n">
        <v>18.63</v>
      </c>
      <c r="F1007" t="n">
        <v>15.62</v>
      </c>
      <c r="G1007" t="n">
        <v>85.19</v>
      </c>
      <c r="H1007" t="n">
        <v>1.21</v>
      </c>
      <c r="I1007" t="n">
        <v>11</v>
      </c>
      <c r="J1007" t="n">
        <v>227.67</v>
      </c>
      <c r="K1007" t="n">
        <v>55.27</v>
      </c>
      <c r="L1007" t="n">
        <v>15.5</v>
      </c>
      <c r="M1007" t="n">
        <v>9</v>
      </c>
      <c r="N1007" t="n">
        <v>51.9</v>
      </c>
      <c r="O1007" t="n">
        <v>28313.14</v>
      </c>
      <c r="P1007" t="n">
        <v>206.66</v>
      </c>
      <c r="Q1007" t="n">
        <v>467.07</v>
      </c>
      <c r="R1007" t="n">
        <v>59.24</v>
      </c>
      <c r="S1007" t="n">
        <v>39.61</v>
      </c>
      <c r="T1007" t="n">
        <v>4853.69</v>
      </c>
      <c r="U1007" t="n">
        <v>0.67</v>
      </c>
      <c r="V1007" t="n">
        <v>0.75</v>
      </c>
      <c r="W1007" t="n">
        <v>2.63</v>
      </c>
      <c r="X1007" t="n">
        <v>0.28</v>
      </c>
      <c r="Y1007" t="n">
        <v>1</v>
      </c>
      <c r="Z1007" t="n">
        <v>10</v>
      </c>
    </row>
    <row r="1008">
      <c r="A1008" t="n">
        <v>59</v>
      </c>
      <c r="B1008" t="n">
        <v>105</v>
      </c>
      <c r="C1008" t="inlineStr">
        <is>
          <t xml:space="preserve">CONCLUIDO	</t>
        </is>
      </c>
      <c r="D1008" t="n">
        <v>5.3682</v>
      </c>
      <c r="E1008" t="n">
        <v>18.63</v>
      </c>
      <c r="F1008" t="n">
        <v>15.62</v>
      </c>
      <c r="G1008" t="n">
        <v>85.19</v>
      </c>
      <c r="H1008" t="n">
        <v>1.23</v>
      </c>
      <c r="I1008" t="n">
        <v>11</v>
      </c>
      <c r="J1008" t="n">
        <v>228.09</v>
      </c>
      <c r="K1008" t="n">
        <v>55.27</v>
      </c>
      <c r="L1008" t="n">
        <v>15.75</v>
      </c>
      <c r="M1008" t="n">
        <v>9</v>
      </c>
      <c r="N1008" t="n">
        <v>52.07</v>
      </c>
      <c r="O1008" t="n">
        <v>28365.14</v>
      </c>
      <c r="P1008" t="n">
        <v>206.73</v>
      </c>
      <c r="Q1008" t="n">
        <v>467.09</v>
      </c>
      <c r="R1008" t="n">
        <v>59.22</v>
      </c>
      <c r="S1008" t="n">
        <v>39.61</v>
      </c>
      <c r="T1008" t="n">
        <v>4844.1</v>
      </c>
      <c r="U1008" t="n">
        <v>0.67</v>
      </c>
      <c r="V1008" t="n">
        <v>0.75</v>
      </c>
      <c r="W1008" t="n">
        <v>2.63</v>
      </c>
      <c r="X1008" t="n">
        <v>0.28</v>
      </c>
      <c r="Y1008" t="n">
        <v>1</v>
      </c>
      <c r="Z1008" t="n">
        <v>10</v>
      </c>
    </row>
    <row r="1009">
      <c r="A1009" t="n">
        <v>60</v>
      </c>
      <c r="B1009" t="n">
        <v>105</v>
      </c>
      <c r="C1009" t="inlineStr">
        <is>
          <t xml:space="preserve">CONCLUIDO	</t>
        </is>
      </c>
      <c r="D1009" t="n">
        <v>5.3698</v>
      </c>
      <c r="E1009" t="n">
        <v>18.62</v>
      </c>
      <c r="F1009" t="n">
        <v>15.61</v>
      </c>
      <c r="G1009" t="n">
        <v>85.16</v>
      </c>
      <c r="H1009" t="n">
        <v>1.24</v>
      </c>
      <c r="I1009" t="n">
        <v>11</v>
      </c>
      <c r="J1009" t="n">
        <v>228.51</v>
      </c>
      <c r="K1009" t="n">
        <v>55.27</v>
      </c>
      <c r="L1009" t="n">
        <v>16</v>
      </c>
      <c r="M1009" t="n">
        <v>9</v>
      </c>
      <c r="N1009" t="n">
        <v>52.24</v>
      </c>
      <c r="O1009" t="n">
        <v>28417.2</v>
      </c>
      <c r="P1009" t="n">
        <v>205.79</v>
      </c>
      <c r="Q1009" t="n">
        <v>467.07</v>
      </c>
      <c r="R1009" t="n">
        <v>59.03</v>
      </c>
      <c r="S1009" t="n">
        <v>39.61</v>
      </c>
      <c r="T1009" t="n">
        <v>4748.8</v>
      </c>
      <c r="U1009" t="n">
        <v>0.67</v>
      </c>
      <c r="V1009" t="n">
        <v>0.75</v>
      </c>
      <c r="W1009" t="n">
        <v>2.63</v>
      </c>
      <c r="X1009" t="n">
        <v>0.28</v>
      </c>
      <c r="Y1009" t="n">
        <v>1</v>
      </c>
      <c r="Z1009" t="n">
        <v>10</v>
      </c>
    </row>
    <row r="1010">
      <c r="A1010" t="n">
        <v>61</v>
      </c>
      <c r="B1010" t="n">
        <v>105</v>
      </c>
      <c r="C1010" t="inlineStr">
        <is>
          <t xml:space="preserve">CONCLUIDO	</t>
        </is>
      </c>
      <c r="D1010" t="n">
        <v>5.3678</v>
      </c>
      <c r="E1010" t="n">
        <v>18.63</v>
      </c>
      <c r="F1010" t="n">
        <v>15.62</v>
      </c>
      <c r="G1010" t="n">
        <v>85.19</v>
      </c>
      <c r="H1010" t="n">
        <v>1.26</v>
      </c>
      <c r="I1010" t="n">
        <v>11</v>
      </c>
      <c r="J1010" t="n">
        <v>228.93</v>
      </c>
      <c r="K1010" t="n">
        <v>55.27</v>
      </c>
      <c r="L1010" t="n">
        <v>16.25</v>
      </c>
      <c r="M1010" t="n">
        <v>9</v>
      </c>
      <c r="N1010" t="n">
        <v>52.41</v>
      </c>
      <c r="O1010" t="n">
        <v>28469.32</v>
      </c>
      <c r="P1010" t="n">
        <v>205.19</v>
      </c>
      <c r="Q1010" t="n">
        <v>467.07</v>
      </c>
      <c r="R1010" t="n">
        <v>59.25</v>
      </c>
      <c r="S1010" t="n">
        <v>39.61</v>
      </c>
      <c r="T1010" t="n">
        <v>4861.62</v>
      </c>
      <c r="U1010" t="n">
        <v>0.67</v>
      </c>
      <c r="V1010" t="n">
        <v>0.75</v>
      </c>
      <c r="W1010" t="n">
        <v>2.63</v>
      </c>
      <c r="X1010" t="n">
        <v>0.29</v>
      </c>
      <c r="Y1010" t="n">
        <v>1</v>
      </c>
      <c r="Z1010" t="n">
        <v>10</v>
      </c>
    </row>
    <row r="1011">
      <c r="A1011" t="n">
        <v>62</v>
      </c>
      <c r="B1011" t="n">
        <v>105</v>
      </c>
      <c r="C1011" t="inlineStr">
        <is>
          <t xml:space="preserve">CONCLUIDO	</t>
        </is>
      </c>
      <c r="D1011" t="n">
        <v>5.3888</v>
      </c>
      <c r="E1011" t="n">
        <v>18.56</v>
      </c>
      <c r="F1011" t="n">
        <v>15.59</v>
      </c>
      <c r="G1011" t="n">
        <v>93.52</v>
      </c>
      <c r="H1011" t="n">
        <v>1.28</v>
      </c>
      <c r="I1011" t="n">
        <v>10</v>
      </c>
      <c r="J1011" t="n">
        <v>229.36</v>
      </c>
      <c r="K1011" t="n">
        <v>55.27</v>
      </c>
      <c r="L1011" t="n">
        <v>16.5</v>
      </c>
      <c r="M1011" t="n">
        <v>8</v>
      </c>
      <c r="N1011" t="n">
        <v>52.58</v>
      </c>
      <c r="O1011" t="n">
        <v>28521.51</v>
      </c>
      <c r="P1011" t="n">
        <v>204.85</v>
      </c>
      <c r="Q1011" t="n">
        <v>467.07</v>
      </c>
      <c r="R1011" t="n">
        <v>58.37</v>
      </c>
      <c r="S1011" t="n">
        <v>39.61</v>
      </c>
      <c r="T1011" t="n">
        <v>4428.38</v>
      </c>
      <c r="U1011" t="n">
        <v>0.68</v>
      </c>
      <c r="V1011" t="n">
        <v>0.75</v>
      </c>
      <c r="W1011" t="n">
        <v>2.62</v>
      </c>
      <c r="X1011" t="n">
        <v>0.25</v>
      </c>
      <c r="Y1011" t="n">
        <v>1</v>
      </c>
      <c r="Z1011" t="n">
        <v>10</v>
      </c>
    </row>
    <row r="1012">
      <c r="A1012" t="n">
        <v>63</v>
      </c>
      <c r="B1012" t="n">
        <v>105</v>
      </c>
      <c r="C1012" t="inlineStr">
        <is>
          <t xml:space="preserve">CONCLUIDO	</t>
        </is>
      </c>
      <c r="D1012" t="n">
        <v>5.3877</v>
      </c>
      <c r="E1012" t="n">
        <v>18.56</v>
      </c>
      <c r="F1012" t="n">
        <v>15.59</v>
      </c>
      <c r="G1012" t="n">
        <v>93.54000000000001</v>
      </c>
      <c r="H1012" t="n">
        <v>1.3</v>
      </c>
      <c r="I1012" t="n">
        <v>10</v>
      </c>
      <c r="J1012" t="n">
        <v>229.78</v>
      </c>
      <c r="K1012" t="n">
        <v>55.27</v>
      </c>
      <c r="L1012" t="n">
        <v>16.75</v>
      </c>
      <c r="M1012" t="n">
        <v>8</v>
      </c>
      <c r="N1012" t="n">
        <v>52.76</v>
      </c>
      <c r="O1012" t="n">
        <v>28573.75</v>
      </c>
      <c r="P1012" t="n">
        <v>205.14</v>
      </c>
      <c r="Q1012" t="n">
        <v>467.08</v>
      </c>
      <c r="R1012" t="n">
        <v>58.39</v>
      </c>
      <c r="S1012" t="n">
        <v>39.61</v>
      </c>
      <c r="T1012" t="n">
        <v>4436.29</v>
      </c>
      <c r="U1012" t="n">
        <v>0.68</v>
      </c>
      <c r="V1012" t="n">
        <v>0.75</v>
      </c>
      <c r="W1012" t="n">
        <v>2.62</v>
      </c>
      <c r="X1012" t="n">
        <v>0.26</v>
      </c>
      <c r="Y1012" t="n">
        <v>1</v>
      </c>
      <c r="Z1012" t="n">
        <v>10</v>
      </c>
    </row>
    <row r="1013">
      <c r="A1013" t="n">
        <v>64</v>
      </c>
      <c r="B1013" t="n">
        <v>105</v>
      </c>
      <c r="C1013" t="inlineStr">
        <is>
          <t xml:space="preserve">CONCLUIDO	</t>
        </is>
      </c>
      <c r="D1013" t="n">
        <v>5.3845</v>
      </c>
      <c r="E1013" t="n">
        <v>18.57</v>
      </c>
      <c r="F1013" t="n">
        <v>15.6</v>
      </c>
      <c r="G1013" t="n">
        <v>93.61</v>
      </c>
      <c r="H1013" t="n">
        <v>1.31</v>
      </c>
      <c r="I1013" t="n">
        <v>10</v>
      </c>
      <c r="J1013" t="n">
        <v>230.2</v>
      </c>
      <c r="K1013" t="n">
        <v>55.27</v>
      </c>
      <c r="L1013" t="n">
        <v>17</v>
      </c>
      <c r="M1013" t="n">
        <v>8</v>
      </c>
      <c r="N1013" t="n">
        <v>52.93</v>
      </c>
      <c r="O1013" t="n">
        <v>28626.06</v>
      </c>
      <c r="P1013" t="n">
        <v>204.78</v>
      </c>
      <c r="Q1013" t="n">
        <v>467.08</v>
      </c>
      <c r="R1013" t="n">
        <v>58.68</v>
      </c>
      <c r="S1013" t="n">
        <v>39.61</v>
      </c>
      <c r="T1013" t="n">
        <v>4583.19</v>
      </c>
      <c r="U1013" t="n">
        <v>0.67</v>
      </c>
      <c r="V1013" t="n">
        <v>0.75</v>
      </c>
      <c r="W1013" t="n">
        <v>2.63</v>
      </c>
      <c r="X1013" t="n">
        <v>0.27</v>
      </c>
      <c r="Y1013" t="n">
        <v>1</v>
      </c>
      <c r="Z1013" t="n">
        <v>10</v>
      </c>
    </row>
    <row r="1014">
      <c r="A1014" t="n">
        <v>65</v>
      </c>
      <c r="B1014" t="n">
        <v>105</v>
      </c>
      <c r="C1014" t="inlineStr">
        <is>
          <t xml:space="preserve">CONCLUIDO	</t>
        </is>
      </c>
      <c r="D1014" t="n">
        <v>5.3857</v>
      </c>
      <c r="E1014" t="n">
        <v>18.57</v>
      </c>
      <c r="F1014" t="n">
        <v>15.6</v>
      </c>
      <c r="G1014" t="n">
        <v>93.59</v>
      </c>
      <c r="H1014" t="n">
        <v>1.33</v>
      </c>
      <c r="I1014" t="n">
        <v>10</v>
      </c>
      <c r="J1014" t="n">
        <v>230.63</v>
      </c>
      <c r="K1014" t="n">
        <v>55.27</v>
      </c>
      <c r="L1014" t="n">
        <v>17.25</v>
      </c>
      <c r="M1014" t="n">
        <v>8</v>
      </c>
      <c r="N1014" t="n">
        <v>53.11</v>
      </c>
      <c r="O1014" t="n">
        <v>28678.42</v>
      </c>
      <c r="P1014" t="n">
        <v>204.21</v>
      </c>
      <c r="Q1014" t="n">
        <v>467.07</v>
      </c>
      <c r="R1014" t="n">
        <v>58.49</v>
      </c>
      <c r="S1014" t="n">
        <v>39.61</v>
      </c>
      <c r="T1014" t="n">
        <v>4486.76</v>
      </c>
      <c r="U1014" t="n">
        <v>0.68</v>
      </c>
      <c r="V1014" t="n">
        <v>0.75</v>
      </c>
      <c r="W1014" t="n">
        <v>2.63</v>
      </c>
      <c r="X1014" t="n">
        <v>0.26</v>
      </c>
      <c r="Y1014" t="n">
        <v>1</v>
      </c>
      <c r="Z1014" t="n">
        <v>10</v>
      </c>
    </row>
    <row r="1015">
      <c r="A1015" t="n">
        <v>66</v>
      </c>
      <c r="B1015" t="n">
        <v>105</v>
      </c>
      <c r="C1015" t="inlineStr">
        <is>
          <t xml:space="preserve">CONCLUIDO	</t>
        </is>
      </c>
      <c r="D1015" t="n">
        <v>5.3887</v>
      </c>
      <c r="E1015" t="n">
        <v>18.56</v>
      </c>
      <c r="F1015" t="n">
        <v>15.59</v>
      </c>
      <c r="G1015" t="n">
        <v>93.52</v>
      </c>
      <c r="H1015" t="n">
        <v>1.35</v>
      </c>
      <c r="I1015" t="n">
        <v>10</v>
      </c>
      <c r="J1015" t="n">
        <v>231.05</v>
      </c>
      <c r="K1015" t="n">
        <v>55.27</v>
      </c>
      <c r="L1015" t="n">
        <v>17.5</v>
      </c>
      <c r="M1015" t="n">
        <v>8</v>
      </c>
      <c r="N1015" t="n">
        <v>53.28</v>
      </c>
      <c r="O1015" t="n">
        <v>28730.85</v>
      </c>
      <c r="P1015" t="n">
        <v>203.38</v>
      </c>
      <c r="Q1015" t="n">
        <v>467.07</v>
      </c>
      <c r="R1015" t="n">
        <v>58.24</v>
      </c>
      <c r="S1015" t="n">
        <v>39.61</v>
      </c>
      <c r="T1015" t="n">
        <v>4360.51</v>
      </c>
      <c r="U1015" t="n">
        <v>0.68</v>
      </c>
      <c r="V1015" t="n">
        <v>0.75</v>
      </c>
      <c r="W1015" t="n">
        <v>2.63</v>
      </c>
      <c r="X1015" t="n">
        <v>0.25</v>
      </c>
      <c r="Y1015" t="n">
        <v>1</v>
      </c>
      <c r="Z1015" t="n">
        <v>10</v>
      </c>
    </row>
    <row r="1016">
      <c r="A1016" t="n">
        <v>67</v>
      </c>
      <c r="B1016" t="n">
        <v>105</v>
      </c>
      <c r="C1016" t="inlineStr">
        <is>
          <t xml:space="preserve">CONCLUIDO	</t>
        </is>
      </c>
      <c r="D1016" t="n">
        <v>5.3889</v>
      </c>
      <c r="E1016" t="n">
        <v>18.56</v>
      </c>
      <c r="F1016" t="n">
        <v>15.59</v>
      </c>
      <c r="G1016" t="n">
        <v>93.52</v>
      </c>
      <c r="H1016" t="n">
        <v>1.36</v>
      </c>
      <c r="I1016" t="n">
        <v>10</v>
      </c>
      <c r="J1016" t="n">
        <v>231.48</v>
      </c>
      <c r="K1016" t="n">
        <v>55.27</v>
      </c>
      <c r="L1016" t="n">
        <v>17.75</v>
      </c>
      <c r="M1016" t="n">
        <v>8</v>
      </c>
      <c r="N1016" t="n">
        <v>53.46</v>
      </c>
      <c r="O1016" t="n">
        <v>28783.34</v>
      </c>
      <c r="P1016" t="n">
        <v>202.29</v>
      </c>
      <c r="Q1016" t="n">
        <v>467.07</v>
      </c>
      <c r="R1016" t="n">
        <v>58.14</v>
      </c>
      <c r="S1016" t="n">
        <v>39.61</v>
      </c>
      <c r="T1016" t="n">
        <v>4308.75</v>
      </c>
      <c r="U1016" t="n">
        <v>0.68</v>
      </c>
      <c r="V1016" t="n">
        <v>0.75</v>
      </c>
      <c r="W1016" t="n">
        <v>2.63</v>
      </c>
      <c r="X1016" t="n">
        <v>0.25</v>
      </c>
      <c r="Y1016" t="n">
        <v>1</v>
      </c>
      <c r="Z1016" t="n">
        <v>10</v>
      </c>
    </row>
    <row r="1017">
      <c r="A1017" t="n">
        <v>68</v>
      </c>
      <c r="B1017" t="n">
        <v>105</v>
      </c>
      <c r="C1017" t="inlineStr">
        <is>
          <t xml:space="preserve">CONCLUIDO	</t>
        </is>
      </c>
      <c r="D1017" t="n">
        <v>5.4088</v>
      </c>
      <c r="E1017" t="n">
        <v>18.49</v>
      </c>
      <c r="F1017" t="n">
        <v>15.56</v>
      </c>
      <c r="G1017" t="n">
        <v>103.72</v>
      </c>
      <c r="H1017" t="n">
        <v>1.38</v>
      </c>
      <c r="I1017" t="n">
        <v>9</v>
      </c>
      <c r="J1017" t="n">
        <v>231.91</v>
      </c>
      <c r="K1017" t="n">
        <v>55.27</v>
      </c>
      <c r="L1017" t="n">
        <v>18</v>
      </c>
      <c r="M1017" t="n">
        <v>7</v>
      </c>
      <c r="N1017" t="n">
        <v>53.63</v>
      </c>
      <c r="O1017" t="n">
        <v>28835.89</v>
      </c>
      <c r="P1017" t="n">
        <v>201.07</v>
      </c>
      <c r="Q1017" t="n">
        <v>467.07</v>
      </c>
      <c r="R1017" t="n">
        <v>57.3</v>
      </c>
      <c r="S1017" t="n">
        <v>39.61</v>
      </c>
      <c r="T1017" t="n">
        <v>3893.48</v>
      </c>
      <c r="U1017" t="n">
        <v>0.6899999999999999</v>
      </c>
      <c r="V1017" t="n">
        <v>0.75</v>
      </c>
      <c r="W1017" t="n">
        <v>2.62</v>
      </c>
      <c r="X1017" t="n">
        <v>0.23</v>
      </c>
      <c r="Y1017" t="n">
        <v>1</v>
      </c>
      <c r="Z1017" t="n">
        <v>10</v>
      </c>
    </row>
    <row r="1018">
      <c r="A1018" t="n">
        <v>69</v>
      </c>
      <c r="B1018" t="n">
        <v>105</v>
      </c>
      <c r="C1018" t="inlineStr">
        <is>
          <t xml:space="preserve">CONCLUIDO	</t>
        </is>
      </c>
      <c r="D1018" t="n">
        <v>5.4096</v>
      </c>
      <c r="E1018" t="n">
        <v>18.49</v>
      </c>
      <c r="F1018" t="n">
        <v>15.56</v>
      </c>
      <c r="G1018" t="n">
        <v>103.71</v>
      </c>
      <c r="H1018" t="n">
        <v>1.4</v>
      </c>
      <c r="I1018" t="n">
        <v>9</v>
      </c>
      <c r="J1018" t="n">
        <v>232.33</v>
      </c>
      <c r="K1018" t="n">
        <v>55.27</v>
      </c>
      <c r="L1018" t="n">
        <v>18.25</v>
      </c>
      <c r="M1018" t="n">
        <v>7</v>
      </c>
      <c r="N1018" t="n">
        <v>53.81</v>
      </c>
      <c r="O1018" t="n">
        <v>28888.51</v>
      </c>
      <c r="P1018" t="n">
        <v>201.07</v>
      </c>
      <c r="Q1018" t="n">
        <v>467.11</v>
      </c>
      <c r="R1018" t="n">
        <v>57.31</v>
      </c>
      <c r="S1018" t="n">
        <v>39.61</v>
      </c>
      <c r="T1018" t="n">
        <v>3900.43</v>
      </c>
      <c r="U1018" t="n">
        <v>0.6899999999999999</v>
      </c>
      <c r="V1018" t="n">
        <v>0.75</v>
      </c>
      <c r="W1018" t="n">
        <v>2.62</v>
      </c>
      <c r="X1018" t="n">
        <v>0.22</v>
      </c>
      <c r="Y1018" t="n">
        <v>1</v>
      </c>
      <c r="Z1018" t="n">
        <v>10</v>
      </c>
    </row>
    <row r="1019">
      <c r="A1019" t="n">
        <v>70</v>
      </c>
      <c r="B1019" t="n">
        <v>105</v>
      </c>
      <c r="C1019" t="inlineStr">
        <is>
          <t xml:space="preserve">CONCLUIDO	</t>
        </is>
      </c>
      <c r="D1019" t="n">
        <v>5.4087</v>
      </c>
      <c r="E1019" t="n">
        <v>18.49</v>
      </c>
      <c r="F1019" t="n">
        <v>15.56</v>
      </c>
      <c r="G1019" t="n">
        <v>103.73</v>
      </c>
      <c r="H1019" t="n">
        <v>1.41</v>
      </c>
      <c r="I1019" t="n">
        <v>9</v>
      </c>
      <c r="J1019" t="n">
        <v>232.76</v>
      </c>
      <c r="K1019" t="n">
        <v>55.27</v>
      </c>
      <c r="L1019" t="n">
        <v>18.5</v>
      </c>
      <c r="M1019" t="n">
        <v>7</v>
      </c>
      <c r="N1019" t="n">
        <v>53.99</v>
      </c>
      <c r="O1019" t="n">
        <v>28941.18</v>
      </c>
      <c r="P1019" t="n">
        <v>201.44</v>
      </c>
      <c r="Q1019" t="n">
        <v>467.07</v>
      </c>
      <c r="R1019" t="n">
        <v>57.3</v>
      </c>
      <c r="S1019" t="n">
        <v>39.61</v>
      </c>
      <c r="T1019" t="n">
        <v>3894.51</v>
      </c>
      <c r="U1019" t="n">
        <v>0.6899999999999999</v>
      </c>
      <c r="V1019" t="n">
        <v>0.75</v>
      </c>
      <c r="W1019" t="n">
        <v>2.62</v>
      </c>
      <c r="X1019" t="n">
        <v>0.23</v>
      </c>
      <c r="Y1019" t="n">
        <v>1</v>
      </c>
      <c r="Z1019" t="n">
        <v>10</v>
      </c>
    </row>
    <row r="1020">
      <c r="A1020" t="n">
        <v>71</v>
      </c>
      <c r="B1020" t="n">
        <v>105</v>
      </c>
      <c r="C1020" t="inlineStr">
        <is>
          <t xml:space="preserve">CONCLUIDO	</t>
        </is>
      </c>
      <c r="D1020" t="n">
        <v>5.411</v>
      </c>
      <c r="E1020" t="n">
        <v>18.48</v>
      </c>
      <c r="F1020" t="n">
        <v>15.55</v>
      </c>
      <c r="G1020" t="n">
        <v>103.67</v>
      </c>
      <c r="H1020" t="n">
        <v>1.43</v>
      </c>
      <c r="I1020" t="n">
        <v>9</v>
      </c>
      <c r="J1020" t="n">
        <v>233.19</v>
      </c>
      <c r="K1020" t="n">
        <v>55.27</v>
      </c>
      <c r="L1020" t="n">
        <v>18.75</v>
      </c>
      <c r="M1020" t="n">
        <v>7</v>
      </c>
      <c r="N1020" t="n">
        <v>54.17</v>
      </c>
      <c r="O1020" t="n">
        <v>28993.92</v>
      </c>
      <c r="P1020" t="n">
        <v>201.68</v>
      </c>
      <c r="Q1020" t="n">
        <v>467.07</v>
      </c>
      <c r="R1020" t="n">
        <v>57.08</v>
      </c>
      <c r="S1020" t="n">
        <v>39.61</v>
      </c>
      <c r="T1020" t="n">
        <v>3787.23</v>
      </c>
      <c r="U1020" t="n">
        <v>0.6899999999999999</v>
      </c>
      <c r="V1020" t="n">
        <v>0.75</v>
      </c>
      <c r="W1020" t="n">
        <v>2.62</v>
      </c>
      <c r="X1020" t="n">
        <v>0.22</v>
      </c>
      <c r="Y1020" t="n">
        <v>1</v>
      </c>
      <c r="Z1020" t="n">
        <v>10</v>
      </c>
    </row>
    <row r="1021">
      <c r="A1021" t="n">
        <v>72</v>
      </c>
      <c r="B1021" t="n">
        <v>105</v>
      </c>
      <c r="C1021" t="inlineStr">
        <is>
          <t xml:space="preserve">CONCLUIDO	</t>
        </is>
      </c>
      <c r="D1021" t="n">
        <v>5.409</v>
      </c>
      <c r="E1021" t="n">
        <v>18.49</v>
      </c>
      <c r="F1021" t="n">
        <v>15.56</v>
      </c>
      <c r="G1021" t="n">
        <v>103.72</v>
      </c>
      <c r="H1021" t="n">
        <v>1.45</v>
      </c>
      <c r="I1021" t="n">
        <v>9</v>
      </c>
      <c r="J1021" t="n">
        <v>233.62</v>
      </c>
      <c r="K1021" t="n">
        <v>55.27</v>
      </c>
      <c r="L1021" t="n">
        <v>19</v>
      </c>
      <c r="M1021" t="n">
        <v>7</v>
      </c>
      <c r="N1021" t="n">
        <v>54.34</v>
      </c>
      <c r="O1021" t="n">
        <v>29046.73</v>
      </c>
      <c r="P1021" t="n">
        <v>201.81</v>
      </c>
      <c r="Q1021" t="n">
        <v>467.07</v>
      </c>
      <c r="R1021" t="n">
        <v>57.36</v>
      </c>
      <c r="S1021" t="n">
        <v>39.61</v>
      </c>
      <c r="T1021" t="n">
        <v>3927.65</v>
      </c>
      <c r="U1021" t="n">
        <v>0.6899999999999999</v>
      </c>
      <c r="V1021" t="n">
        <v>0.75</v>
      </c>
      <c r="W1021" t="n">
        <v>2.62</v>
      </c>
      <c r="X1021" t="n">
        <v>0.23</v>
      </c>
      <c r="Y1021" t="n">
        <v>1</v>
      </c>
      <c r="Z1021" t="n">
        <v>10</v>
      </c>
    </row>
    <row r="1022">
      <c r="A1022" t="n">
        <v>73</v>
      </c>
      <c r="B1022" t="n">
        <v>105</v>
      </c>
      <c r="C1022" t="inlineStr">
        <is>
          <t xml:space="preserve">CONCLUIDO	</t>
        </is>
      </c>
      <c r="D1022" t="n">
        <v>5.4072</v>
      </c>
      <c r="E1022" t="n">
        <v>18.49</v>
      </c>
      <c r="F1022" t="n">
        <v>15.56</v>
      </c>
      <c r="G1022" t="n">
        <v>103.76</v>
      </c>
      <c r="H1022" t="n">
        <v>1.46</v>
      </c>
      <c r="I1022" t="n">
        <v>9</v>
      </c>
      <c r="J1022" t="n">
        <v>234.04</v>
      </c>
      <c r="K1022" t="n">
        <v>55.27</v>
      </c>
      <c r="L1022" t="n">
        <v>19.25</v>
      </c>
      <c r="M1022" t="n">
        <v>7</v>
      </c>
      <c r="N1022" t="n">
        <v>54.52</v>
      </c>
      <c r="O1022" t="n">
        <v>29099.59</v>
      </c>
      <c r="P1022" t="n">
        <v>201.47</v>
      </c>
      <c r="Q1022" t="n">
        <v>467.07</v>
      </c>
      <c r="R1022" t="n">
        <v>57.57</v>
      </c>
      <c r="S1022" t="n">
        <v>39.61</v>
      </c>
      <c r="T1022" t="n">
        <v>4031.03</v>
      </c>
      <c r="U1022" t="n">
        <v>0.6899999999999999</v>
      </c>
      <c r="V1022" t="n">
        <v>0.75</v>
      </c>
      <c r="W1022" t="n">
        <v>2.62</v>
      </c>
      <c r="X1022" t="n">
        <v>0.23</v>
      </c>
      <c r="Y1022" t="n">
        <v>1</v>
      </c>
      <c r="Z1022" t="n">
        <v>10</v>
      </c>
    </row>
    <row r="1023">
      <c r="A1023" t="n">
        <v>74</v>
      </c>
      <c r="B1023" t="n">
        <v>105</v>
      </c>
      <c r="C1023" t="inlineStr">
        <is>
          <t xml:space="preserve">CONCLUIDO	</t>
        </is>
      </c>
      <c r="D1023" t="n">
        <v>5.4082</v>
      </c>
      <c r="E1023" t="n">
        <v>18.49</v>
      </c>
      <c r="F1023" t="n">
        <v>15.56</v>
      </c>
      <c r="G1023" t="n">
        <v>103.74</v>
      </c>
      <c r="H1023" t="n">
        <v>1.48</v>
      </c>
      <c r="I1023" t="n">
        <v>9</v>
      </c>
      <c r="J1023" t="n">
        <v>234.47</v>
      </c>
      <c r="K1023" t="n">
        <v>55.27</v>
      </c>
      <c r="L1023" t="n">
        <v>19.5</v>
      </c>
      <c r="M1023" t="n">
        <v>7</v>
      </c>
      <c r="N1023" t="n">
        <v>54.7</v>
      </c>
      <c r="O1023" t="n">
        <v>29152.52</v>
      </c>
      <c r="P1023" t="n">
        <v>200.92</v>
      </c>
      <c r="Q1023" t="n">
        <v>467.12</v>
      </c>
      <c r="R1023" t="n">
        <v>57.37</v>
      </c>
      <c r="S1023" t="n">
        <v>39.61</v>
      </c>
      <c r="T1023" t="n">
        <v>3931.5</v>
      </c>
      <c r="U1023" t="n">
        <v>0.6899999999999999</v>
      </c>
      <c r="V1023" t="n">
        <v>0.75</v>
      </c>
      <c r="W1023" t="n">
        <v>2.62</v>
      </c>
      <c r="X1023" t="n">
        <v>0.23</v>
      </c>
      <c r="Y1023" t="n">
        <v>1</v>
      </c>
      <c r="Z1023" t="n">
        <v>10</v>
      </c>
    </row>
    <row r="1024">
      <c r="A1024" t="n">
        <v>75</v>
      </c>
      <c r="B1024" t="n">
        <v>105</v>
      </c>
      <c r="C1024" t="inlineStr">
        <is>
          <t xml:space="preserve">CONCLUIDO	</t>
        </is>
      </c>
      <c r="D1024" t="n">
        <v>5.4049</v>
      </c>
      <c r="E1024" t="n">
        <v>18.5</v>
      </c>
      <c r="F1024" t="n">
        <v>15.57</v>
      </c>
      <c r="G1024" t="n">
        <v>103.81</v>
      </c>
      <c r="H1024" t="n">
        <v>1.49</v>
      </c>
      <c r="I1024" t="n">
        <v>9</v>
      </c>
      <c r="J1024" t="n">
        <v>234.9</v>
      </c>
      <c r="K1024" t="n">
        <v>55.27</v>
      </c>
      <c r="L1024" t="n">
        <v>19.75</v>
      </c>
      <c r="M1024" t="n">
        <v>7</v>
      </c>
      <c r="N1024" t="n">
        <v>54.88</v>
      </c>
      <c r="O1024" t="n">
        <v>29205.51</v>
      </c>
      <c r="P1024" t="n">
        <v>200.23</v>
      </c>
      <c r="Q1024" t="n">
        <v>467.12</v>
      </c>
      <c r="R1024" t="n">
        <v>57.88</v>
      </c>
      <c r="S1024" t="n">
        <v>39.61</v>
      </c>
      <c r="T1024" t="n">
        <v>4186.39</v>
      </c>
      <c r="U1024" t="n">
        <v>0.68</v>
      </c>
      <c r="V1024" t="n">
        <v>0.75</v>
      </c>
      <c r="W1024" t="n">
        <v>2.62</v>
      </c>
      <c r="X1024" t="n">
        <v>0.24</v>
      </c>
      <c r="Y1024" t="n">
        <v>1</v>
      </c>
      <c r="Z1024" t="n">
        <v>10</v>
      </c>
    </row>
    <row r="1025">
      <c r="A1025" t="n">
        <v>76</v>
      </c>
      <c r="B1025" t="n">
        <v>105</v>
      </c>
      <c r="C1025" t="inlineStr">
        <is>
          <t xml:space="preserve">CONCLUIDO	</t>
        </is>
      </c>
      <c r="D1025" t="n">
        <v>5.405</v>
      </c>
      <c r="E1025" t="n">
        <v>18.5</v>
      </c>
      <c r="F1025" t="n">
        <v>15.57</v>
      </c>
      <c r="G1025" t="n">
        <v>103.81</v>
      </c>
      <c r="H1025" t="n">
        <v>1.51</v>
      </c>
      <c r="I1025" t="n">
        <v>9</v>
      </c>
      <c r="J1025" t="n">
        <v>235.33</v>
      </c>
      <c r="K1025" t="n">
        <v>55.27</v>
      </c>
      <c r="L1025" t="n">
        <v>20</v>
      </c>
      <c r="M1025" t="n">
        <v>7</v>
      </c>
      <c r="N1025" t="n">
        <v>55.06</v>
      </c>
      <c r="O1025" t="n">
        <v>29258.57</v>
      </c>
      <c r="P1025" t="n">
        <v>199.75</v>
      </c>
      <c r="Q1025" t="n">
        <v>467.07</v>
      </c>
      <c r="R1025" t="n">
        <v>57.72</v>
      </c>
      <c r="S1025" t="n">
        <v>39.61</v>
      </c>
      <c r="T1025" t="n">
        <v>4106.48</v>
      </c>
      <c r="U1025" t="n">
        <v>0.6899999999999999</v>
      </c>
      <c r="V1025" t="n">
        <v>0.75</v>
      </c>
      <c r="W1025" t="n">
        <v>2.62</v>
      </c>
      <c r="X1025" t="n">
        <v>0.24</v>
      </c>
      <c r="Y1025" t="n">
        <v>1</v>
      </c>
      <c r="Z1025" t="n">
        <v>10</v>
      </c>
    </row>
    <row r="1026">
      <c r="A1026" t="n">
        <v>77</v>
      </c>
      <c r="B1026" t="n">
        <v>105</v>
      </c>
      <c r="C1026" t="inlineStr">
        <is>
          <t xml:space="preserve">CONCLUIDO	</t>
        </is>
      </c>
      <c r="D1026" t="n">
        <v>5.4327</v>
      </c>
      <c r="E1026" t="n">
        <v>18.41</v>
      </c>
      <c r="F1026" t="n">
        <v>15.52</v>
      </c>
      <c r="G1026" t="n">
        <v>116.38</v>
      </c>
      <c r="H1026" t="n">
        <v>1.53</v>
      </c>
      <c r="I1026" t="n">
        <v>8</v>
      </c>
      <c r="J1026" t="n">
        <v>235.76</v>
      </c>
      <c r="K1026" t="n">
        <v>55.27</v>
      </c>
      <c r="L1026" t="n">
        <v>20.25</v>
      </c>
      <c r="M1026" t="n">
        <v>6</v>
      </c>
      <c r="N1026" t="n">
        <v>55.24</v>
      </c>
      <c r="O1026" t="n">
        <v>29311.69</v>
      </c>
      <c r="P1026" t="n">
        <v>197.87</v>
      </c>
      <c r="Q1026" t="n">
        <v>467.07</v>
      </c>
      <c r="R1026" t="n">
        <v>55.94</v>
      </c>
      <c r="S1026" t="n">
        <v>39.61</v>
      </c>
      <c r="T1026" t="n">
        <v>3221.41</v>
      </c>
      <c r="U1026" t="n">
        <v>0.71</v>
      </c>
      <c r="V1026" t="n">
        <v>0.75</v>
      </c>
      <c r="W1026" t="n">
        <v>2.62</v>
      </c>
      <c r="X1026" t="n">
        <v>0.18</v>
      </c>
      <c r="Y1026" t="n">
        <v>1</v>
      </c>
      <c r="Z1026" t="n">
        <v>10</v>
      </c>
    </row>
    <row r="1027">
      <c r="A1027" t="n">
        <v>78</v>
      </c>
      <c r="B1027" t="n">
        <v>105</v>
      </c>
      <c r="C1027" t="inlineStr">
        <is>
          <t xml:space="preserve">CONCLUIDO	</t>
        </is>
      </c>
      <c r="D1027" t="n">
        <v>5.4297</v>
      </c>
      <c r="E1027" t="n">
        <v>18.42</v>
      </c>
      <c r="F1027" t="n">
        <v>15.53</v>
      </c>
      <c r="G1027" t="n">
        <v>116.46</v>
      </c>
      <c r="H1027" t="n">
        <v>1.54</v>
      </c>
      <c r="I1027" t="n">
        <v>8</v>
      </c>
      <c r="J1027" t="n">
        <v>236.2</v>
      </c>
      <c r="K1027" t="n">
        <v>55.27</v>
      </c>
      <c r="L1027" t="n">
        <v>20.5</v>
      </c>
      <c r="M1027" t="n">
        <v>6</v>
      </c>
      <c r="N1027" t="n">
        <v>55.42</v>
      </c>
      <c r="O1027" t="n">
        <v>29364.87</v>
      </c>
      <c r="P1027" t="n">
        <v>198.01</v>
      </c>
      <c r="Q1027" t="n">
        <v>467.13</v>
      </c>
      <c r="R1027" t="n">
        <v>56.28</v>
      </c>
      <c r="S1027" t="n">
        <v>39.61</v>
      </c>
      <c r="T1027" t="n">
        <v>3391.97</v>
      </c>
      <c r="U1027" t="n">
        <v>0.7</v>
      </c>
      <c r="V1027" t="n">
        <v>0.75</v>
      </c>
      <c r="W1027" t="n">
        <v>2.62</v>
      </c>
      <c r="X1027" t="n">
        <v>0.19</v>
      </c>
      <c r="Y1027" t="n">
        <v>1</v>
      </c>
      <c r="Z1027" t="n">
        <v>10</v>
      </c>
    </row>
    <row r="1028">
      <c r="A1028" t="n">
        <v>79</v>
      </c>
      <c r="B1028" t="n">
        <v>105</v>
      </c>
      <c r="C1028" t="inlineStr">
        <is>
          <t xml:space="preserve">CONCLUIDO	</t>
        </is>
      </c>
      <c r="D1028" t="n">
        <v>5.4301</v>
      </c>
      <c r="E1028" t="n">
        <v>18.42</v>
      </c>
      <c r="F1028" t="n">
        <v>15.53</v>
      </c>
      <c r="G1028" t="n">
        <v>116.45</v>
      </c>
      <c r="H1028" t="n">
        <v>1.56</v>
      </c>
      <c r="I1028" t="n">
        <v>8</v>
      </c>
      <c r="J1028" t="n">
        <v>236.63</v>
      </c>
      <c r="K1028" t="n">
        <v>55.27</v>
      </c>
      <c r="L1028" t="n">
        <v>20.75</v>
      </c>
      <c r="M1028" t="n">
        <v>6</v>
      </c>
      <c r="N1028" t="n">
        <v>55.6</v>
      </c>
      <c r="O1028" t="n">
        <v>29418.12</v>
      </c>
      <c r="P1028" t="n">
        <v>197.85</v>
      </c>
      <c r="Q1028" t="n">
        <v>467.07</v>
      </c>
      <c r="R1028" t="n">
        <v>56.23</v>
      </c>
      <c r="S1028" t="n">
        <v>39.61</v>
      </c>
      <c r="T1028" t="n">
        <v>3366.58</v>
      </c>
      <c r="U1028" t="n">
        <v>0.7</v>
      </c>
      <c r="V1028" t="n">
        <v>0.75</v>
      </c>
      <c r="W1028" t="n">
        <v>2.62</v>
      </c>
      <c r="X1028" t="n">
        <v>0.19</v>
      </c>
      <c r="Y1028" t="n">
        <v>1</v>
      </c>
      <c r="Z1028" t="n">
        <v>10</v>
      </c>
    </row>
    <row r="1029">
      <c r="A1029" t="n">
        <v>80</v>
      </c>
      <c r="B1029" t="n">
        <v>105</v>
      </c>
      <c r="C1029" t="inlineStr">
        <is>
          <t xml:space="preserve">CONCLUIDO	</t>
        </is>
      </c>
      <c r="D1029" t="n">
        <v>5.428</v>
      </c>
      <c r="E1029" t="n">
        <v>18.42</v>
      </c>
      <c r="F1029" t="n">
        <v>15.53</v>
      </c>
      <c r="G1029" t="n">
        <v>116.5</v>
      </c>
      <c r="H1029" t="n">
        <v>1.58</v>
      </c>
      <c r="I1029" t="n">
        <v>8</v>
      </c>
      <c r="J1029" t="n">
        <v>237.06</v>
      </c>
      <c r="K1029" t="n">
        <v>55.27</v>
      </c>
      <c r="L1029" t="n">
        <v>21</v>
      </c>
      <c r="M1029" t="n">
        <v>6</v>
      </c>
      <c r="N1029" t="n">
        <v>55.79</v>
      </c>
      <c r="O1029" t="n">
        <v>29471.44</v>
      </c>
      <c r="P1029" t="n">
        <v>198.09</v>
      </c>
      <c r="Q1029" t="n">
        <v>467.09</v>
      </c>
      <c r="R1029" t="n">
        <v>56.45</v>
      </c>
      <c r="S1029" t="n">
        <v>39.61</v>
      </c>
      <c r="T1029" t="n">
        <v>3475.83</v>
      </c>
      <c r="U1029" t="n">
        <v>0.7</v>
      </c>
      <c r="V1029" t="n">
        <v>0.75</v>
      </c>
      <c r="W1029" t="n">
        <v>2.62</v>
      </c>
      <c r="X1029" t="n">
        <v>0.2</v>
      </c>
      <c r="Y1029" t="n">
        <v>1</v>
      </c>
      <c r="Z1029" t="n">
        <v>10</v>
      </c>
    </row>
    <row r="1030">
      <c r="A1030" t="n">
        <v>81</v>
      </c>
      <c r="B1030" t="n">
        <v>105</v>
      </c>
      <c r="C1030" t="inlineStr">
        <is>
          <t xml:space="preserve">CONCLUIDO	</t>
        </is>
      </c>
      <c r="D1030" t="n">
        <v>5.431</v>
      </c>
      <c r="E1030" t="n">
        <v>18.41</v>
      </c>
      <c r="F1030" t="n">
        <v>15.52</v>
      </c>
      <c r="G1030" t="n">
        <v>116.43</v>
      </c>
      <c r="H1030" t="n">
        <v>1.59</v>
      </c>
      <c r="I1030" t="n">
        <v>8</v>
      </c>
      <c r="J1030" t="n">
        <v>237.49</v>
      </c>
      <c r="K1030" t="n">
        <v>55.27</v>
      </c>
      <c r="L1030" t="n">
        <v>21.25</v>
      </c>
      <c r="M1030" t="n">
        <v>6</v>
      </c>
      <c r="N1030" t="n">
        <v>55.97</v>
      </c>
      <c r="O1030" t="n">
        <v>29524.81</v>
      </c>
      <c r="P1030" t="n">
        <v>198.01</v>
      </c>
      <c r="Q1030" t="n">
        <v>467.07</v>
      </c>
      <c r="R1030" t="n">
        <v>56.07</v>
      </c>
      <c r="S1030" t="n">
        <v>39.61</v>
      </c>
      <c r="T1030" t="n">
        <v>3286.92</v>
      </c>
      <c r="U1030" t="n">
        <v>0.71</v>
      </c>
      <c r="V1030" t="n">
        <v>0.75</v>
      </c>
      <c r="W1030" t="n">
        <v>2.62</v>
      </c>
      <c r="X1030" t="n">
        <v>0.19</v>
      </c>
      <c r="Y1030" t="n">
        <v>1</v>
      </c>
      <c r="Z1030" t="n">
        <v>10</v>
      </c>
    </row>
    <row r="1031">
      <c r="A1031" t="n">
        <v>82</v>
      </c>
      <c r="B1031" t="n">
        <v>105</v>
      </c>
      <c r="C1031" t="inlineStr">
        <is>
          <t xml:space="preserve">CONCLUIDO	</t>
        </is>
      </c>
      <c r="D1031" t="n">
        <v>5.4299</v>
      </c>
      <c r="E1031" t="n">
        <v>18.42</v>
      </c>
      <c r="F1031" t="n">
        <v>15.53</v>
      </c>
      <c r="G1031" t="n">
        <v>116.46</v>
      </c>
      <c r="H1031" t="n">
        <v>1.61</v>
      </c>
      <c r="I1031" t="n">
        <v>8</v>
      </c>
      <c r="J1031" t="n">
        <v>237.93</v>
      </c>
      <c r="K1031" t="n">
        <v>55.27</v>
      </c>
      <c r="L1031" t="n">
        <v>21.5</v>
      </c>
      <c r="M1031" t="n">
        <v>6</v>
      </c>
      <c r="N1031" t="n">
        <v>56.15</v>
      </c>
      <c r="O1031" t="n">
        <v>29578.26</v>
      </c>
      <c r="P1031" t="n">
        <v>198.1</v>
      </c>
      <c r="Q1031" t="n">
        <v>467.08</v>
      </c>
      <c r="R1031" t="n">
        <v>56.23</v>
      </c>
      <c r="S1031" t="n">
        <v>39.61</v>
      </c>
      <c r="T1031" t="n">
        <v>3364.58</v>
      </c>
      <c r="U1031" t="n">
        <v>0.7</v>
      </c>
      <c r="V1031" t="n">
        <v>0.75</v>
      </c>
      <c r="W1031" t="n">
        <v>2.62</v>
      </c>
      <c r="X1031" t="n">
        <v>0.19</v>
      </c>
      <c r="Y1031" t="n">
        <v>1</v>
      </c>
      <c r="Z1031" t="n">
        <v>10</v>
      </c>
    </row>
    <row r="1032">
      <c r="A1032" t="n">
        <v>83</v>
      </c>
      <c r="B1032" t="n">
        <v>105</v>
      </c>
      <c r="C1032" t="inlineStr">
        <is>
          <t xml:space="preserve">CONCLUIDO	</t>
        </is>
      </c>
      <c r="D1032" t="n">
        <v>5.4277</v>
      </c>
      <c r="E1032" t="n">
        <v>18.42</v>
      </c>
      <c r="F1032" t="n">
        <v>15.54</v>
      </c>
      <c r="G1032" t="n">
        <v>116.51</v>
      </c>
      <c r="H1032" t="n">
        <v>1.62</v>
      </c>
      <c r="I1032" t="n">
        <v>8</v>
      </c>
      <c r="J1032" t="n">
        <v>238.36</v>
      </c>
      <c r="K1032" t="n">
        <v>55.27</v>
      </c>
      <c r="L1032" t="n">
        <v>21.75</v>
      </c>
      <c r="M1032" t="n">
        <v>6</v>
      </c>
      <c r="N1032" t="n">
        <v>56.34</v>
      </c>
      <c r="O1032" t="n">
        <v>29631.77</v>
      </c>
      <c r="P1032" t="n">
        <v>197.49</v>
      </c>
      <c r="Q1032" t="n">
        <v>467.07</v>
      </c>
      <c r="R1032" t="n">
        <v>56.53</v>
      </c>
      <c r="S1032" t="n">
        <v>39.61</v>
      </c>
      <c r="T1032" t="n">
        <v>3516.53</v>
      </c>
      <c r="U1032" t="n">
        <v>0.7</v>
      </c>
      <c r="V1032" t="n">
        <v>0.75</v>
      </c>
      <c r="W1032" t="n">
        <v>2.62</v>
      </c>
      <c r="X1032" t="n">
        <v>0.2</v>
      </c>
      <c r="Y1032" t="n">
        <v>1</v>
      </c>
      <c r="Z1032" t="n">
        <v>10</v>
      </c>
    </row>
    <row r="1033">
      <c r="A1033" t="n">
        <v>84</v>
      </c>
      <c r="B1033" t="n">
        <v>105</v>
      </c>
      <c r="C1033" t="inlineStr">
        <is>
          <t xml:space="preserve">CONCLUIDO	</t>
        </is>
      </c>
      <c r="D1033" t="n">
        <v>5.4293</v>
      </c>
      <c r="E1033" t="n">
        <v>18.42</v>
      </c>
      <c r="F1033" t="n">
        <v>15.53</v>
      </c>
      <c r="G1033" t="n">
        <v>116.47</v>
      </c>
      <c r="H1033" t="n">
        <v>1.64</v>
      </c>
      <c r="I1033" t="n">
        <v>8</v>
      </c>
      <c r="J1033" t="n">
        <v>238.79</v>
      </c>
      <c r="K1033" t="n">
        <v>55.27</v>
      </c>
      <c r="L1033" t="n">
        <v>22</v>
      </c>
      <c r="M1033" t="n">
        <v>6</v>
      </c>
      <c r="N1033" t="n">
        <v>56.52</v>
      </c>
      <c r="O1033" t="n">
        <v>29685.34</v>
      </c>
      <c r="P1033" t="n">
        <v>196.61</v>
      </c>
      <c r="Q1033" t="n">
        <v>467.07</v>
      </c>
      <c r="R1033" t="n">
        <v>56.37</v>
      </c>
      <c r="S1033" t="n">
        <v>39.61</v>
      </c>
      <c r="T1033" t="n">
        <v>3437.99</v>
      </c>
      <c r="U1033" t="n">
        <v>0.7</v>
      </c>
      <c r="V1033" t="n">
        <v>0.75</v>
      </c>
      <c r="W1033" t="n">
        <v>2.62</v>
      </c>
      <c r="X1033" t="n">
        <v>0.2</v>
      </c>
      <c r="Y1033" t="n">
        <v>1</v>
      </c>
      <c r="Z1033" t="n">
        <v>10</v>
      </c>
    </row>
    <row r="1034">
      <c r="A1034" t="n">
        <v>85</v>
      </c>
      <c r="B1034" t="n">
        <v>105</v>
      </c>
      <c r="C1034" t="inlineStr">
        <is>
          <t xml:space="preserve">CONCLUIDO	</t>
        </is>
      </c>
      <c r="D1034" t="n">
        <v>5.4256</v>
      </c>
      <c r="E1034" t="n">
        <v>18.43</v>
      </c>
      <c r="F1034" t="n">
        <v>15.54</v>
      </c>
      <c r="G1034" t="n">
        <v>116.56</v>
      </c>
      <c r="H1034" t="n">
        <v>1.65</v>
      </c>
      <c r="I1034" t="n">
        <v>8</v>
      </c>
      <c r="J1034" t="n">
        <v>239.23</v>
      </c>
      <c r="K1034" t="n">
        <v>55.27</v>
      </c>
      <c r="L1034" t="n">
        <v>22.25</v>
      </c>
      <c r="M1034" t="n">
        <v>6</v>
      </c>
      <c r="N1034" t="n">
        <v>56.71</v>
      </c>
      <c r="O1034" t="n">
        <v>29738.98</v>
      </c>
      <c r="P1034" t="n">
        <v>195.97</v>
      </c>
      <c r="Q1034" t="n">
        <v>467.07</v>
      </c>
      <c r="R1034" t="n">
        <v>56.69</v>
      </c>
      <c r="S1034" t="n">
        <v>39.61</v>
      </c>
      <c r="T1034" t="n">
        <v>3596.71</v>
      </c>
      <c r="U1034" t="n">
        <v>0.7</v>
      </c>
      <c r="V1034" t="n">
        <v>0.75</v>
      </c>
      <c r="W1034" t="n">
        <v>2.62</v>
      </c>
      <c r="X1034" t="n">
        <v>0.21</v>
      </c>
      <c r="Y1034" t="n">
        <v>1</v>
      </c>
      <c r="Z1034" t="n">
        <v>10</v>
      </c>
    </row>
    <row r="1035">
      <c r="A1035" t="n">
        <v>86</v>
      </c>
      <c r="B1035" t="n">
        <v>105</v>
      </c>
      <c r="C1035" t="inlineStr">
        <is>
          <t xml:space="preserve">CONCLUIDO	</t>
        </is>
      </c>
      <c r="D1035" t="n">
        <v>5.43</v>
      </c>
      <c r="E1035" t="n">
        <v>18.42</v>
      </c>
      <c r="F1035" t="n">
        <v>15.53</v>
      </c>
      <c r="G1035" t="n">
        <v>116.45</v>
      </c>
      <c r="H1035" t="n">
        <v>1.67</v>
      </c>
      <c r="I1035" t="n">
        <v>8</v>
      </c>
      <c r="J1035" t="n">
        <v>239.66</v>
      </c>
      <c r="K1035" t="n">
        <v>55.27</v>
      </c>
      <c r="L1035" t="n">
        <v>22.5</v>
      </c>
      <c r="M1035" t="n">
        <v>6</v>
      </c>
      <c r="N1035" t="n">
        <v>56.89</v>
      </c>
      <c r="O1035" t="n">
        <v>29792.69</v>
      </c>
      <c r="P1035" t="n">
        <v>195.79</v>
      </c>
      <c r="Q1035" t="n">
        <v>467.07</v>
      </c>
      <c r="R1035" t="n">
        <v>56.41</v>
      </c>
      <c r="S1035" t="n">
        <v>39.61</v>
      </c>
      <c r="T1035" t="n">
        <v>3456.92</v>
      </c>
      <c r="U1035" t="n">
        <v>0.7</v>
      </c>
      <c r="V1035" t="n">
        <v>0.75</v>
      </c>
      <c r="W1035" t="n">
        <v>2.62</v>
      </c>
      <c r="X1035" t="n">
        <v>0.19</v>
      </c>
      <c r="Y1035" t="n">
        <v>1</v>
      </c>
      <c r="Z1035" t="n">
        <v>10</v>
      </c>
    </row>
    <row r="1036">
      <c r="A1036" t="n">
        <v>87</v>
      </c>
      <c r="B1036" t="n">
        <v>105</v>
      </c>
      <c r="C1036" t="inlineStr">
        <is>
          <t xml:space="preserve">CONCLUIDO	</t>
        </is>
      </c>
      <c r="D1036" t="n">
        <v>5.4295</v>
      </c>
      <c r="E1036" t="n">
        <v>18.42</v>
      </c>
      <c r="F1036" t="n">
        <v>15.53</v>
      </c>
      <c r="G1036" t="n">
        <v>116.46</v>
      </c>
      <c r="H1036" t="n">
        <v>1.69</v>
      </c>
      <c r="I1036" t="n">
        <v>8</v>
      </c>
      <c r="J1036" t="n">
        <v>240.1</v>
      </c>
      <c r="K1036" t="n">
        <v>55.27</v>
      </c>
      <c r="L1036" t="n">
        <v>22.75</v>
      </c>
      <c r="M1036" t="n">
        <v>6</v>
      </c>
      <c r="N1036" t="n">
        <v>57.08</v>
      </c>
      <c r="O1036" t="n">
        <v>29846.46</v>
      </c>
      <c r="P1036" t="n">
        <v>195.06</v>
      </c>
      <c r="Q1036" t="n">
        <v>467.07</v>
      </c>
      <c r="R1036" t="n">
        <v>56.39</v>
      </c>
      <c r="S1036" t="n">
        <v>39.61</v>
      </c>
      <c r="T1036" t="n">
        <v>3446.92</v>
      </c>
      <c r="U1036" t="n">
        <v>0.7</v>
      </c>
      <c r="V1036" t="n">
        <v>0.75</v>
      </c>
      <c r="W1036" t="n">
        <v>2.62</v>
      </c>
      <c r="X1036" t="n">
        <v>0.2</v>
      </c>
      <c r="Y1036" t="n">
        <v>1</v>
      </c>
      <c r="Z1036" t="n">
        <v>10</v>
      </c>
    </row>
    <row r="1037">
      <c r="A1037" t="n">
        <v>88</v>
      </c>
      <c r="B1037" t="n">
        <v>105</v>
      </c>
      <c r="C1037" t="inlineStr">
        <is>
          <t xml:space="preserve">CONCLUIDO	</t>
        </is>
      </c>
      <c r="D1037" t="n">
        <v>5.4217</v>
      </c>
      <c r="E1037" t="n">
        <v>18.44</v>
      </c>
      <c r="F1037" t="n">
        <v>15.56</v>
      </c>
      <c r="G1037" t="n">
        <v>116.66</v>
      </c>
      <c r="H1037" t="n">
        <v>1.7</v>
      </c>
      <c r="I1037" t="n">
        <v>8</v>
      </c>
      <c r="J1037" t="n">
        <v>240.54</v>
      </c>
      <c r="K1037" t="n">
        <v>55.27</v>
      </c>
      <c r="L1037" t="n">
        <v>23</v>
      </c>
      <c r="M1037" t="n">
        <v>6</v>
      </c>
      <c r="N1037" t="n">
        <v>57.26</v>
      </c>
      <c r="O1037" t="n">
        <v>29900.43</v>
      </c>
      <c r="P1037" t="n">
        <v>194.09</v>
      </c>
      <c r="Q1037" t="n">
        <v>467.07</v>
      </c>
      <c r="R1037" t="n">
        <v>57.12</v>
      </c>
      <c r="S1037" t="n">
        <v>39.61</v>
      </c>
      <c r="T1037" t="n">
        <v>3812.29</v>
      </c>
      <c r="U1037" t="n">
        <v>0.6899999999999999</v>
      </c>
      <c r="V1037" t="n">
        <v>0.75</v>
      </c>
      <c r="W1037" t="n">
        <v>2.63</v>
      </c>
      <c r="X1037" t="n">
        <v>0.22</v>
      </c>
      <c r="Y1037" t="n">
        <v>1</v>
      </c>
      <c r="Z1037" t="n">
        <v>10</v>
      </c>
    </row>
    <row r="1038">
      <c r="A1038" t="n">
        <v>89</v>
      </c>
      <c r="B1038" t="n">
        <v>105</v>
      </c>
      <c r="C1038" t="inlineStr">
        <is>
          <t xml:space="preserve">CONCLUIDO	</t>
        </is>
      </c>
      <c r="D1038" t="n">
        <v>5.4455</v>
      </c>
      <c r="E1038" t="n">
        <v>18.36</v>
      </c>
      <c r="F1038" t="n">
        <v>15.52</v>
      </c>
      <c r="G1038" t="n">
        <v>132.99</v>
      </c>
      <c r="H1038" t="n">
        <v>1.72</v>
      </c>
      <c r="I1038" t="n">
        <v>7</v>
      </c>
      <c r="J1038" t="n">
        <v>240.97</v>
      </c>
      <c r="K1038" t="n">
        <v>55.27</v>
      </c>
      <c r="L1038" t="n">
        <v>23.25</v>
      </c>
      <c r="M1038" t="n">
        <v>5</v>
      </c>
      <c r="N1038" t="n">
        <v>57.45</v>
      </c>
      <c r="O1038" t="n">
        <v>29954.34</v>
      </c>
      <c r="P1038" t="n">
        <v>193.59</v>
      </c>
      <c r="Q1038" t="n">
        <v>467.08</v>
      </c>
      <c r="R1038" t="n">
        <v>55.91</v>
      </c>
      <c r="S1038" t="n">
        <v>39.61</v>
      </c>
      <c r="T1038" t="n">
        <v>3210.23</v>
      </c>
      <c r="U1038" t="n">
        <v>0.71</v>
      </c>
      <c r="V1038" t="n">
        <v>0.75</v>
      </c>
      <c r="W1038" t="n">
        <v>2.62</v>
      </c>
      <c r="X1038" t="n">
        <v>0.18</v>
      </c>
      <c r="Y1038" t="n">
        <v>1</v>
      </c>
      <c r="Z1038" t="n">
        <v>10</v>
      </c>
    </row>
    <row r="1039">
      <c r="A1039" t="n">
        <v>90</v>
      </c>
      <c r="B1039" t="n">
        <v>105</v>
      </c>
      <c r="C1039" t="inlineStr">
        <is>
          <t xml:space="preserve">CONCLUIDO	</t>
        </is>
      </c>
      <c r="D1039" t="n">
        <v>5.4458</v>
      </c>
      <c r="E1039" t="n">
        <v>18.36</v>
      </c>
      <c r="F1039" t="n">
        <v>15.51</v>
      </c>
      <c r="G1039" t="n">
        <v>132.98</v>
      </c>
      <c r="H1039" t="n">
        <v>1.73</v>
      </c>
      <c r="I1039" t="n">
        <v>7</v>
      </c>
      <c r="J1039" t="n">
        <v>241.41</v>
      </c>
      <c r="K1039" t="n">
        <v>55.27</v>
      </c>
      <c r="L1039" t="n">
        <v>23.5</v>
      </c>
      <c r="M1039" t="n">
        <v>5</v>
      </c>
      <c r="N1039" t="n">
        <v>57.64</v>
      </c>
      <c r="O1039" t="n">
        <v>30008.32</v>
      </c>
      <c r="P1039" t="n">
        <v>193.99</v>
      </c>
      <c r="Q1039" t="n">
        <v>467.07</v>
      </c>
      <c r="R1039" t="n">
        <v>55.97</v>
      </c>
      <c r="S1039" t="n">
        <v>39.61</v>
      </c>
      <c r="T1039" t="n">
        <v>3240.79</v>
      </c>
      <c r="U1039" t="n">
        <v>0.71</v>
      </c>
      <c r="V1039" t="n">
        <v>0.75</v>
      </c>
      <c r="W1039" t="n">
        <v>2.62</v>
      </c>
      <c r="X1039" t="n">
        <v>0.18</v>
      </c>
      <c r="Y1039" t="n">
        <v>1</v>
      </c>
      <c r="Z1039" t="n">
        <v>10</v>
      </c>
    </row>
    <row r="1040">
      <c r="A1040" t="n">
        <v>91</v>
      </c>
      <c r="B1040" t="n">
        <v>105</v>
      </c>
      <c r="C1040" t="inlineStr">
        <is>
          <t xml:space="preserve">CONCLUIDO	</t>
        </is>
      </c>
      <c r="D1040" t="n">
        <v>5.4453</v>
      </c>
      <c r="E1040" t="n">
        <v>18.36</v>
      </c>
      <c r="F1040" t="n">
        <v>15.52</v>
      </c>
      <c r="G1040" t="n">
        <v>132.99</v>
      </c>
      <c r="H1040" t="n">
        <v>1.75</v>
      </c>
      <c r="I1040" t="n">
        <v>7</v>
      </c>
      <c r="J1040" t="n">
        <v>241.85</v>
      </c>
      <c r="K1040" t="n">
        <v>55.27</v>
      </c>
      <c r="L1040" t="n">
        <v>23.75</v>
      </c>
      <c r="M1040" t="n">
        <v>5</v>
      </c>
      <c r="N1040" t="n">
        <v>57.83</v>
      </c>
      <c r="O1040" t="n">
        <v>30062.36</v>
      </c>
      <c r="P1040" t="n">
        <v>194.47</v>
      </c>
      <c r="Q1040" t="n">
        <v>467.08</v>
      </c>
      <c r="R1040" t="n">
        <v>55.9</v>
      </c>
      <c r="S1040" t="n">
        <v>39.61</v>
      </c>
      <c r="T1040" t="n">
        <v>3207.43</v>
      </c>
      <c r="U1040" t="n">
        <v>0.71</v>
      </c>
      <c r="V1040" t="n">
        <v>0.75</v>
      </c>
      <c r="W1040" t="n">
        <v>2.62</v>
      </c>
      <c r="X1040" t="n">
        <v>0.18</v>
      </c>
      <c r="Y1040" t="n">
        <v>1</v>
      </c>
      <c r="Z1040" t="n">
        <v>10</v>
      </c>
    </row>
    <row r="1041">
      <c r="A1041" t="n">
        <v>92</v>
      </c>
      <c r="B1041" t="n">
        <v>105</v>
      </c>
      <c r="C1041" t="inlineStr">
        <is>
          <t xml:space="preserve">CONCLUIDO	</t>
        </is>
      </c>
      <c r="D1041" t="n">
        <v>5.4462</v>
      </c>
      <c r="E1041" t="n">
        <v>18.36</v>
      </c>
      <c r="F1041" t="n">
        <v>15.51</v>
      </c>
      <c r="G1041" t="n">
        <v>132.97</v>
      </c>
      <c r="H1041" t="n">
        <v>1.76</v>
      </c>
      <c r="I1041" t="n">
        <v>7</v>
      </c>
      <c r="J1041" t="n">
        <v>242.29</v>
      </c>
      <c r="K1041" t="n">
        <v>55.27</v>
      </c>
      <c r="L1041" t="n">
        <v>24</v>
      </c>
      <c r="M1041" t="n">
        <v>5</v>
      </c>
      <c r="N1041" t="n">
        <v>58.02</v>
      </c>
      <c r="O1041" t="n">
        <v>30116.47</v>
      </c>
      <c r="P1041" t="n">
        <v>194.21</v>
      </c>
      <c r="Q1041" t="n">
        <v>467.07</v>
      </c>
      <c r="R1041" t="n">
        <v>55.79</v>
      </c>
      <c r="S1041" t="n">
        <v>39.61</v>
      </c>
      <c r="T1041" t="n">
        <v>3149.32</v>
      </c>
      <c r="U1041" t="n">
        <v>0.71</v>
      </c>
      <c r="V1041" t="n">
        <v>0.75</v>
      </c>
      <c r="W1041" t="n">
        <v>2.62</v>
      </c>
      <c r="X1041" t="n">
        <v>0.18</v>
      </c>
      <c r="Y1041" t="n">
        <v>1</v>
      </c>
      <c r="Z1041" t="n">
        <v>10</v>
      </c>
    </row>
    <row r="1042">
      <c r="A1042" t="n">
        <v>93</v>
      </c>
      <c r="B1042" t="n">
        <v>105</v>
      </c>
      <c r="C1042" t="inlineStr">
        <is>
          <t xml:space="preserve">CONCLUIDO	</t>
        </is>
      </c>
      <c r="D1042" t="n">
        <v>5.4463</v>
      </c>
      <c r="E1042" t="n">
        <v>18.36</v>
      </c>
      <c r="F1042" t="n">
        <v>15.51</v>
      </c>
      <c r="G1042" t="n">
        <v>132.96</v>
      </c>
      <c r="H1042" t="n">
        <v>1.78</v>
      </c>
      <c r="I1042" t="n">
        <v>7</v>
      </c>
      <c r="J1042" t="n">
        <v>242.73</v>
      </c>
      <c r="K1042" t="n">
        <v>55.27</v>
      </c>
      <c r="L1042" t="n">
        <v>24.25</v>
      </c>
      <c r="M1042" t="n">
        <v>5</v>
      </c>
      <c r="N1042" t="n">
        <v>58.21</v>
      </c>
      <c r="O1042" t="n">
        <v>30170.65</v>
      </c>
      <c r="P1042" t="n">
        <v>194.92</v>
      </c>
      <c r="Q1042" t="n">
        <v>467.07</v>
      </c>
      <c r="R1042" t="n">
        <v>55.87</v>
      </c>
      <c r="S1042" t="n">
        <v>39.61</v>
      </c>
      <c r="T1042" t="n">
        <v>3190.27</v>
      </c>
      <c r="U1042" t="n">
        <v>0.71</v>
      </c>
      <c r="V1042" t="n">
        <v>0.75</v>
      </c>
      <c r="W1042" t="n">
        <v>2.62</v>
      </c>
      <c r="X1042" t="n">
        <v>0.18</v>
      </c>
      <c r="Y1042" t="n">
        <v>1</v>
      </c>
      <c r="Z1042" t="n">
        <v>10</v>
      </c>
    </row>
    <row r="1043">
      <c r="A1043" t="n">
        <v>94</v>
      </c>
      <c r="B1043" t="n">
        <v>105</v>
      </c>
      <c r="C1043" t="inlineStr">
        <is>
          <t xml:space="preserve">CONCLUIDO	</t>
        </is>
      </c>
      <c r="D1043" t="n">
        <v>5.4475</v>
      </c>
      <c r="E1043" t="n">
        <v>18.36</v>
      </c>
      <c r="F1043" t="n">
        <v>15.51</v>
      </c>
      <c r="G1043" t="n">
        <v>132.93</v>
      </c>
      <c r="H1043" t="n">
        <v>1.79</v>
      </c>
      <c r="I1043" t="n">
        <v>7</v>
      </c>
      <c r="J1043" t="n">
        <v>243.17</v>
      </c>
      <c r="K1043" t="n">
        <v>55.27</v>
      </c>
      <c r="L1043" t="n">
        <v>24.5</v>
      </c>
      <c r="M1043" t="n">
        <v>5</v>
      </c>
      <c r="N1043" t="n">
        <v>58.4</v>
      </c>
      <c r="O1043" t="n">
        <v>30224.9</v>
      </c>
      <c r="P1043" t="n">
        <v>194.63</v>
      </c>
      <c r="Q1043" t="n">
        <v>467.08</v>
      </c>
      <c r="R1043" t="n">
        <v>55.61</v>
      </c>
      <c r="S1043" t="n">
        <v>39.61</v>
      </c>
      <c r="T1043" t="n">
        <v>3061.48</v>
      </c>
      <c r="U1043" t="n">
        <v>0.71</v>
      </c>
      <c r="V1043" t="n">
        <v>0.75</v>
      </c>
      <c r="W1043" t="n">
        <v>2.62</v>
      </c>
      <c r="X1043" t="n">
        <v>0.17</v>
      </c>
      <c r="Y1043" t="n">
        <v>1</v>
      </c>
      <c r="Z1043" t="n">
        <v>10</v>
      </c>
    </row>
    <row r="1044">
      <c r="A1044" t="n">
        <v>95</v>
      </c>
      <c r="B1044" t="n">
        <v>105</v>
      </c>
      <c r="C1044" t="inlineStr">
        <is>
          <t xml:space="preserve">CONCLUIDO	</t>
        </is>
      </c>
      <c r="D1044" t="n">
        <v>5.4493</v>
      </c>
      <c r="E1044" t="n">
        <v>18.35</v>
      </c>
      <c r="F1044" t="n">
        <v>15.5</v>
      </c>
      <c r="G1044" t="n">
        <v>132.88</v>
      </c>
      <c r="H1044" t="n">
        <v>1.81</v>
      </c>
      <c r="I1044" t="n">
        <v>7</v>
      </c>
      <c r="J1044" t="n">
        <v>243.61</v>
      </c>
      <c r="K1044" t="n">
        <v>55.27</v>
      </c>
      <c r="L1044" t="n">
        <v>24.75</v>
      </c>
      <c r="M1044" t="n">
        <v>5</v>
      </c>
      <c r="N1044" t="n">
        <v>58.59</v>
      </c>
      <c r="O1044" t="n">
        <v>30279.22</v>
      </c>
      <c r="P1044" t="n">
        <v>193.7</v>
      </c>
      <c r="Q1044" t="n">
        <v>467.07</v>
      </c>
      <c r="R1044" t="n">
        <v>55.49</v>
      </c>
      <c r="S1044" t="n">
        <v>39.61</v>
      </c>
      <c r="T1044" t="n">
        <v>3002.91</v>
      </c>
      <c r="U1044" t="n">
        <v>0.71</v>
      </c>
      <c r="V1044" t="n">
        <v>0.75</v>
      </c>
      <c r="W1044" t="n">
        <v>2.62</v>
      </c>
      <c r="X1044" t="n">
        <v>0.17</v>
      </c>
      <c r="Y1044" t="n">
        <v>1</v>
      </c>
      <c r="Z1044" t="n">
        <v>10</v>
      </c>
    </row>
    <row r="1045">
      <c r="A1045" t="n">
        <v>96</v>
      </c>
      <c r="B1045" t="n">
        <v>105</v>
      </c>
      <c r="C1045" t="inlineStr">
        <is>
          <t xml:space="preserve">CONCLUIDO	</t>
        </is>
      </c>
      <c r="D1045" t="n">
        <v>5.4519</v>
      </c>
      <c r="E1045" t="n">
        <v>18.34</v>
      </c>
      <c r="F1045" t="n">
        <v>15.49</v>
      </c>
      <c r="G1045" t="n">
        <v>132.8</v>
      </c>
      <c r="H1045" t="n">
        <v>1.82</v>
      </c>
      <c r="I1045" t="n">
        <v>7</v>
      </c>
      <c r="J1045" t="n">
        <v>244.05</v>
      </c>
      <c r="K1045" t="n">
        <v>55.27</v>
      </c>
      <c r="L1045" t="n">
        <v>25</v>
      </c>
      <c r="M1045" t="n">
        <v>5</v>
      </c>
      <c r="N1045" t="n">
        <v>58.78</v>
      </c>
      <c r="O1045" t="n">
        <v>30333.61</v>
      </c>
      <c r="P1045" t="n">
        <v>193.12</v>
      </c>
      <c r="Q1045" t="n">
        <v>467.07</v>
      </c>
      <c r="R1045" t="n">
        <v>55.19</v>
      </c>
      <c r="S1045" t="n">
        <v>39.61</v>
      </c>
      <c r="T1045" t="n">
        <v>2853.21</v>
      </c>
      <c r="U1045" t="n">
        <v>0.72</v>
      </c>
      <c r="V1045" t="n">
        <v>0.75</v>
      </c>
      <c r="W1045" t="n">
        <v>2.62</v>
      </c>
      <c r="X1045" t="n">
        <v>0.16</v>
      </c>
      <c r="Y1045" t="n">
        <v>1</v>
      </c>
      <c r="Z1045" t="n">
        <v>10</v>
      </c>
    </row>
    <row r="1046">
      <c r="A1046" t="n">
        <v>97</v>
      </c>
      <c r="B1046" t="n">
        <v>105</v>
      </c>
      <c r="C1046" t="inlineStr">
        <is>
          <t xml:space="preserve">CONCLUIDO	</t>
        </is>
      </c>
      <c r="D1046" t="n">
        <v>5.4497</v>
      </c>
      <c r="E1046" t="n">
        <v>18.35</v>
      </c>
      <c r="F1046" t="n">
        <v>15.5</v>
      </c>
      <c r="G1046" t="n">
        <v>132.87</v>
      </c>
      <c r="H1046" t="n">
        <v>1.84</v>
      </c>
      <c r="I1046" t="n">
        <v>7</v>
      </c>
      <c r="J1046" t="n">
        <v>244.49</v>
      </c>
      <c r="K1046" t="n">
        <v>55.27</v>
      </c>
      <c r="L1046" t="n">
        <v>25.25</v>
      </c>
      <c r="M1046" t="n">
        <v>5</v>
      </c>
      <c r="N1046" t="n">
        <v>58.97</v>
      </c>
      <c r="O1046" t="n">
        <v>30388.06</v>
      </c>
      <c r="P1046" t="n">
        <v>192.92</v>
      </c>
      <c r="Q1046" t="n">
        <v>467.07</v>
      </c>
      <c r="R1046" t="n">
        <v>55.34</v>
      </c>
      <c r="S1046" t="n">
        <v>39.61</v>
      </c>
      <c r="T1046" t="n">
        <v>2924.91</v>
      </c>
      <c r="U1046" t="n">
        <v>0.72</v>
      </c>
      <c r="V1046" t="n">
        <v>0.75</v>
      </c>
      <c r="W1046" t="n">
        <v>2.62</v>
      </c>
      <c r="X1046" t="n">
        <v>0.17</v>
      </c>
      <c r="Y1046" t="n">
        <v>1</v>
      </c>
      <c r="Z1046" t="n">
        <v>10</v>
      </c>
    </row>
    <row r="1047">
      <c r="A1047" t="n">
        <v>98</v>
      </c>
      <c r="B1047" t="n">
        <v>105</v>
      </c>
      <c r="C1047" t="inlineStr">
        <is>
          <t xml:space="preserve">CONCLUIDO	</t>
        </is>
      </c>
      <c r="D1047" t="n">
        <v>5.4493</v>
      </c>
      <c r="E1047" t="n">
        <v>18.35</v>
      </c>
      <c r="F1047" t="n">
        <v>15.5</v>
      </c>
      <c r="G1047" t="n">
        <v>132.88</v>
      </c>
      <c r="H1047" t="n">
        <v>1.85</v>
      </c>
      <c r="I1047" t="n">
        <v>7</v>
      </c>
      <c r="J1047" t="n">
        <v>244.93</v>
      </c>
      <c r="K1047" t="n">
        <v>55.27</v>
      </c>
      <c r="L1047" t="n">
        <v>25.5</v>
      </c>
      <c r="M1047" t="n">
        <v>5</v>
      </c>
      <c r="N1047" t="n">
        <v>59.16</v>
      </c>
      <c r="O1047" t="n">
        <v>30442.58</v>
      </c>
      <c r="P1047" t="n">
        <v>192.24</v>
      </c>
      <c r="Q1047" t="n">
        <v>467.07</v>
      </c>
      <c r="R1047" t="n">
        <v>55.38</v>
      </c>
      <c r="S1047" t="n">
        <v>39.61</v>
      </c>
      <c r="T1047" t="n">
        <v>2947.7</v>
      </c>
      <c r="U1047" t="n">
        <v>0.72</v>
      </c>
      <c r="V1047" t="n">
        <v>0.75</v>
      </c>
      <c r="W1047" t="n">
        <v>2.62</v>
      </c>
      <c r="X1047" t="n">
        <v>0.17</v>
      </c>
      <c r="Y1047" t="n">
        <v>1</v>
      </c>
      <c r="Z1047" t="n">
        <v>10</v>
      </c>
    </row>
    <row r="1048">
      <c r="A1048" t="n">
        <v>99</v>
      </c>
      <c r="B1048" t="n">
        <v>105</v>
      </c>
      <c r="C1048" t="inlineStr">
        <is>
          <t xml:space="preserve">CONCLUIDO	</t>
        </is>
      </c>
      <c r="D1048" t="n">
        <v>5.4525</v>
      </c>
      <c r="E1048" t="n">
        <v>18.34</v>
      </c>
      <c r="F1048" t="n">
        <v>15.49</v>
      </c>
      <c r="G1048" t="n">
        <v>132.79</v>
      </c>
      <c r="H1048" t="n">
        <v>1.87</v>
      </c>
      <c r="I1048" t="n">
        <v>7</v>
      </c>
      <c r="J1048" t="n">
        <v>245.38</v>
      </c>
      <c r="K1048" t="n">
        <v>55.27</v>
      </c>
      <c r="L1048" t="n">
        <v>25.75</v>
      </c>
      <c r="M1048" t="n">
        <v>5</v>
      </c>
      <c r="N1048" t="n">
        <v>59.35</v>
      </c>
      <c r="O1048" t="n">
        <v>30497.18</v>
      </c>
      <c r="P1048" t="n">
        <v>191.54</v>
      </c>
      <c r="Q1048" t="n">
        <v>467.07</v>
      </c>
      <c r="R1048" t="n">
        <v>55.08</v>
      </c>
      <c r="S1048" t="n">
        <v>39.61</v>
      </c>
      <c r="T1048" t="n">
        <v>2793.42</v>
      </c>
      <c r="U1048" t="n">
        <v>0.72</v>
      </c>
      <c r="V1048" t="n">
        <v>0.75</v>
      </c>
      <c r="W1048" t="n">
        <v>2.62</v>
      </c>
      <c r="X1048" t="n">
        <v>0.16</v>
      </c>
      <c r="Y1048" t="n">
        <v>1</v>
      </c>
      <c r="Z1048" t="n">
        <v>10</v>
      </c>
    </row>
    <row r="1049">
      <c r="A1049" t="n">
        <v>100</v>
      </c>
      <c r="B1049" t="n">
        <v>105</v>
      </c>
      <c r="C1049" t="inlineStr">
        <is>
          <t xml:space="preserve">CONCLUIDO	</t>
        </is>
      </c>
      <c r="D1049" t="n">
        <v>5.4513</v>
      </c>
      <c r="E1049" t="n">
        <v>18.34</v>
      </c>
      <c r="F1049" t="n">
        <v>15.5</v>
      </c>
      <c r="G1049" t="n">
        <v>132.82</v>
      </c>
      <c r="H1049" t="n">
        <v>1.88</v>
      </c>
      <c r="I1049" t="n">
        <v>7</v>
      </c>
      <c r="J1049" t="n">
        <v>245.82</v>
      </c>
      <c r="K1049" t="n">
        <v>55.27</v>
      </c>
      <c r="L1049" t="n">
        <v>26</v>
      </c>
      <c r="M1049" t="n">
        <v>5</v>
      </c>
      <c r="N1049" t="n">
        <v>59.55</v>
      </c>
      <c r="O1049" t="n">
        <v>30551.84</v>
      </c>
      <c r="P1049" t="n">
        <v>191.21</v>
      </c>
      <c r="Q1049" t="n">
        <v>467.07</v>
      </c>
      <c r="R1049" t="n">
        <v>55.3</v>
      </c>
      <c r="S1049" t="n">
        <v>39.61</v>
      </c>
      <c r="T1049" t="n">
        <v>2905.3</v>
      </c>
      <c r="U1049" t="n">
        <v>0.72</v>
      </c>
      <c r="V1049" t="n">
        <v>0.75</v>
      </c>
      <c r="W1049" t="n">
        <v>2.62</v>
      </c>
      <c r="X1049" t="n">
        <v>0.16</v>
      </c>
      <c r="Y1049" t="n">
        <v>1</v>
      </c>
      <c r="Z1049" t="n">
        <v>10</v>
      </c>
    </row>
    <row r="1050">
      <c r="A1050" t="n">
        <v>101</v>
      </c>
      <c r="B1050" t="n">
        <v>105</v>
      </c>
      <c r="C1050" t="inlineStr">
        <is>
          <t xml:space="preserve">CONCLUIDO	</t>
        </is>
      </c>
      <c r="D1050" t="n">
        <v>5.4486</v>
      </c>
      <c r="E1050" t="n">
        <v>18.35</v>
      </c>
      <c r="F1050" t="n">
        <v>15.5</v>
      </c>
      <c r="G1050" t="n">
        <v>132.9</v>
      </c>
      <c r="H1050" t="n">
        <v>1.9</v>
      </c>
      <c r="I1050" t="n">
        <v>7</v>
      </c>
      <c r="J1050" t="n">
        <v>246.26</v>
      </c>
      <c r="K1050" t="n">
        <v>55.27</v>
      </c>
      <c r="L1050" t="n">
        <v>26.25</v>
      </c>
      <c r="M1050" t="n">
        <v>5</v>
      </c>
      <c r="N1050" t="n">
        <v>59.74</v>
      </c>
      <c r="O1050" t="n">
        <v>30606.57</v>
      </c>
      <c r="P1050" t="n">
        <v>191.14</v>
      </c>
      <c r="Q1050" t="n">
        <v>467.07</v>
      </c>
      <c r="R1050" t="n">
        <v>55.5</v>
      </c>
      <c r="S1050" t="n">
        <v>39.61</v>
      </c>
      <c r="T1050" t="n">
        <v>3004.67</v>
      </c>
      <c r="U1050" t="n">
        <v>0.71</v>
      </c>
      <c r="V1050" t="n">
        <v>0.75</v>
      </c>
      <c r="W1050" t="n">
        <v>2.62</v>
      </c>
      <c r="X1050" t="n">
        <v>0.17</v>
      </c>
      <c r="Y1050" t="n">
        <v>1</v>
      </c>
      <c r="Z1050" t="n">
        <v>10</v>
      </c>
    </row>
    <row r="1051">
      <c r="A1051" t="n">
        <v>102</v>
      </c>
      <c r="B1051" t="n">
        <v>105</v>
      </c>
      <c r="C1051" t="inlineStr">
        <is>
          <t xml:space="preserve">CONCLUIDO	</t>
        </is>
      </c>
      <c r="D1051" t="n">
        <v>5.4466</v>
      </c>
      <c r="E1051" t="n">
        <v>18.36</v>
      </c>
      <c r="F1051" t="n">
        <v>15.51</v>
      </c>
      <c r="G1051" t="n">
        <v>132.95</v>
      </c>
      <c r="H1051" t="n">
        <v>1.91</v>
      </c>
      <c r="I1051" t="n">
        <v>7</v>
      </c>
      <c r="J1051" t="n">
        <v>246.71</v>
      </c>
      <c r="K1051" t="n">
        <v>55.27</v>
      </c>
      <c r="L1051" t="n">
        <v>26.5</v>
      </c>
      <c r="M1051" t="n">
        <v>5</v>
      </c>
      <c r="N1051" t="n">
        <v>59.93</v>
      </c>
      <c r="O1051" t="n">
        <v>30661.38</v>
      </c>
      <c r="P1051" t="n">
        <v>190.74</v>
      </c>
      <c r="Q1051" t="n">
        <v>467.07</v>
      </c>
      <c r="R1051" t="n">
        <v>55.68</v>
      </c>
      <c r="S1051" t="n">
        <v>39.61</v>
      </c>
      <c r="T1051" t="n">
        <v>3098</v>
      </c>
      <c r="U1051" t="n">
        <v>0.71</v>
      </c>
      <c r="V1051" t="n">
        <v>0.75</v>
      </c>
      <c r="W1051" t="n">
        <v>2.62</v>
      </c>
      <c r="X1051" t="n">
        <v>0.18</v>
      </c>
      <c r="Y1051" t="n">
        <v>1</v>
      </c>
      <c r="Z1051" t="n">
        <v>10</v>
      </c>
    </row>
    <row r="1052">
      <c r="A1052" t="n">
        <v>103</v>
      </c>
      <c r="B1052" t="n">
        <v>105</v>
      </c>
      <c r="C1052" t="inlineStr">
        <is>
          <t xml:space="preserve">CONCLUIDO	</t>
        </is>
      </c>
      <c r="D1052" t="n">
        <v>5.4501</v>
      </c>
      <c r="E1052" t="n">
        <v>18.35</v>
      </c>
      <c r="F1052" t="n">
        <v>15.5</v>
      </c>
      <c r="G1052" t="n">
        <v>132.85</v>
      </c>
      <c r="H1052" t="n">
        <v>1.93</v>
      </c>
      <c r="I1052" t="n">
        <v>7</v>
      </c>
      <c r="J1052" t="n">
        <v>247.15</v>
      </c>
      <c r="K1052" t="n">
        <v>55.27</v>
      </c>
      <c r="L1052" t="n">
        <v>26.75</v>
      </c>
      <c r="M1052" t="n">
        <v>5</v>
      </c>
      <c r="N1052" t="n">
        <v>60.13</v>
      </c>
      <c r="O1052" t="n">
        <v>30716.25</v>
      </c>
      <c r="P1052" t="n">
        <v>189.64</v>
      </c>
      <c r="Q1052" t="n">
        <v>467.07</v>
      </c>
      <c r="R1052" t="n">
        <v>55.44</v>
      </c>
      <c r="S1052" t="n">
        <v>39.61</v>
      </c>
      <c r="T1052" t="n">
        <v>2976.79</v>
      </c>
      <c r="U1052" t="n">
        <v>0.71</v>
      </c>
      <c r="V1052" t="n">
        <v>0.75</v>
      </c>
      <c r="W1052" t="n">
        <v>2.62</v>
      </c>
      <c r="X1052" t="n">
        <v>0.17</v>
      </c>
      <c r="Y1052" t="n">
        <v>1</v>
      </c>
      <c r="Z1052" t="n">
        <v>10</v>
      </c>
    </row>
    <row r="1053">
      <c r="A1053" t="n">
        <v>104</v>
      </c>
      <c r="B1053" t="n">
        <v>105</v>
      </c>
      <c r="C1053" t="inlineStr">
        <is>
          <t xml:space="preserve">CONCLUIDO	</t>
        </is>
      </c>
      <c r="D1053" t="n">
        <v>5.4726</v>
      </c>
      <c r="E1053" t="n">
        <v>18.27</v>
      </c>
      <c r="F1053" t="n">
        <v>15.46</v>
      </c>
      <c r="G1053" t="n">
        <v>154.65</v>
      </c>
      <c r="H1053" t="n">
        <v>1.94</v>
      </c>
      <c r="I1053" t="n">
        <v>6</v>
      </c>
      <c r="J1053" t="n">
        <v>247.6</v>
      </c>
      <c r="K1053" t="n">
        <v>55.27</v>
      </c>
      <c r="L1053" t="n">
        <v>27</v>
      </c>
      <c r="M1053" t="n">
        <v>4</v>
      </c>
      <c r="N1053" t="n">
        <v>60.33</v>
      </c>
      <c r="O1053" t="n">
        <v>30771.2</v>
      </c>
      <c r="P1053" t="n">
        <v>187.96</v>
      </c>
      <c r="Q1053" t="n">
        <v>467.07</v>
      </c>
      <c r="R1053" t="n">
        <v>54.31</v>
      </c>
      <c r="S1053" t="n">
        <v>39.61</v>
      </c>
      <c r="T1053" t="n">
        <v>2413.51</v>
      </c>
      <c r="U1053" t="n">
        <v>0.73</v>
      </c>
      <c r="V1053" t="n">
        <v>0.75</v>
      </c>
      <c r="W1053" t="n">
        <v>2.62</v>
      </c>
      <c r="X1053" t="n">
        <v>0.13</v>
      </c>
      <c r="Y1053" t="n">
        <v>1</v>
      </c>
      <c r="Z1053" t="n">
        <v>10</v>
      </c>
    </row>
    <row r="1054">
      <c r="A1054" t="n">
        <v>105</v>
      </c>
      <c r="B1054" t="n">
        <v>105</v>
      </c>
      <c r="C1054" t="inlineStr">
        <is>
          <t xml:space="preserve">CONCLUIDO	</t>
        </is>
      </c>
      <c r="D1054" t="n">
        <v>5.4705</v>
      </c>
      <c r="E1054" t="n">
        <v>18.28</v>
      </c>
      <c r="F1054" t="n">
        <v>15.47</v>
      </c>
      <c r="G1054" t="n">
        <v>154.72</v>
      </c>
      <c r="H1054" t="n">
        <v>1.95</v>
      </c>
      <c r="I1054" t="n">
        <v>6</v>
      </c>
      <c r="J1054" t="n">
        <v>248.04</v>
      </c>
      <c r="K1054" t="n">
        <v>55.27</v>
      </c>
      <c r="L1054" t="n">
        <v>27.25</v>
      </c>
      <c r="M1054" t="n">
        <v>4</v>
      </c>
      <c r="N1054" t="n">
        <v>60.52</v>
      </c>
      <c r="O1054" t="n">
        <v>30826.21</v>
      </c>
      <c r="P1054" t="n">
        <v>187.96</v>
      </c>
      <c r="Q1054" t="n">
        <v>467.07</v>
      </c>
      <c r="R1054" t="n">
        <v>54.5</v>
      </c>
      <c r="S1054" t="n">
        <v>39.61</v>
      </c>
      <c r="T1054" t="n">
        <v>2510.43</v>
      </c>
      <c r="U1054" t="n">
        <v>0.73</v>
      </c>
      <c r="V1054" t="n">
        <v>0.75</v>
      </c>
      <c r="W1054" t="n">
        <v>2.62</v>
      </c>
      <c r="X1054" t="n">
        <v>0.14</v>
      </c>
      <c r="Y1054" t="n">
        <v>1</v>
      </c>
      <c r="Z1054" t="n">
        <v>10</v>
      </c>
    </row>
    <row r="1055">
      <c r="A1055" t="n">
        <v>106</v>
      </c>
      <c r="B1055" t="n">
        <v>105</v>
      </c>
      <c r="C1055" t="inlineStr">
        <is>
          <t xml:space="preserve">CONCLUIDO	</t>
        </is>
      </c>
      <c r="D1055" t="n">
        <v>5.4708</v>
      </c>
      <c r="E1055" t="n">
        <v>18.28</v>
      </c>
      <c r="F1055" t="n">
        <v>15.47</v>
      </c>
      <c r="G1055" t="n">
        <v>154.71</v>
      </c>
      <c r="H1055" t="n">
        <v>1.97</v>
      </c>
      <c r="I1055" t="n">
        <v>6</v>
      </c>
      <c r="J1055" t="n">
        <v>248.49</v>
      </c>
      <c r="K1055" t="n">
        <v>55.27</v>
      </c>
      <c r="L1055" t="n">
        <v>27.5</v>
      </c>
      <c r="M1055" t="n">
        <v>3</v>
      </c>
      <c r="N1055" t="n">
        <v>60.72</v>
      </c>
      <c r="O1055" t="n">
        <v>30881.3</v>
      </c>
      <c r="P1055" t="n">
        <v>188.33</v>
      </c>
      <c r="Q1055" t="n">
        <v>467.07</v>
      </c>
      <c r="R1055" t="n">
        <v>54.46</v>
      </c>
      <c r="S1055" t="n">
        <v>39.61</v>
      </c>
      <c r="T1055" t="n">
        <v>2492.19</v>
      </c>
      <c r="U1055" t="n">
        <v>0.73</v>
      </c>
      <c r="V1055" t="n">
        <v>0.75</v>
      </c>
      <c r="W1055" t="n">
        <v>2.62</v>
      </c>
      <c r="X1055" t="n">
        <v>0.14</v>
      </c>
      <c r="Y1055" t="n">
        <v>1</v>
      </c>
      <c r="Z1055" t="n">
        <v>10</v>
      </c>
    </row>
    <row r="1056">
      <c r="A1056" t="n">
        <v>107</v>
      </c>
      <c r="B1056" t="n">
        <v>105</v>
      </c>
      <c r="C1056" t="inlineStr">
        <is>
          <t xml:space="preserve">CONCLUIDO	</t>
        </is>
      </c>
      <c r="D1056" t="n">
        <v>5.4675</v>
      </c>
      <c r="E1056" t="n">
        <v>18.29</v>
      </c>
      <c r="F1056" t="n">
        <v>15.48</v>
      </c>
      <c r="G1056" t="n">
        <v>154.82</v>
      </c>
      <c r="H1056" t="n">
        <v>1.98</v>
      </c>
      <c r="I1056" t="n">
        <v>6</v>
      </c>
      <c r="J1056" t="n">
        <v>248.94</v>
      </c>
      <c r="K1056" t="n">
        <v>55.27</v>
      </c>
      <c r="L1056" t="n">
        <v>27.75</v>
      </c>
      <c r="M1056" t="n">
        <v>3</v>
      </c>
      <c r="N1056" t="n">
        <v>60.92</v>
      </c>
      <c r="O1056" t="n">
        <v>30936.46</v>
      </c>
      <c r="P1056" t="n">
        <v>188.37</v>
      </c>
      <c r="Q1056" t="n">
        <v>467.07</v>
      </c>
      <c r="R1056" t="n">
        <v>54.8</v>
      </c>
      <c r="S1056" t="n">
        <v>39.61</v>
      </c>
      <c r="T1056" t="n">
        <v>2660.12</v>
      </c>
      <c r="U1056" t="n">
        <v>0.72</v>
      </c>
      <c r="V1056" t="n">
        <v>0.75</v>
      </c>
      <c r="W1056" t="n">
        <v>2.62</v>
      </c>
      <c r="X1056" t="n">
        <v>0.15</v>
      </c>
      <c r="Y1056" t="n">
        <v>1</v>
      </c>
      <c r="Z1056" t="n">
        <v>10</v>
      </c>
    </row>
    <row r="1057">
      <c r="A1057" t="n">
        <v>108</v>
      </c>
      <c r="B1057" t="n">
        <v>105</v>
      </c>
      <c r="C1057" t="inlineStr">
        <is>
          <t xml:space="preserve">CONCLUIDO	</t>
        </is>
      </c>
      <c r="D1057" t="n">
        <v>5.4663</v>
      </c>
      <c r="E1057" t="n">
        <v>18.29</v>
      </c>
      <c r="F1057" t="n">
        <v>15.49</v>
      </c>
      <c r="G1057" t="n">
        <v>154.86</v>
      </c>
      <c r="H1057" t="n">
        <v>2</v>
      </c>
      <c r="I1057" t="n">
        <v>6</v>
      </c>
      <c r="J1057" t="n">
        <v>249.39</v>
      </c>
      <c r="K1057" t="n">
        <v>55.27</v>
      </c>
      <c r="L1057" t="n">
        <v>28</v>
      </c>
      <c r="M1057" t="n">
        <v>3</v>
      </c>
      <c r="N1057" t="n">
        <v>61.11</v>
      </c>
      <c r="O1057" t="n">
        <v>30991.69</v>
      </c>
      <c r="P1057" t="n">
        <v>188.5</v>
      </c>
      <c r="Q1057" t="n">
        <v>467.07</v>
      </c>
      <c r="R1057" t="n">
        <v>54.92</v>
      </c>
      <c r="S1057" t="n">
        <v>39.61</v>
      </c>
      <c r="T1057" t="n">
        <v>2721.54</v>
      </c>
      <c r="U1057" t="n">
        <v>0.72</v>
      </c>
      <c r="V1057" t="n">
        <v>0.75</v>
      </c>
      <c r="W1057" t="n">
        <v>2.62</v>
      </c>
      <c r="X1057" t="n">
        <v>0.15</v>
      </c>
      <c r="Y1057" t="n">
        <v>1</v>
      </c>
      <c r="Z1057" t="n">
        <v>10</v>
      </c>
    </row>
    <row r="1058">
      <c r="A1058" t="n">
        <v>109</v>
      </c>
      <c r="B1058" t="n">
        <v>105</v>
      </c>
      <c r="C1058" t="inlineStr">
        <is>
          <t xml:space="preserve">CONCLUIDO	</t>
        </is>
      </c>
      <c r="D1058" t="n">
        <v>5.4679</v>
      </c>
      <c r="E1058" t="n">
        <v>18.29</v>
      </c>
      <c r="F1058" t="n">
        <v>15.48</v>
      </c>
      <c r="G1058" t="n">
        <v>154.81</v>
      </c>
      <c r="H1058" t="n">
        <v>2.01</v>
      </c>
      <c r="I1058" t="n">
        <v>6</v>
      </c>
      <c r="J1058" t="n">
        <v>249.83</v>
      </c>
      <c r="K1058" t="n">
        <v>55.27</v>
      </c>
      <c r="L1058" t="n">
        <v>28.25</v>
      </c>
      <c r="M1058" t="n">
        <v>3</v>
      </c>
      <c r="N1058" t="n">
        <v>61.31</v>
      </c>
      <c r="O1058" t="n">
        <v>31047</v>
      </c>
      <c r="P1058" t="n">
        <v>188.67</v>
      </c>
      <c r="Q1058" t="n">
        <v>467.07</v>
      </c>
      <c r="R1058" t="n">
        <v>54.74</v>
      </c>
      <c r="S1058" t="n">
        <v>39.61</v>
      </c>
      <c r="T1058" t="n">
        <v>2632.2</v>
      </c>
      <c r="U1058" t="n">
        <v>0.72</v>
      </c>
      <c r="V1058" t="n">
        <v>0.75</v>
      </c>
      <c r="W1058" t="n">
        <v>2.62</v>
      </c>
      <c r="X1058" t="n">
        <v>0.15</v>
      </c>
      <c r="Y1058" t="n">
        <v>1</v>
      </c>
      <c r="Z1058" t="n">
        <v>10</v>
      </c>
    </row>
    <row r="1059">
      <c r="A1059" t="n">
        <v>110</v>
      </c>
      <c r="B1059" t="n">
        <v>105</v>
      </c>
      <c r="C1059" t="inlineStr">
        <is>
          <t xml:space="preserve">CONCLUIDO	</t>
        </is>
      </c>
      <c r="D1059" t="n">
        <v>5.4685</v>
      </c>
      <c r="E1059" t="n">
        <v>18.29</v>
      </c>
      <c r="F1059" t="n">
        <v>15.48</v>
      </c>
      <c r="G1059" t="n">
        <v>154.78</v>
      </c>
      <c r="H1059" t="n">
        <v>2.03</v>
      </c>
      <c r="I1059" t="n">
        <v>6</v>
      </c>
      <c r="J1059" t="n">
        <v>250.28</v>
      </c>
      <c r="K1059" t="n">
        <v>55.27</v>
      </c>
      <c r="L1059" t="n">
        <v>28.5</v>
      </c>
      <c r="M1059" t="n">
        <v>3</v>
      </c>
      <c r="N1059" t="n">
        <v>61.51</v>
      </c>
      <c r="O1059" t="n">
        <v>31102.37</v>
      </c>
      <c r="P1059" t="n">
        <v>188.59</v>
      </c>
      <c r="Q1059" t="n">
        <v>467.07</v>
      </c>
      <c r="R1059" t="n">
        <v>54.63</v>
      </c>
      <c r="S1059" t="n">
        <v>39.61</v>
      </c>
      <c r="T1059" t="n">
        <v>2577.91</v>
      </c>
      <c r="U1059" t="n">
        <v>0.72</v>
      </c>
      <c r="V1059" t="n">
        <v>0.75</v>
      </c>
      <c r="W1059" t="n">
        <v>2.62</v>
      </c>
      <c r="X1059" t="n">
        <v>0.15</v>
      </c>
      <c r="Y1059" t="n">
        <v>1</v>
      </c>
      <c r="Z1059" t="n">
        <v>10</v>
      </c>
    </row>
    <row r="1060">
      <c r="A1060" t="n">
        <v>111</v>
      </c>
      <c r="B1060" t="n">
        <v>105</v>
      </c>
      <c r="C1060" t="inlineStr">
        <is>
          <t xml:space="preserve">CONCLUIDO	</t>
        </is>
      </c>
      <c r="D1060" t="n">
        <v>5.4686</v>
      </c>
      <c r="E1060" t="n">
        <v>18.29</v>
      </c>
      <c r="F1060" t="n">
        <v>15.48</v>
      </c>
      <c r="G1060" t="n">
        <v>154.78</v>
      </c>
      <c r="H1060" t="n">
        <v>2.04</v>
      </c>
      <c r="I1060" t="n">
        <v>6</v>
      </c>
      <c r="J1060" t="n">
        <v>250.73</v>
      </c>
      <c r="K1060" t="n">
        <v>55.27</v>
      </c>
      <c r="L1060" t="n">
        <v>28.75</v>
      </c>
      <c r="M1060" t="n">
        <v>3</v>
      </c>
      <c r="N1060" t="n">
        <v>61.71</v>
      </c>
      <c r="O1060" t="n">
        <v>31157.82</v>
      </c>
      <c r="P1060" t="n">
        <v>188.38</v>
      </c>
      <c r="Q1060" t="n">
        <v>467.08</v>
      </c>
      <c r="R1060" t="n">
        <v>54.58</v>
      </c>
      <c r="S1060" t="n">
        <v>39.61</v>
      </c>
      <c r="T1060" t="n">
        <v>2549.11</v>
      </c>
      <c r="U1060" t="n">
        <v>0.73</v>
      </c>
      <c r="V1060" t="n">
        <v>0.75</v>
      </c>
      <c r="W1060" t="n">
        <v>2.62</v>
      </c>
      <c r="X1060" t="n">
        <v>0.14</v>
      </c>
      <c r="Y1060" t="n">
        <v>1</v>
      </c>
      <c r="Z1060" t="n">
        <v>10</v>
      </c>
    </row>
    <row r="1061">
      <c r="A1061" t="n">
        <v>112</v>
      </c>
      <c r="B1061" t="n">
        <v>105</v>
      </c>
      <c r="C1061" t="inlineStr">
        <is>
          <t xml:space="preserve">CONCLUIDO	</t>
        </is>
      </c>
      <c r="D1061" t="n">
        <v>5.4695</v>
      </c>
      <c r="E1061" t="n">
        <v>18.28</v>
      </c>
      <c r="F1061" t="n">
        <v>15.47</v>
      </c>
      <c r="G1061" t="n">
        <v>154.75</v>
      </c>
      <c r="H1061" t="n">
        <v>2.05</v>
      </c>
      <c r="I1061" t="n">
        <v>6</v>
      </c>
      <c r="J1061" t="n">
        <v>251.18</v>
      </c>
      <c r="K1061" t="n">
        <v>55.27</v>
      </c>
      <c r="L1061" t="n">
        <v>29</v>
      </c>
      <c r="M1061" t="n">
        <v>3</v>
      </c>
      <c r="N1061" t="n">
        <v>61.91</v>
      </c>
      <c r="O1061" t="n">
        <v>31213.35</v>
      </c>
      <c r="P1061" t="n">
        <v>188.21</v>
      </c>
      <c r="Q1061" t="n">
        <v>467.07</v>
      </c>
      <c r="R1061" t="n">
        <v>54.51</v>
      </c>
      <c r="S1061" t="n">
        <v>39.61</v>
      </c>
      <c r="T1061" t="n">
        <v>2513.46</v>
      </c>
      <c r="U1061" t="n">
        <v>0.73</v>
      </c>
      <c r="V1061" t="n">
        <v>0.75</v>
      </c>
      <c r="W1061" t="n">
        <v>2.62</v>
      </c>
      <c r="X1061" t="n">
        <v>0.14</v>
      </c>
      <c r="Y1061" t="n">
        <v>1</v>
      </c>
      <c r="Z1061" t="n">
        <v>10</v>
      </c>
    </row>
    <row r="1062">
      <c r="A1062" t="n">
        <v>113</v>
      </c>
      <c r="B1062" t="n">
        <v>105</v>
      </c>
      <c r="C1062" t="inlineStr">
        <is>
          <t xml:space="preserve">CONCLUIDO	</t>
        </is>
      </c>
      <c r="D1062" t="n">
        <v>5.4694</v>
      </c>
      <c r="E1062" t="n">
        <v>18.28</v>
      </c>
      <c r="F1062" t="n">
        <v>15.48</v>
      </c>
      <c r="G1062" t="n">
        <v>154.76</v>
      </c>
      <c r="H1062" t="n">
        <v>2.07</v>
      </c>
      <c r="I1062" t="n">
        <v>6</v>
      </c>
      <c r="J1062" t="n">
        <v>251.63</v>
      </c>
      <c r="K1062" t="n">
        <v>55.27</v>
      </c>
      <c r="L1062" t="n">
        <v>29.25</v>
      </c>
      <c r="M1062" t="n">
        <v>3</v>
      </c>
      <c r="N1062" t="n">
        <v>62.11</v>
      </c>
      <c r="O1062" t="n">
        <v>31268.94</v>
      </c>
      <c r="P1062" t="n">
        <v>188.33</v>
      </c>
      <c r="Q1062" t="n">
        <v>467.08</v>
      </c>
      <c r="R1062" t="n">
        <v>54.51</v>
      </c>
      <c r="S1062" t="n">
        <v>39.61</v>
      </c>
      <c r="T1062" t="n">
        <v>2513.84</v>
      </c>
      <c r="U1062" t="n">
        <v>0.73</v>
      </c>
      <c r="V1062" t="n">
        <v>0.75</v>
      </c>
      <c r="W1062" t="n">
        <v>2.62</v>
      </c>
      <c r="X1062" t="n">
        <v>0.14</v>
      </c>
      <c r="Y1062" t="n">
        <v>1</v>
      </c>
      <c r="Z1062" t="n">
        <v>10</v>
      </c>
    </row>
    <row r="1063">
      <c r="A1063" t="n">
        <v>114</v>
      </c>
      <c r="B1063" t="n">
        <v>105</v>
      </c>
      <c r="C1063" t="inlineStr">
        <is>
          <t xml:space="preserve">CONCLUIDO	</t>
        </is>
      </c>
      <c r="D1063" t="n">
        <v>5.47</v>
      </c>
      <c r="E1063" t="n">
        <v>18.28</v>
      </c>
      <c r="F1063" t="n">
        <v>15.47</v>
      </c>
      <c r="G1063" t="n">
        <v>154.73</v>
      </c>
      <c r="H1063" t="n">
        <v>2.08</v>
      </c>
      <c r="I1063" t="n">
        <v>6</v>
      </c>
      <c r="J1063" t="n">
        <v>252.08</v>
      </c>
      <c r="K1063" t="n">
        <v>55.27</v>
      </c>
      <c r="L1063" t="n">
        <v>29.5</v>
      </c>
      <c r="M1063" t="n">
        <v>2</v>
      </c>
      <c r="N1063" t="n">
        <v>62.31</v>
      </c>
      <c r="O1063" t="n">
        <v>31324.61</v>
      </c>
      <c r="P1063" t="n">
        <v>187.98</v>
      </c>
      <c r="Q1063" t="n">
        <v>467.08</v>
      </c>
      <c r="R1063" t="n">
        <v>54.44</v>
      </c>
      <c r="S1063" t="n">
        <v>39.61</v>
      </c>
      <c r="T1063" t="n">
        <v>2483.35</v>
      </c>
      <c r="U1063" t="n">
        <v>0.73</v>
      </c>
      <c r="V1063" t="n">
        <v>0.75</v>
      </c>
      <c r="W1063" t="n">
        <v>2.62</v>
      </c>
      <c r="X1063" t="n">
        <v>0.14</v>
      </c>
      <c r="Y1063" t="n">
        <v>1</v>
      </c>
      <c r="Z1063" t="n">
        <v>10</v>
      </c>
    </row>
    <row r="1064">
      <c r="A1064" t="n">
        <v>115</v>
      </c>
      <c r="B1064" t="n">
        <v>105</v>
      </c>
      <c r="C1064" t="inlineStr">
        <is>
          <t xml:space="preserve">CONCLUIDO	</t>
        </is>
      </c>
      <c r="D1064" t="n">
        <v>5.4704</v>
      </c>
      <c r="E1064" t="n">
        <v>18.28</v>
      </c>
      <c r="F1064" t="n">
        <v>15.47</v>
      </c>
      <c r="G1064" t="n">
        <v>154.72</v>
      </c>
      <c r="H1064" t="n">
        <v>2.1</v>
      </c>
      <c r="I1064" t="n">
        <v>6</v>
      </c>
      <c r="J1064" t="n">
        <v>252.54</v>
      </c>
      <c r="K1064" t="n">
        <v>55.27</v>
      </c>
      <c r="L1064" t="n">
        <v>29.75</v>
      </c>
      <c r="M1064" t="n">
        <v>2</v>
      </c>
      <c r="N1064" t="n">
        <v>62.51</v>
      </c>
      <c r="O1064" t="n">
        <v>31380.35</v>
      </c>
      <c r="P1064" t="n">
        <v>187.87</v>
      </c>
      <c r="Q1064" t="n">
        <v>467.07</v>
      </c>
      <c r="R1064" t="n">
        <v>54.34</v>
      </c>
      <c r="S1064" t="n">
        <v>39.61</v>
      </c>
      <c r="T1064" t="n">
        <v>2430.48</v>
      </c>
      <c r="U1064" t="n">
        <v>0.73</v>
      </c>
      <c r="V1064" t="n">
        <v>0.75</v>
      </c>
      <c r="W1064" t="n">
        <v>2.62</v>
      </c>
      <c r="X1064" t="n">
        <v>0.14</v>
      </c>
      <c r="Y1064" t="n">
        <v>1</v>
      </c>
      <c r="Z1064" t="n">
        <v>10</v>
      </c>
    </row>
    <row r="1065">
      <c r="A1065" t="n">
        <v>116</v>
      </c>
      <c r="B1065" t="n">
        <v>105</v>
      </c>
      <c r="C1065" t="inlineStr">
        <is>
          <t xml:space="preserve">CONCLUIDO	</t>
        </is>
      </c>
      <c r="D1065" t="n">
        <v>5.4676</v>
      </c>
      <c r="E1065" t="n">
        <v>18.29</v>
      </c>
      <c r="F1065" t="n">
        <v>15.48</v>
      </c>
      <c r="G1065" t="n">
        <v>154.81</v>
      </c>
      <c r="H1065" t="n">
        <v>2.11</v>
      </c>
      <c r="I1065" t="n">
        <v>6</v>
      </c>
      <c r="J1065" t="n">
        <v>252.99</v>
      </c>
      <c r="K1065" t="n">
        <v>55.27</v>
      </c>
      <c r="L1065" t="n">
        <v>30</v>
      </c>
      <c r="M1065" t="n">
        <v>1</v>
      </c>
      <c r="N1065" t="n">
        <v>62.72</v>
      </c>
      <c r="O1065" t="n">
        <v>31436.17</v>
      </c>
      <c r="P1065" t="n">
        <v>187.92</v>
      </c>
      <c r="Q1065" t="n">
        <v>467.09</v>
      </c>
      <c r="R1065" t="n">
        <v>54.71</v>
      </c>
      <c r="S1065" t="n">
        <v>39.61</v>
      </c>
      <c r="T1065" t="n">
        <v>2617.82</v>
      </c>
      <c r="U1065" t="n">
        <v>0.72</v>
      </c>
      <c r="V1065" t="n">
        <v>0.75</v>
      </c>
      <c r="W1065" t="n">
        <v>2.62</v>
      </c>
      <c r="X1065" t="n">
        <v>0.15</v>
      </c>
      <c r="Y1065" t="n">
        <v>1</v>
      </c>
      <c r="Z1065" t="n">
        <v>10</v>
      </c>
    </row>
    <row r="1066">
      <c r="A1066" t="n">
        <v>117</v>
      </c>
      <c r="B1066" t="n">
        <v>105</v>
      </c>
      <c r="C1066" t="inlineStr">
        <is>
          <t xml:space="preserve">CONCLUIDO	</t>
        </is>
      </c>
      <c r="D1066" t="n">
        <v>5.4685</v>
      </c>
      <c r="E1066" t="n">
        <v>18.29</v>
      </c>
      <c r="F1066" t="n">
        <v>15.48</v>
      </c>
      <c r="G1066" t="n">
        <v>154.79</v>
      </c>
      <c r="H1066" t="n">
        <v>2.12</v>
      </c>
      <c r="I1066" t="n">
        <v>6</v>
      </c>
      <c r="J1066" t="n">
        <v>253.44</v>
      </c>
      <c r="K1066" t="n">
        <v>55.27</v>
      </c>
      <c r="L1066" t="n">
        <v>30.25</v>
      </c>
      <c r="M1066" t="n">
        <v>1</v>
      </c>
      <c r="N1066" t="n">
        <v>62.92</v>
      </c>
      <c r="O1066" t="n">
        <v>31492.06</v>
      </c>
      <c r="P1066" t="n">
        <v>188</v>
      </c>
      <c r="Q1066" t="n">
        <v>467.13</v>
      </c>
      <c r="R1066" t="n">
        <v>54.62</v>
      </c>
      <c r="S1066" t="n">
        <v>39.61</v>
      </c>
      <c r="T1066" t="n">
        <v>2572.63</v>
      </c>
      <c r="U1066" t="n">
        <v>0.73</v>
      </c>
      <c r="V1066" t="n">
        <v>0.75</v>
      </c>
      <c r="W1066" t="n">
        <v>2.62</v>
      </c>
      <c r="X1066" t="n">
        <v>0.15</v>
      </c>
      <c r="Y1066" t="n">
        <v>1</v>
      </c>
      <c r="Z1066" t="n">
        <v>10</v>
      </c>
    </row>
    <row r="1067">
      <c r="A1067" t="n">
        <v>118</v>
      </c>
      <c r="B1067" t="n">
        <v>105</v>
      </c>
      <c r="C1067" t="inlineStr">
        <is>
          <t xml:space="preserve">CONCLUIDO	</t>
        </is>
      </c>
      <c r="D1067" t="n">
        <v>5.468</v>
      </c>
      <c r="E1067" t="n">
        <v>18.29</v>
      </c>
      <c r="F1067" t="n">
        <v>15.48</v>
      </c>
      <c r="G1067" t="n">
        <v>154.8</v>
      </c>
      <c r="H1067" t="n">
        <v>2.14</v>
      </c>
      <c r="I1067" t="n">
        <v>6</v>
      </c>
      <c r="J1067" t="n">
        <v>253.9</v>
      </c>
      <c r="K1067" t="n">
        <v>55.27</v>
      </c>
      <c r="L1067" t="n">
        <v>30.5</v>
      </c>
      <c r="M1067" t="n">
        <v>0</v>
      </c>
      <c r="N1067" t="n">
        <v>63.12</v>
      </c>
      <c r="O1067" t="n">
        <v>31548.03</v>
      </c>
      <c r="P1067" t="n">
        <v>188.15</v>
      </c>
      <c r="Q1067" t="n">
        <v>467.07</v>
      </c>
      <c r="R1067" t="n">
        <v>54.54</v>
      </c>
      <c r="S1067" t="n">
        <v>39.61</v>
      </c>
      <c r="T1067" t="n">
        <v>2531.51</v>
      </c>
      <c r="U1067" t="n">
        <v>0.73</v>
      </c>
      <c r="V1067" t="n">
        <v>0.75</v>
      </c>
      <c r="W1067" t="n">
        <v>2.62</v>
      </c>
      <c r="X1067" t="n">
        <v>0.15</v>
      </c>
      <c r="Y1067" t="n">
        <v>1</v>
      </c>
      <c r="Z1067" t="n">
        <v>10</v>
      </c>
    </row>
    <row r="1068">
      <c r="A1068" t="n">
        <v>0</v>
      </c>
      <c r="B1068" t="n">
        <v>60</v>
      </c>
      <c r="C1068" t="inlineStr">
        <is>
          <t xml:space="preserve">CONCLUIDO	</t>
        </is>
      </c>
      <c r="D1068" t="n">
        <v>3.89</v>
      </c>
      <c r="E1068" t="n">
        <v>25.71</v>
      </c>
      <c r="F1068" t="n">
        <v>19.74</v>
      </c>
      <c r="G1068" t="n">
        <v>7.9</v>
      </c>
      <c r="H1068" t="n">
        <v>0.14</v>
      </c>
      <c r="I1068" t="n">
        <v>150</v>
      </c>
      <c r="J1068" t="n">
        <v>124.63</v>
      </c>
      <c r="K1068" t="n">
        <v>45</v>
      </c>
      <c r="L1068" t="n">
        <v>1</v>
      </c>
      <c r="M1068" t="n">
        <v>148</v>
      </c>
      <c r="N1068" t="n">
        <v>18.64</v>
      </c>
      <c r="O1068" t="n">
        <v>15605.44</v>
      </c>
      <c r="P1068" t="n">
        <v>205.81</v>
      </c>
      <c r="Q1068" t="n">
        <v>467.19</v>
      </c>
      <c r="R1068" t="n">
        <v>193.93</v>
      </c>
      <c r="S1068" t="n">
        <v>39.61</v>
      </c>
      <c r="T1068" t="n">
        <v>71504.53</v>
      </c>
      <c r="U1068" t="n">
        <v>0.2</v>
      </c>
      <c r="V1068" t="n">
        <v>0.59</v>
      </c>
      <c r="W1068" t="n">
        <v>2.85</v>
      </c>
      <c r="X1068" t="n">
        <v>4.4</v>
      </c>
      <c r="Y1068" t="n">
        <v>1</v>
      </c>
      <c r="Z1068" t="n">
        <v>10</v>
      </c>
    </row>
    <row r="1069">
      <c r="A1069" t="n">
        <v>1</v>
      </c>
      <c r="B1069" t="n">
        <v>60</v>
      </c>
      <c r="C1069" t="inlineStr">
        <is>
          <t xml:space="preserve">CONCLUIDO	</t>
        </is>
      </c>
      <c r="D1069" t="n">
        <v>4.2241</v>
      </c>
      <c r="E1069" t="n">
        <v>23.67</v>
      </c>
      <c r="F1069" t="n">
        <v>18.65</v>
      </c>
      <c r="G1069" t="n">
        <v>9.9</v>
      </c>
      <c r="H1069" t="n">
        <v>0.18</v>
      </c>
      <c r="I1069" t="n">
        <v>113</v>
      </c>
      <c r="J1069" t="n">
        <v>124.96</v>
      </c>
      <c r="K1069" t="n">
        <v>45</v>
      </c>
      <c r="L1069" t="n">
        <v>1.25</v>
      </c>
      <c r="M1069" t="n">
        <v>111</v>
      </c>
      <c r="N1069" t="n">
        <v>18.71</v>
      </c>
      <c r="O1069" t="n">
        <v>15645.96</v>
      </c>
      <c r="P1069" t="n">
        <v>193.77</v>
      </c>
      <c r="Q1069" t="n">
        <v>467.23</v>
      </c>
      <c r="R1069" t="n">
        <v>158.16</v>
      </c>
      <c r="S1069" t="n">
        <v>39.61</v>
      </c>
      <c r="T1069" t="n">
        <v>53805.45</v>
      </c>
      <c r="U1069" t="n">
        <v>0.25</v>
      </c>
      <c r="V1069" t="n">
        <v>0.63</v>
      </c>
      <c r="W1069" t="n">
        <v>2.79</v>
      </c>
      <c r="X1069" t="n">
        <v>3.32</v>
      </c>
      <c r="Y1069" t="n">
        <v>1</v>
      </c>
      <c r="Z1069" t="n">
        <v>10</v>
      </c>
    </row>
    <row r="1070">
      <c r="A1070" t="n">
        <v>2</v>
      </c>
      <c r="B1070" t="n">
        <v>60</v>
      </c>
      <c r="C1070" t="inlineStr">
        <is>
          <t xml:space="preserve">CONCLUIDO	</t>
        </is>
      </c>
      <c r="D1070" t="n">
        <v>4.4719</v>
      </c>
      <c r="E1070" t="n">
        <v>22.36</v>
      </c>
      <c r="F1070" t="n">
        <v>17.93</v>
      </c>
      <c r="G1070" t="n">
        <v>11.95</v>
      </c>
      <c r="H1070" t="n">
        <v>0.21</v>
      </c>
      <c r="I1070" t="n">
        <v>90</v>
      </c>
      <c r="J1070" t="n">
        <v>125.29</v>
      </c>
      <c r="K1070" t="n">
        <v>45</v>
      </c>
      <c r="L1070" t="n">
        <v>1.5</v>
      </c>
      <c r="M1070" t="n">
        <v>88</v>
      </c>
      <c r="N1070" t="n">
        <v>18.79</v>
      </c>
      <c r="O1070" t="n">
        <v>15686.51</v>
      </c>
      <c r="P1070" t="n">
        <v>185.58</v>
      </c>
      <c r="Q1070" t="n">
        <v>467.16</v>
      </c>
      <c r="R1070" t="n">
        <v>134.59</v>
      </c>
      <c r="S1070" t="n">
        <v>39.61</v>
      </c>
      <c r="T1070" t="n">
        <v>42135.06</v>
      </c>
      <c r="U1070" t="n">
        <v>0.29</v>
      </c>
      <c r="V1070" t="n">
        <v>0.65</v>
      </c>
      <c r="W1070" t="n">
        <v>2.75</v>
      </c>
      <c r="X1070" t="n">
        <v>2.59</v>
      </c>
      <c r="Y1070" t="n">
        <v>1</v>
      </c>
      <c r="Z1070" t="n">
        <v>10</v>
      </c>
    </row>
    <row r="1071">
      <c r="A1071" t="n">
        <v>3</v>
      </c>
      <c r="B1071" t="n">
        <v>60</v>
      </c>
      <c r="C1071" t="inlineStr">
        <is>
          <t xml:space="preserve">CONCLUIDO	</t>
        </is>
      </c>
      <c r="D1071" t="n">
        <v>4.6506</v>
      </c>
      <c r="E1071" t="n">
        <v>21.5</v>
      </c>
      <c r="F1071" t="n">
        <v>17.45</v>
      </c>
      <c r="G1071" t="n">
        <v>13.96</v>
      </c>
      <c r="H1071" t="n">
        <v>0.25</v>
      </c>
      <c r="I1071" t="n">
        <v>75</v>
      </c>
      <c r="J1071" t="n">
        <v>125.62</v>
      </c>
      <c r="K1071" t="n">
        <v>45</v>
      </c>
      <c r="L1071" t="n">
        <v>1.75</v>
      </c>
      <c r="M1071" t="n">
        <v>73</v>
      </c>
      <c r="N1071" t="n">
        <v>18.87</v>
      </c>
      <c r="O1071" t="n">
        <v>15727.09</v>
      </c>
      <c r="P1071" t="n">
        <v>179.98</v>
      </c>
      <c r="Q1071" t="n">
        <v>467.11</v>
      </c>
      <c r="R1071" t="n">
        <v>118.98</v>
      </c>
      <c r="S1071" t="n">
        <v>39.61</v>
      </c>
      <c r="T1071" t="n">
        <v>34408.13</v>
      </c>
      <c r="U1071" t="n">
        <v>0.33</v>
      </c>
      <c r="V1071" t="n">
        <v>0.67</v>
      </c>
      <c r="W1071" t="n">
        <v>2.73</v>
      </c>
      <c r="X1071" t="n">
        <v>2.12</v>
      </c>
      <c r="Y1071" t="n">
        <v>1</v>
      </c>
      <c r="Z1071" t="n">
        <v>10</v>
      </c>
    </row>
    <row r="1072">
      <c r="A1072" t="n">
        <v>4</v>
      </c>
      <c r="B1072" t="n">
        <v>60</v>
      </c>
      <c r="C1072" t="inlineStr">
        <is>
          <t xml:space="preserve">CONCLUIDO	</t>
        </is>
      </c>
      <c r="D1072" t="n">
        <v>4.7693</v>
      </c>
      <c r="E1072" t="n">
        <v>20.97</v>
      </c>
      <c r="F1072" t="n">
        <v>17.17</v>
      </c>
      <c r="G1072" t="n">
        <v>15.85</v>
      </c>
      <c r="H1072" t="n">
        <v>0.28</v>
      </c>
      <c r="I1072" t="n">
        <v>65</v>
      </c>
      <c r="J1072" t="n">
        <v>125.95</v>
      </c>
      <c r="K1072" t="n">
        <v>45</v>
      </c>
      <c r="L1072" t="n">
        <v>2</v>
      </c>
      <c r="M1072" t="n">
        <v>63</v>
      </c>
      <c r="N1072" t="n">
        <v>18.95</v>
      </c>
      <c r="O1072" t="n">
        <v>15767.7</v>
      </c>
      <c r="P1072" t="n">
        <v>176.32</v>
      </c>
      <c r="Q1072" t="n">
        <v>467.18</v>
      </c>
      <c r="R1072" t="n">
        <v>109.92</v>
      </c>
      <c r="S1072" t="n">
        <v>39.61</v>
      </c>
      <c r="T1072" t="n">
        <v>29928.02</v>
      </c>
      <c r="U1072" t="n">
        <v>0.36</v>
      </c>
      <c r="V1072" t="n">
        <v>0.68</v>
      </c>
      <c r="W1072" t="n">
        <v>2.71</v>
      </c>
      <c r="X1072" t="n">
        <v>1.84</v>
      </c>
      <c r="Y1072" t="n">
        <v>1</v>
      </c>
      <c r="Z1072" t="n">
        <v>10</v>
      </c>
    </row>
    <row r="1073">
      <c r="A1073" t="n">
        <v>5</v>
      </c>
      <c r="B1073" t="n">
        <v>60</v>
      </c>
      <c r="C1073" t="inlineStr">
        <is>
          <t xml:space="preserve">CONCLUIDO	</t>
        </is>
      </c>
      <c r="D1073" t="n">
        <v>4.8667</v>
      </c>
      <c r="E1073" t="n">
        <v>20.55</v>
      </c>
      <c r="F1073" t="n">
        <v>16.96</v>
      </c>
      <c r="G1073" t="n">
        <v>17.85</v>
      </c>
      <c r="H1073" t="n">
        <v>0.31</v>
      </c>
      <c r="I1073" t="n">
        <v>57</v>
      </c>
      <c r="J1073" t="n">
        <v>126.28</v>
      </c>
      <c r="K1073" t="n">
        <v>45</v>
      </c>
      <c r="L1073" t="n">
        <v>2.25</v>
      </c>
      <c r="M1073" t="n">
        <v>55</v>
      </c>
      <c r="N1073" t="n">
        <v>19.03</v>
      </c>
      <c r="O1073" t="n">
        <v>15808.34</v>
      </c>
      <c r="P1073" t="n">
        <v>173.42</v>
      </c>
      <c r="Q1073" t="n">
        <v>467.15</v>
      </c>
      <c r="R1073" t="n">
        <v>102.95</v>
      </c>
      <c r="S1073" t="n">
        <v>39.61</v>
      </c>
      <c r="T1073" t="n">
        <v>26482.32</v>
      </c>
      <c r="U1073" t="n">
        <v>0.38</v>
      </c>
      <c r="V1073" t="n">
        <v>0.6899999999999999</v>
      </c>
      <c r="W1073" t="n">
        <v>2.7</v>
      </c>
      <c r="X1073" t="n">
        <v>1.62</v>
      </c>
      <c r="Y1073" t="n">
        <v>1</v>
      </c>
      <c r="Z1073" t="n">
        <v>10</v>
      </c>
    </row>
    <row r="1074">
      <c r="A1074" t="n">
        <v>6</v>
      </c>
      <c r="B1074" t="n">
        <v>60</v>
      </c>
      <c r="C1074" t="inlineStr">
        <is>
          <t xml:space="preserve">CONCLUIDO	</t>
        </is>
      </c>
      <c r="D1074" t="n">
        <v>4.96</v>
      </c>
      <c r="E1074" t="n">
        <v>20.16</v>
      </c>
      <c r="F1074" t="n">
        <v>16.75</v>
      </c>
      <c r="G1074" t="n">
        <v>20.1</v>
      </c>
      <c r="H1074" t="n">
        <v>0.35</v>
      </c>
      <c r="I1074" t="n">
        <v>50</v>
      </c>
      <c r="J1074" t="n">
        <v>126.61</v>
      </c>
      <c r="K1074" t="n">
        <v>45</v>
      </c>
      <c r="L1074" t="n">
        <v>2.5</v>
      </c>
      <c r="M1074" t="n">
        <v>48</v>
      </c>
      <c r="N1074" t="n">
        <v>19.11</v>
      </c>
      <c r="O1074" t="n">
        <v>15849</v>
      </c>
      <c r="P1074" t="n">
        <v>170.76</v>
      </c>
      <c r="Q1074" t="n">
        <v>467.1</v>
      </c>
      <c r="R1074" t="n">
        <v>96.33</v>
      </c>
      <c r="S1074" t="n">
        <v>39.61</v>
      </c>
      <c r="T1074" t="n">
        <v>23206.69</v>
      </c>
      <c r="U1074" t="n">
        <v>0.41</v>
      </c>
      <c r="V1074" t="n">
        <v>0.7</v>
      </c>
      <c r="W1074" t="n">
        <v>2.69</v>
      </c>
      <c r="X1074" t="n">
        <v>1.42</v>
      </c>
      <c r="Y1074" t="n">
        <v>1</v>
      </c>
      <c r="Z1074" t="n">
        <v>10</v>
      </c>
    </row>
    <row r="1075">
      <c r="A1075" t="n">
        <v>7</v>
      </c>
      <c r="B1075" t="n">
        <v>60</v>
      </c>
      <c r="C1075" t="inlineStr">
        <is>
          <t xml:space="preserve">CONCLUIDO	</t>
        </is>
      </c>
      <c r="D1075" t="n">
        <v>5.0285</v>
      </c>
      <c r="E1075" t="n">
        <v>19.89</v>
      </c>
      <c r="F1075" t="n">
        <v>16.6</v>
      </c>
      <c r="G1075" t="n">
        <v>22.14</v>
      </c>
      <c r="H1075" t="n">
        <v>0.38</v>
      </c>
      <c r="I1075" t="n">
        <v>45</v>
      </c>
      <c r="J1075" t="n">
        <v>126.94</v>
      </c>
      <c r="K1075" t="n">
        <v>45</v>
      </c>
      <c r="L1075" t="n">
        <v>2.75</v>
      </c>
      <c r="M1075" t="n">
        <v>43</v>
      </c>
      <c r="N1075" t="n">
        <v>19.19</v>
      </c>
      <c r="O1075" t="n">
        <v>15889.69</v>
      </c>
      <c r="P1075" t="n">
        <v>168.65</v>
      </c>
      <c r="Q1075" t="n">
        <v>467.09</v>
      </c>
      <c r="R1075" t="n">
        <v>91.34</v>
      </c>
      <c r="S1075" t="n">
        <v>39.61</v>
      </c>
      <c r="T1075" t="n">
        <v>20735.63</v>
      </c>
      <c r="U1075" t="n">
        <v>0.43</v>
      </c>
      <c r="V1075" t="n">
        <v>0.7</v>
      </c>
      <c r="W1075" t="n">
        <v>2.68</v>
      </c>
      <c r="X1075" t="n">
        <v>1.27</v>
      </c>
      <c r="Y1075" t="n">
        <v>1</v>
      </c>
      <c r="Z1075" t="n">
        <v>10</v>
      </c>
    </row>
    <row r="1076">
      <c r="A1076" t="n">
        <v>8</v>
      </c>
      <c r="B1076" t="n">
        <v>60</v>
      </c>
      <c r="C1076" t="inlineStr">
        <is>
          <t xml:space="preserve">CONCLUIDO	</t>
        </is>
      </c>
      <c r="D1076" t="n">
        <v>5.086</v>
      </c>
      <c r="E1076" t="n">
        <v>19.66</v>
      </c>
      <c r="F1076" t="n">
        <v>16.48</v>
      </c>
      <c r="G1076" t="n">
        <v>24.12</v>
      </c>
      <c r="H1076" t="n">
        <v>0.42</v>
      </c>
      <c r="I1076" t="n">
        <v>41</v>
      </c>
      <c r="J1076" t="n">
        <v>127.27</v>
      </c>
      <c r="K1076" t="n">
        <v>45</v>
      </c>
      <c r="L1076" t="n">
        <v>3</v>
      </c>
      <c r="M1076" t="n">
        <v>39</v>
      </c>
      <c r="N1076" t="n">
        <v>19.27</v>
      </c>
      <c r="O1076" t="n">
        <v>15930.42</v>
      </c>
      <c r="P1076" t="n">
        <v>166.52</v>
      </c>
      <c r="Q1076" t="n">
        <v>467.09</v>
      </c>
      <c r="R1076" t="n">
        <v>87.09</v>
      </c>
      <c r="S1076" t="n">
        <v>39.61</v>
      </c>
      <c r="T1076" t="n">
        <v>18632.46</v>
      </c>
      <c r="U1076" t="n">
        <v>0.45</v>
      </c>
      <c r="V1076" t="n">
        <v>0.71</v>
      </c>
      <c r="W1076" t="n">
        <v>2.68</v>
      </c>
      <c r="X1076" t="n">
        <v>1.15</v>
      </c>
      <c r="Y1076" t="n">
        <v>1</v>
      </c>
      <c r="Z1076" t="n">
        <v>10</v>
      </c>
    </row>
    <row r="1077">
      <c r="A1077" t="n">
        <v>9</v>
      </c>
      <c r="B1077" t="n">
        <v>60</v>
      </c>
      <c r="C1077" t="inlineStr">
        <is>
          <t xml:space="preserve">CONCLUIDO	</t>
        </is>
      </c>
      <c r="D1077" t="n">
        <v>5.1224</v>
      </c>
      <c r="E1077" t="n">
        <v>19.52</v>
      </c>
      <c r="F1077" t="n">
        <v>16.42</v>
      </c>
      <c r="G1077" t="n">
        <v>25.92</v>
      </c>
      <c r="H1077" t="n">
        <v>0.45</v>
      </c>
      <c r="I1077" t="n">
        <v>38</v>
      </c>
      <c r="J1077" t="n">
        <v>127.6</v>
      </c>
      <c r="K1077" t="n">
        <v>45</v>
      </c>
      <c r="L1077" t="n">
        <v>3.25</v>
      </c>
      <c r="M1077" t="n">
        <v>36</v>
      </c>
      <c r="N1077" t="n">
        <v>19.35</v>
      </c>
      <c r="O1077" t="n">
        <v>15971.17</v>
      </c>
      <c r="P1077" t="n">
        <v>165.25</v>
      </c>
      <c r="Q1077" t="n">
        <v>467.09</v>
      </c>
      <c r="R1077" t="n">
        <v>85.23999999999999</v>
      </c>
      <c r="S1077" t="n">
        <v>39.61</v>
      </c>
      <c r="T1077" t="n">
        <v>17720</v>
      </c>
      <c r="U1077" t="n">
        <v>0.46</v>
      </c>
      <c r="V1077" t="n">
        <v>0.71</v>
      </c>
      <c r="W1077" t="n">
        <v>2.67</v>
      </c>
      <c r="X1077" t="n">
        <v>1.08</v>
      </c>
      <c r="Y1077" t="n">
        <v>1</v>
      </c>
      <c r="Z1077" t="n">
        <v>10</v>
      </c>
    </row>
    <row r="1078">
      <c r="A1078" t="n">
        <v>10</v>
      </c>
      <c r="B1078" t="n">
        <v>60</v>
      </c>
      <c r="C1078" t="inlineStr">
        <is>
          <t xml:space="preserve">CONCLUIDO	</t>
        </is>
      </c>
      <c r="D1078" t="n">
        <v>5.166</v>
      </c>
      <c r="E1078" t="n">
        <v>19.36</v>
      </c>
      <c r="F1078" t="n">
        <v>16.33</v>
      </c>
      <c r="G1078" t="n">
        <v>28</v>
      </c>
      <c r="H1078" t="n">
        <v>0.48</v>
      </c>
      <c r="I1078" t="n">
        <v>35</v>
      </c>
      <c r="J1078" t="n">
        <v>127.93</v>
      </c>
      <c r="K1078" t="n">
        <v>45</v>
      </c>
      <c r="L1078" t="n">
        <v>3.5</v>
      </c>
      <c r="M1078" t="n">
        <v>33</v>
      </c>
      <c r="N1078" t="n">
        <v>19.43</v>
      </c>
      <c r="O1078" t="n">
        <v>16011.95</v>
      </c>
      <c r="P1078" t="n">
        <v>163.66</v>
      </c>
      <c r="Q1078" t="n">
        <v>467.17</v>
      </c>
      <c r="R1078" t="n">
        <v>82.66</v>
      </c>
      <c r="S1078" t="n">
        <v>39.61</v>
      </c>
      <c r="T1078" t="n">
        <v>16445.5</v>
      </c>
      <c r="U1078" t="n">
        <v>0.48</v>
      </c>
      <c r="V1078" t="n">
        <v>0.71</v>
      </c>
      <c r="W1078" t="n">
        <v>2.66</v>
      </c>
      <c r="X1078" t="n">
        <v>1</v>
      </c>
      <c r="Y1078" t="n">
        <v>1</v>
      </c>
      <c r="Z1078" t="n">
        <v>10</v>
      </c>
    </row>
    <row r="1079">
      <c r="A1079" t="n">
        <v>11</v>
      </c>
      <c r="B1079" t="n">
        <v>60</v>
      </c>
      <c r="C1079" t="inlineStr">
        <is>
          <t xml:space="preserve">CONCLUIDO	</t>
        </is>
      </c>
      <c r="D1079" t="n">
        <v>5.2145</v>
      </c>
      <c r="E1079" t="n">
        <v>19.18</v>
      </c>
      <c r="F1079" t="n">
        <v>16.23</v>
      </c>
      <c r="G1079" t="n">
        <v>30.43</v>
      </c>
      <c r="H1079" t="n">
        <v>0.52</v>
      </c>
      <c r="I1079" t="n">
        <v>32</v>
      </c>
      <c r="J1079" t="n">
        <v>128.26</v>
      </c>
      <c r="K1079" t="n">
        <v>45</v>
      </c>
      <c r="L1079" t="n">
        <v>3.75</v>
      </c>
      <c r="M1079" t="n">
        <v>30</v>
      </c>
      <c r="N1079" t="n">
        <v>19.51</v>
      </c>
      <c r="O1079" t="n">
        <v>16052.76</v>
      </c>
      <c r="P1079" t="n">
        <v>161.91</v>
      </c>
      <c r="Q1079" t="n">
        <v>467.11</v>
      </c>
      <c r="R1079" t="n">
        <v>79.17</v>
      </c>
      <c r="S1079" t="n">
        <v>39.61</v>
      </c>
      <c r="T1079" t="n">
        <v>14717.65</v>
      </c>
      <c r="U1079" t="n">
        <v>0.5</v>
      </c>
      <c r="V1079" t="n">
        <v>0.72</v>
      </c>
      <c r="W1079" t="n">
        <v>2.66</v>
      </c>
      <c r="X1079" t="n">
        <v>0.89</v>
      </c>
      <c r="Y1079" t="n">
        <v>1</v>
      </c>
      <c r="Z1079" t="n">
        <v>10</v>
      </c>
    </row>
    <row r="1080">
      <c r="A1080" t="n">
        <v>12</v>
      </c>
      <c r="B1080" t="n">
        <v>60</v>
      </c>
      <c r="C1080" t="inlineStr">
        <is>
          <t xml:space="preserve">CONCLUIDO	</t>
        </is>
      </c>
      <c r="D1080" t="n">
        <v>5.2401</v>
      </c>
      <c r="E1080" t="n">
        <v>19.08</v>
      </c>
      <c r="F1080" t="n">
        <v>16.18</v>
      </c>
      <c r="G1080" t="n">
        <v>32.37</v>
      </c>
      <c r="H1080" t="n">
        <v>0.55</v>
      </c>
      <c r="I1080" t="n">
        <v>30</v>
      </c>
      <c r="J1080" t="n">
        <v>128.59</v>
      </c>
      <c r="K1080" t="n">
        <v>45</v>
      </c>
      <c r="L1080" t="n">
        <v>4</v>
      </c>
      <c r="M1080" t="n">
        <v>28</v>
      </c>
      <c r="N1080" t="n">
        <v>19.59</v>
      </c>
      <c r="O1080" t="n">
        <v>16093.6</v>
      </c>
      <c r="P1080" t="n">
        <v>160.84</v>
      </c>
      <c r="Q1080" t="n">
        <v>467.16</v>
      </c>
      <c r="R1080" t="n">
        <v>77.83</v>
      </c>
      <c r="S1080" t="n">
        <v>39.61</v>
      </c>
      <c r="T1080" t="n">
        <v>14057.26</v>
      </c>
      <c r="U1080" t="n">
        <v>0.51</v>
      </c>
      <c r="V1080" t="n">
        <v>0.72</v>
      </c>
      <c r="W1080" t="n">
        <v>2.65</v>
      </c>
      <c r="X1080" t="n">
        <v>0.85</v>
      </c>
      <c r="Y1080" t="n">
        <v>1</v>
      </c>
      <c r="Z1080" t="n">
        <v>10</v>
      </c>
    </row>
    <row r="1081">
      <c r="A1081" t="n">
        <v>13</v>
      </c>
      <c r="B1081" t="n">
        <v>60</v>
      </c>
      <c r="C1081" t="inlineStr">
        <is>
          <t xml:space="preserve">CONCLUIDO	</t>
        </is>
      </c>
      <c r="D1081" t="n">
        <v>5.2806</v>
      </c>
      <c r="E1081" t="n">
        <v>18.94</v>
      </c>
      <c r="F1081" t="n">
        <v>16.09</v>
      </c>
      <c r="G1081" t="n">
        <v>34.48</v>
      </c>
      <c r="H1081" t="n">
        <v>0.58</v>
      </c>
      <c r="I1081" t="n">
        <v>28</v>
      </c>
      <c r="J1081" t="n">
        <v>128.92</v>
      </c>
      <c r="K1081" t="n">
        <v>45</v>
      </c>
      <c r="L1081" t="n">
        <v>4.25</v>
      </c>
      <c r="M1081" t="n">
        <v>26</v>
      </c>
      <c r="N1081" t="n">
        <v>19.68</v>
      </c>
      <c r="O1081" t="n">
        <v>16134.46</v>
      </c>
      <c r="P1081" t="n">
        <v>159.29</v>
      </c>
      <c r="Q1081" t="n">
        <v>467.08</v>
      </c>
      <c r="R1081" t="n">
        <v>74.62</v>
      </c>
      <c r="S1081" t="n">
        <v>39.61</v>
      </c>
      <c r="T1081" t="n">
        <v>12463</v>
      </c>
      <c r="U1081" t="n">
        <v>0.53</v>
      </c>
      <c r="V1081" t="n">
        <v>0.72</v>
      </c>
      <c r="W1081" t="n">
        <v>2.65</v>
      </c>
      <c r="X1081" t="n">
        <v>0.76</v>
      </c>
      <c r="Y1081" t="n">
        <v>1</v>
      </c>
      <c r="Z1081" t="n">
        <v>10</v>
      </c>
    </row>
    <row r="1082">
      <c r="A1082" t="n">
        <v>14</v>
      </c>
      <c r="B1082" t="n">
        <v>60</v>
      </c>
      <c r="C1082" t="inlineStr">
        <is>
          <t xml:space="preserve">CONCLUIDO	</t>
        </is>
      </c>
      <c r="D1082" t="n">
        <v>5.2894</v>
      </c>
      <c r="E1082" t="n">
        <v>18.91</v>
      </c>
      <c r="F1082" t="n">
        <v>16.08</v>
      </c>
      <c r="G1082" t="n">
        <v>35.74</v>
      </c>
      <c r="H1082" t="n">
        <v>0.62</v>
      </c>
      <c r="I1082" t="n">
        <v>27</v>
      </c>
      <c r="J1082" t="n">
        <v>129.25</v>
      </c>
      <c r="K1082" t="n">
        <v>45</v>
      </c>
      <c r="L1082" t="n">
        <v>4.5</v>
      </c>
      <c r="M1082" t="n">
        <v>25</v>
      </c>
      <c r="N1082" t="n">
        <v>19.76</v>
      </c>
      <c r="O1082" t="n">
        <v>16175.36</v>
      </c>
      <c r="P1082" t="n">
        <v>158.42</v>
      </c>
      <c r="Q1082" t="n">
        <v>467.08</v>
      </c>
      <c r="R1082" t="n">
        <v>74.36</v>
      </c>
      <c r="S1082" t="n">
        <v>39.61</v>
      </c>
      <c r="T1082" t="n">
        <v>12337.25</v>
      </c>
      <c r="U1082" t="n">
        <v>0.53</v>
      </c>
      <c r="V1082" t="n">
        <v>0.73</v>
      </c>
      <c r="W1082" t="n">
        <v>2.65</v>
      </c>
      <c r="X1082" t="n">
        <v>0.75</v>
      </c>
      <c r="Y1082" t="n">
        <v>1</v>
      </c>
      <c r="Z1082" t="n">
        <v>10</v>
      </c>
    </row>
    <row r="1083">
      <c r="A1083" t="n">
        <v>15</v>
      </c>
      <c r="B1083" t="n">
        <v>60</v>
      </c>
      <c r="C1083" t="inlineStr">
        <is>
          <t xml:space="preserve">CONCLUIDO	</t>
        </is>
      </c>
      <c r="D1083" t="n">
        <v>5.3224</v>
      </c>
      <c r="E1083" t="n">
        <v>18.79</v>
      </c>
      <c r="F1083" t="n">
        <v>16.02</v>
      </c>
      <c r="G1083" t="n">
        <v>38.44</v>
      </c>
      <c r="H1083" t="n">
        <v>0.65</v>
      </c>
      <c r="I1083" t="n">
        <v>25</v>
      </c>
      <c r="J1083" t="n">
        <v>129.59</v>
      </c>
      <c r="K1083" t="n">
        <v>45</v>
      </c>
      <c r="L1083" t="n">
        <v>4.75</v>
      </c>
      <c r="M1083" t="n">
        <v>23</v>
      </c>
      <c r="N1083" t="n">
        <v>19.84</v>
      </c>
      <c r="O1083" t="n">
        <v>16216.29</v>
      </c>
      <c r="P1083" t="n">
        <v>156.87</v>
      </c>
      <c r="Q1083" t="n">
        <v>467.08</v>
      </c>
      <c r="R1083" t="n">
        <v>72.34</v>
      </c>
      <c r="S1083" t="n">
        <v>39.61</v>
      </c>
      <c r="T1083" t="n">
        <v>11335.77</v>
      </c>
      <c r="U1083" t="n">
        <v>0.55</v>
      </c>
      <c r="V1083" t="n">
        <v>0.73</v>
      </c>
      <c r="W1083" t="n">
        <v>2.65</v>
      </c>
      <c r="X1083" t="n">
        <v>0.68</v>
      </c>
      <c r="Y1083" t="n">
        <v>1</v>
      </c>
      <c r="Z1083" t="n">
        <v>10</v>
      </c>
    </row>
    <row r="1084">
      <c r="A1084" t="n">
        <v>16</v>
      </c>
      <c r="B1084" t="n">
        <v>60</v>
      </c>
      <c r="C1084" t="inlineStr">
        <is>
          <t xml:space="preserve">CONCLUIDO	</t>
        </is>
      </c>
      <c r="D1084" t="n">
        <v>5.3343</v>
      </c>
      <c r="E1084" t="n">
        <v>18.75</v>
      </c>
      <c r="F1084" t="n">
        <v>16</v>
      </c>
      <c r="G1084" t="n">
        <v>40</v>
      </c>
      <c r="H1084" t="n">
        <v>0.68</v>
      </c>
      <c r="I1084" t="n">
        <v>24</v>
      </c>
      <c r="J1084" t="n">
        <v>129.92</v>
      </c>
      <c r="K1084" t="n">
        <v>45</v>
      </c>
      <c r="L1084" t="n">
        <v>5</v>
      </c>
      <c r="M1084" t="n">
        <v>22</v>
      </c>
      <c r="N1084" t="n">
        <v>19.92</v>
      </c>
      <c r="O1084" t="n">
        <v>16257.24</v>
      </c>
      <c r="P1084" t="n">
        <v>156.09</v>
      </c>
      <c r="Q1084" t="n">
        <v>467.08</v>
      </c>
      <c r="R1084" t="n">
        <v>71.45999999999999</v>
      </c>
      <c r="S1084" t="n">
        <v>39.61</v>
      </c>
      <c r="T1084" t="n">
        <v>10898.74</v>
      </c>
      <c r="U1084" t="n">
        <v>0.55</v>
      </c>
      <c r="V1084" t="n">
        <v>0.73</v>
      </c>
      <c r="W1084" t="n">
        <v>2.65</v>
      </c>
      <c r="X1084" t="n">
        <v>0.67</v>
      </c>
      <c r="Y1084" t="n">
        <v>1</v>
      </c>
      <c r="Z1084" t="n">
        <v>10</v>
      </c>
    </row>
    <row r="1085">
      <c r="A1085" t="n">
        <v>17</v>
      </c>
      <c r="B1085" t="n">
        <v>60</v>
      </c>
      <c r="C1085" t="inlineStr">
        <is>
          <t xml:space="preserve">CONCLUIDO	</t>
        </is>
      </c>
      <c r="D1085" t="n">
        <v>5.3562</v>
      </c>
      <c r="E1085" t="n">
        <v>18.67</v>
      </c>
      <c r="F1085" t="n">
        <v>15.95</v>
      </c>
      <c r="G1085" t="n">
        <v>41.61</v>
      </c>
      <c r="H1085" t="n">
        <v>0.71</v>
      </c>
      <c r="I1085" t="n">
        <v>23</v>
      </c>
      <c r="J1085" t="n">
        <v>130.25</v>
      </c>
      <c r="K1085" t="n">
        <v>45</v>
      </c>
      <c r="L1085" t="n">
        <v>5.25</v>
      </c>
      <c r="M1085" t="n">
        <v>21</v>
      </c>
      <c r="N1085" t="n">
        <v>20</v>
      </c>
      <c r="O1085" t="n">
        <v>16298.23</v>
      </c>
      <c r="P1085" t="n">
        <v>154.88</v>
      </c>
      <c r="Q1085" t="n">
        <v>467.07</v>
      </c>
      <c r="R1085" t="n">
        <v>70.33</v>
      </c>
      <c r="S1085" t="n">
        <v>39.61</v>
      </c>
      <c r="T1085" t="n">
        <v>10343.26</v>
      </c>
      <c r="U1085" t="n">
        <v>0.5600000000000001</v>
      </c>
      <c r="V1085" t="n">
        <v>0.73</v>
      </c>
      <c r="W1085" t="n">
        <v>2.64</v>
      </c>
      <c r="X1085" t="n">
        <v>0.62</v>
      </c>
      <c r="Y1085" t="n">
        <v>1</v>
      </c>
      <c r="Z1085" t="n">
        <v>10</v>
      </c>
    </row>
    <row r="1086">
      <c r="A1086" t="n">
        <v>18</v>
      </c>
      <c r="B1086" t="n">
        <v>60</v>
      </c>
      <c r="C1086" t="inlineStr">
        <is>
          <t xml:space="preserve">CONCLUIDO	</t>
        </is>
      </c>
      <c r="D1086" t="n">
        <v>5.385</v>
      </c>
      <c r="E1086" t="n">
        <v>18.57</v>
      </c>
      <c r="F1086" t="n">
        <v>15.9</v>
      </c>
      <c r="G1086" t="n">
        <v>45.43</v>
      </c>
      <c r="H1086" t="n">
        <v>0.74</v>
      </c>
      <c r="I1086" t="n">
        <v>21</v>
      </c>
      <c r="J1086" t="n">
        <v>130.58</v>
      </c>
      <c r="K1086" t="n">
        <v>45</v>
      </c>
      <c r="L1086" t="n">
        <v>5.5</v>
      </c>
      <c r="M1086" t="n">
        <v>19</v>
      </c>
      <c r="N1086" t="n">
        <v>20.09</v>
      </c>
      <c r="O1086" t="n">
        <v>16339.24</v>
      </c>
      <c r="P1086" t="n">
        <v>153.51</v>
      </c>
      <c r="Q1086" t="n">
        <v>467.09</v>
      </c>
      <c r="R1086" t="n">
        <v>68.52</v>
      </c>
      <c r="S1086" t="n">
        <v>39.61</v>
      </c>
      <c r="T1086" t="n">
        <v>9446.799999999999</v>
      </c>
      <c r="U1086" t="n">
        <v>0.58</v>
      </c>
      <c r="V1086" t="n">
        <v>0.73</v>
      </c>
      <c r="W1086" t="n">
        <v>2.64</v>
      </c>
      <c r="X1086" t="n">
        <v>0.57</v>
      </c>
      <c r="Y1086" t="n">
        <v>1</v>
      </c>
      <c r="Z1086" t="n">
        <v>10</v>
      </c>
    </row>
    <row r="1087">
      <c r="A1087" t="n">
        <v>19</v>
      </c>
      <c r="B1087" t="n">
        <v>60</v>
      </c>
      <c r="C1087" t="inlineStr">
        <is>
          <t xml:space="preserve">CONCLUIDO	</t>
        </is>
      </c>
      <c r="D1087" t="n">
        <v>5.4002</v>
      </c>
      <c r="E1087" t="n">
        <v>18.52</v>
      </c>
      <c r="F1087" t="n">
        <v>15.87</v>
      </c>
      <c r="G1087" t="n">
        <v>47.62</v>
      </c>
      <c r="H1087" t="n">
        <v>0.78</v>
      </c>
      <c r="I1087" t="n">
        <v>20</v>
      </c>
      <c r="J1087" t="n">
        <v>130.92</v>
      </c>
      <c r="K1087" t="n">
        <v>45</v>
      </c>
      <c r="L1087" t="n">
        <v>5.75</v>
      </c>
      <c r="M1087" t="n">
        <v>18</v>
      </c>
      <c r="N1087" t="n">
        <v>20.17</v>
      </c>
      <c r="O1087" t="n">
        <v>16380.29</v>
      </c>
      <c r="P1087" t="n">
        <v>152.34</v>
      </c>
      <c r="Q1087" t="n">
        <v>467.13</v>
      </c>
      <c r="R1087" t="n">
        <v>67.76000000000001</v>
      </c>
      <c r="S1087" t="n">
        <v>39.61</v>
      </c>
      <c r="T1087" t="n">
        <v>9069.940000000001</v>
      </c>
      <c r="U1087" t="n">
        <v>0.58</v>
      </c>
      <c r="V1087" t="n">
        <v>0.73</v>
      </c>
      <c r="W1087" t="n">
        <v>2.64</v>
      </c>
      <c r="X1087" t="n">
        <v>0.54</v>
      </c>
      <c r="Y1087" t="n">
        <v>1</v>
      </c>
      <c r="Z1087" t="n">
        <v>10</v>
      </c>
    </row>
    <row r="1088">
      <c r="A1088" t="n">
        <v>20</v>
      </c>
      <c r="B1088" t="n">
        <v>60</v>
      </c>
      <c r="C1088" t="inlineStr">
        <is>
          <t xml:space="preserve">CONCLUIDO	</t>
        </is>
      </c>
      <c r="D1088" t="n">
        <v>5.3936</v>
      </c>
      <c r="E1088" t="n">
        <v>18.54</v>
      </c>
      <c r="F1088" t="n">
        <v>15.9</v>
      </c>
      <c r="G1088" t="n">
        <v>47.69</v>
      </c>
      <c r="H1088" t="n">
        <v>0.8100000000000001</v>
      </c>
      <c r="I1088" t="n">
        <v>20</v>
      </c>
      <c r="J1088" t="n">
        <v>131.25</v>
      </c>
      <c r="K1088" t="n">
        <v>45</v>
      </c>
      <c r="L1088" t="n">
        <v>6</v>
      </c>
      <c r="M1088" t="n">
        <v>18</v>
      </c>
      <c r="N1088" t="n">
        <v>20.25</v>
      </c>
      <c r="O1088" t="n">
        <v>16421.36</v>
      </c>
      <c r="P1088" t="n">
        <v>152.32</v>
      </c>
      <c r="Q1088" t="n">
        <v>467.14</v>
      </c>
      <c r="R1088" t="n">
        <v>68.23999999999999</v>
      </c>
      <c r="S1088" t="n">
        <v>39.61</v>
      </c>
      <c r="T1088" t="n">
        <v>9312.51</v>
      </c>
      <c r="U1088" t="n">
        <v>0.58</v>
      </c>
      <c r="V1088" t="n">
        <v>0.73</v>
      </c>
      <c r="W1088" t="n">
        <v>2.64</v>
      </c>
      <c r="X1088" t="n">
        <v>0.5600000000000001</v>
      </c>
      <c r="Y1088" t="n">
        <v>1</v>
      </c>
      <c r="Z1088" t="n">
        <v>10</v>
      </c>
    </row>
    <row r="1089">
      <c r="A1089" t="n">
        <v>21</v>
      </c>
      <c r="B1089" t="n">
        <v>60</v>
      </c>
      <c r="C1089" t="inlineStr">
        <is>
          <t xml:space="preserve">CONCLUIDO	</t>
        </is>
      </c>
      <c r="D1089" t="n">
        <v>5.4137</v>
      </c>
      <c r="E1089" t="n">
        <v>18.47</v>
      </c>
      <c r="F1089" t="n">
        <v>15.85</v>
      </c>
      <c r="G1089" t="n">
        <v>50.06</v>
      </c>
      <c r="H1089" t="n">
        <v>0.84</v>
      </c>
      <c r="I1089" t="n">
        <v>19</v>
      </c>
      <c r="J1089" t="n">
        <v>131.58</v>
      </c>
      <c r="K1089" t="n">
        <v>45</v>
      </c>
      <c r="L1089" t="n">
        <v>6.25</v>
      </c>
      <c r="M1089" t="n">
        <v>17</v>
      </c>
      <c r="N1089" t="n">
        <v>20.34</v>
      </c>
      <c r="O1089" t="n">
        <v>16462.46</v>
      </c>
      <c r="P1089" t="n">
        <v>151.32</v>
      </c>
      <c r="Q1089" t="n">
        <v>467.07</v>
      </c>
      <c r="R1089" t="n">
        <v>66.84999999999999</v>
      </c>
      <c r="S1089" t="n">
        <v>39.61</v>
      </c>
      <c r="T1089" t="n">
        <v>8622.139999999999</v>
      </c>
      <c r="U1089" t="n">
        <v>0.59</v>
      </c>
      <c r="V1089" t="n">
        <v>0.74</v>
      </c>
      <c r="W1089" t="n">
        <v>2.64</v>
      </c>
      <c r="X1089" t="n">
        <v>0.52</v>
      </c>
      <c r="Y1089" t="n">
        <v>1</v>
      </c>
      <c r="Z1089" t="n">
        <v>10</v>
      </c>
    </row>
    <row r="1090">
      <c r="A1090" t="n">
        <v>22</v>
      </c>
      <c r="B1090" t="n">
        <v>60</v>
      </c>
      <c r="C1090" t="inlineStr">
        <is>
          <t xml:space="preserve">CONCLUIDO	</t>
        </is>
      </c>
      <c r="D1090" t="n">
        <v>5.4349</v>
      </c>
      <c r="E1090" t="n">
        <v>18.4</v>
      </c>
      <c r="F1090" t="n">
        <v>15.81</v>
      </c>
      <c r="G1090" t="n">
        <v>52.69</v>
      </c>
      <c r="H1090" t="n">
        <v>0.87</v>
      </c>
      <c r="I1090" t="n">
        <v>18</v>
      </c>
      <c r="J1090" t="n">
        <v>131.92</v>
      </c>
      <c r="K1090" t="n">
        <v>45</v>
      </c>
      <c r="L1090" t="n">
        <v>6.5</v>
      </c>
      <c r="M1090" t="n">
        <v>16</v>
      </c>
      <c r="N1090" t="n">
        <v>20.42</v>
      </c>
      <c r="O1090" t="n">
        <v>16503.6</v>
      </c>
      <c r="P1090" t="n">
        <v>150.23</v>
      </c>
      <c r="Q1090" t="n">
        <v>467.07</v>
      </c>
      <c r="R1090" t="n">
        <v>65.29000000000001</v>
      </c>
      <c r="S1090" t="n">
        <v>39.61</v>
      </c>
      <c r="T1090" t="n">
        <v>7845.34</v>
      </c>
      <c r="U1090" t="n">
        <v>0.61</v>
      </c>
      <c r="V1090" t="n">
        <v>0.74</v>
      </c>
      <c r="W1090" t="n">
        <v>2.64</v>
      </c>
      <c r="X1090" t="n">
        <v>0.47</v>
      </c>
      <c r="Y1090" t="n">
        <v>1</v>
      </c>
      <c r="Z1090" t="n">
        <v>10</v>
      </c>
    </row>
    <row r="1091">
      <c r="A1091" t="n">
        <v>23</v>
      </c>
      <c r="B1091" t="n">
        <v>60</v>
      </c>
      <c r="C1091" t="inlineStr">
        <is>
          <t xml:space="preserve">CONCLUIDO	</t>
        </is>
      </c>
      <c r="D1091" t="n">
        <v>5.4484</v>
      </c>
      <c r="E1091" t="n">
        <v>18.35</v>
      </c>
      <c r="F1091" t="n">
        <v>15.79</v>
      </c>
      <c r="G1091" t="n">
        <v>55.72</v>
      </c>
      <c r="H1091" t="n">
        <v>0.9</v>
      </c>
      <c r="I1091" t="n">
        <v>17</v>
      </c>
      <c r="J1091" t="n">
        <v>132.25</v>
      </c>
      <c r="K1091" t="n">
        <v>45</v>
      </c>
      <c r="L1091" t="n">
        <v>6.75</v>
      </c>
      <c r="M1091" t="n">
        <v>15</v>
      </c>
      <c r="N1091" t="n">
        <v>20.5</v>
      </c>
      <c r="O1091" t="n">
        <v>16544.76</v>
      </c>
      <c r="P1091" t="n">
        <v>148.8</v>
      </c>
      <c r="Q1091" t="n">
        <v>467.08</v>
      </c>
      <c r="R1091" t="n">
        <v>64.73</v>
      </c>
      <c r="S1091" t="n">
        <v>39.61</v>
      </c>
      <c r="T1091" t="n">
        <v>7571.63</v>
      </c>
      <c r="U1091" t="n">
        <v>0.61</v>
      </c>
      <c r="V1091" t="n">
        <v>0.74</v>
      </c>
      <c r="W1091" t="n">
        <v>2.64</v>
      </c>
      <c r="X1091" t="n">
        <v>0.45</v>
      </c>
      <c r="Y1091" t="n">
        <v>1</v>
      </c>
      <c r="Z1091" t="n">
        <v>10</v>
      </c>
    </row>
    <row r="1092">
      <c r="A1092" t="n">
        <v>24</v>
      </c>
      <c r="B1092" t="n">
        <v>60</v>
      </c>
      <c r="C1092" t="inlineStr">
        <is>
          <t xml:space="preserve">CONCLUIDO	</t>
        </is>
      </c>
      <c r="D1092" t="n">
        <v>5.4486</v>
      </c>
      <c r="E1092" t="n">
        <v>18.35</v>
      </c>
      <c r="F1092" t="n">
        <v>15.79</v>
      </c>
      <c r="G1092" t="n">
        <v>55.72</v>
      </c>
      <c r="H1092" t="n">
        <v>0.93</v>
      </c>
      <c r="I1092" t="n">
        <v>17</v>
      </c>
      <c r="J1092" t="n">
        <v>132.58</v>
      </c>
      <c r="K1092" t="n">
        <v>45</v>
      </c>
      <c r="L1092" t="n">
        <v>7</v>
      </c>
      <c r="M1092" t="n">
        <v>15</v>
      </c>
      <c r="N1092" t="n">
        <v>20.59</v>
      </c>
      <c r="O1092" t="n">
        <v>16585.95</v>
      </c>
      <c r="P1092" t="n">
        <v>148.51</v>
      </c>
      <c r="Q1092" t="n">
        <v>467.07</v>
      </c>
      <c r="R1092" t="n">
        <v>64.8</v>
      </c>
      <c r="S1092" t="n">
        <v>39.61</v>
      </c>
      <c r="T1092" t="n">
        <v>7607.01</v>
      </c>
      <c r="U1092" t="n">
        <v>0.61</v>
      </c>
      <c r="V1092" t="n">
        <v>0.74</v>
      </c>
      <c r="W1092" t="n">
        <v>2.63</v>
      </c>
      <c r="X1092" t="n">
        <v>0.45</v>
      </c>
      <c r="Y1092" t="n">
        <v>1</v>
      </c>
      <c r="Z1092" t="n">
        <v>10</v>
      </c>
    </row>
    <row r="1093">
      <c r="A1093" t="n">
        <v>25</v>
      </c>
      <c r="B1093" t="n">
        <v>60</v>
      </c>
      <c r="C1093" t="inlineStr">
        <is>
          <t xml:space="preserve">CONCLUIDO	</t>
        </is>
      </c>
      <c r="D1093" t="n">
        <v>5.4655</v>
      </c>
      <c r="E1093" t="n">
        <v>18.3</v>
      </c>
      <c r="F1093" t="n">
        <v>15.76</v>
      </c>
      <c r="G1093" t="n">
        <v>59.08</v>
      </c>
      <c r="H1093" t="n">
        <v>0.96</v>
      </c>
      <c r="I1093" t="n">
        <v>16</v>
      </c>
      <c r="J1093" t="n">
        <v>132.92</v>
      </c>
      <c r="K1093" t="n">
        <v>45</v>
      </c>
      <c r="L1093" t="n">
        <v>7.25</v>
      </c>
      <c r="M1093" t="n">
        <v>14</v>
      </c>
      <c r="N1093" t="n">
        <v>20.67</v>
      </c>
      <c r="O1093" t="n">
        <v>16627.17</v>
      </c>
      <c r="P1093" t="n">
        <v>147.72</v>
      </c>
      <c r="Q1093" t="n">
        <v>467.08</v>
      </c>
      <c r="R1093" t="n">
        <v>63.84</v>
      </c>
      <c r="S1093" t="n">
        <v>39.61</v>
      </c>
      <c r="T1093" t="n">
        <v>7130.77</v>
      </c>
      <c r="U1093" t="n">
        <v>0.62</v>
      </c>
      <c r="V1093" t="n">
        <v>0.74</v>
      </c>
      <c r="W1093" t="n">
        <v>2.63</v>
      </c>
      <c r="X1093" t="n">
        <v>0.42</v>
      </c>
      <c r="Y1093" t="n">
        <v>1</v>
      </c>
      <c r="Z1093" t="n">
        <v>10</v>
      </c>
    </row>
    <row r="1094">
      <c r="A1094" t="n">
        <v>26</v>
      </c>
      <c r="B1094" t="n">
        <v>60</v>
      </c>
      <c r="C1094" t="inlineStr">
        <is>
          <t xml:space="preserve">CONCLUIDO	</t>
        </is>
      </c>
      <c r="D1094" t="n">
        <v>5.4835</v>
      </c>
      <c r="E1094" t="n">
        <v>18.24</v>
      </c>
      <c r="F1094" t="n">
        <v>15.72</v>
      </c>
      <c r="G1094" t="n">
        <v>62.88</v>
      </c>
      <c r="H1094" t="n">
        <v>0.99</v>
      </c>
      <c r="I1094" t="n">
        <v>15</v>
      </c>
      <c r="J1094" t="n">
        <v>133.25</v>
      </c>
      <c r="K1094" t="n">
        <v>45</v>
      </c>
      <c r="L1094" t="n">
        <v>7.5</v>
      </c>
      <c r="M1094" t="n">
        <v>13</v>
      </c>
      <c r="N1094" t="n">
        <v>20.76</v>
      </c>
      <c r="O1094" t="n">
        <v>16668.43</v>
      </c>
      <c r="P1094" t="n">
        <v>145.95</v>
      </c>
      <c r="Q1094" t="n">
        <v>467.09</v>
      </c>
      <c r="R1094" t="n">
        <v>62.33</v>
      </c>
      <c r="S1094" t="n">
        <v>39.61</v>
      </c>
      <c r="T1094" t="n">
        <v>6383.25</v>
      </c>
      <c r="U1094" t="n">
        <v>0.64</v>
      </c>
      <c r="V1094" t="n">
        <v>0.74</v>
      </c>
      <c r="W1094" t="n">
        <v>2.64</v>
      </c>
      <c r="X1094" t="n">
        <v>0.39</v>
      </c>
      <c r="Y1094" t="n">
        <v>1</v>
      </c>
      <c r="Z1094" t="n">
        <v>10</v>
      </c>
    </row>
    <row r="1095">
      <c r="A1095" t="n">
        <v>27</v>
      </c>
      <c r="B1095" t="n">
        <v>60</v>
      </c>
      <c r="C1095" t="inlineStr">
        <is>
          <t xml:space="preserve">CONCLUIDO	</t>
        </is>
      </c>
      <c r="D1095" t="n">
        <v>5.481</v>
      </c>
      <c r="E1095" t="n">
        <v>18.24</v>
      </c>
      <c r="F1095" t="n">
        <v>15.73</v>
      </c>
      <c r="G1095" t="n">
        <v>62.92</v>
      </c>
      <c r="H1095" t="n">
        <v>1.03</v>
      </c>
      <c r="I1095" t="n">
        <v>15</v>
      </c>
      <c r="J1095" t="n">
        <v>133.59</v>
      </c>
      <c r="K1095" t="n">
        <v>45</v>
      </c>
      <c r="L1095" t="n">
        <v>7.75</v>
      </c>
      <c r="M1095" t="n">
        <v>13</v>
      </c>
      <c r="N1095" t="n">
        <v>20.84</v>
      </c>
      <c r="O1095" t="n">
        <v>16709.71</v>
      </c>
      <c r="P1095" t="n">
        <v>145.54</v>
      </c>
      <c r="Q1095" t="n">
        <v>467.1</v>
      </c>
      <c r="R1095" t="n">
        <v>62.9</v>
      </c>
      <c r="S1095" t="n">
        <v>39.61</v>
      </c>
      <c r="T1095" t="n">
        <v>6665.96</v>
      </c>
      <c r="U1095" t="n">
        <v>0.63</v>
      </c>
      <c r="V1095" t="n">
        <v>0.74</v>
      </c>
      <c r="W1095" t="n">
        <v>2.63</v>
      </c>
      <c r="X1095" t="n">
        <v>0.4</v>
      </c>
      <c r="Y1095" t="n">
        <v>1</v>
      </c>
      <c r="Z1095" t="n">
        <v>10</v>
      </c>
    </row>
    <row r="1096">
      <c r="A1096" t="n">
        <v>28</v>
      </c>
      <c r="B1096" t="n">
        <v>60</v>
      </c>
      <c r="C1096" t="inlineStr">
        <is>
          <t xml:space="preserve">CONCLUIDO	</t>
        </is>
      </c>
      <c r="D1096" t="n">
        <v>5.495</v>
      </c>
      <c r="E1096" t="n">
        <v>18.2</v>
      </c>
      <c r="F1096" t="n">
        <v>15.71</v>
      </c>
      <c r="G1096" t="n">
        <v>67.31999999999999</v>
      </c>
      <c r="H1096" t="n">
        <v>1.06</v>
      </c>
      <c r="I1096" t="n">
        <v>14</v>
      </c>
      <c r="J1096" t="n">
        <v>133.92</v>
      </c>
      <c r="K1096" t="n">
        <v>45</v>
      </c>
      <c r="L1096" t="n">
        <v>8</v>
      </c>
      <c r="M1096" t="n">
        <v>12</v>
      </c>
      <c r="N1096" t="n">
        <v>20.93</v>
      </c>
      <c r="O1096" t="n">
        <v>16751.02</v>
      </c>
      <c r="P1096" t="n">
        <v>144.76</v>
      </c>
      <c r="Q1096" t="n">
        <v>467.07</v>
      </c>
      <c r="R1096" t="n">
        <v>62.18</v>
      </c>
      <c r="S1096" t="n">
        <v>39.61</v>
      </c>
      <c r="T1096" t="n">
        <v>6310.07</v>
      </c>
      <c r="U1096" t="n">
        <v>0.64</v>
      </c>
      <c r="V1096" t="n">
        <v>0.74</v>
      </c>
      <c r="W1096" t="n">
        <v>2.63</v>
      </c>
      <c r="X1096" t="n">
        <v>0.38</v>
      </c>
      <c r="Y1096" t="n">
        <v>1</v>
      </c>
      <c r="Z1096" t="n">
        <v>10</v>
      </c>
    </row>
    <row r="1097">
      <c r="A1097" t="n">
        <v>29</v>
      </c>
      <c r="B1097" t="n">
        <v>60</v>
      </c>
      <c r="C1097" t="inlineStr">
        <is>
          <t xml:space="preserve">CONCLUIDO	</t>
        </is>
      </c>
      <c r="D1097" t="n">
        <v>5.4993</v>
      </c>
      <c r="E1097" t="n">
        <v>18.18</v>
      </c>
      <c r="F1097" t="n">
        <v>15.69</v>
      </c>
      <c r="G1097" t="n">
        <v>67.26000000000001</v>
      </c>
      <c r="H1097" t="n">
        <v>1.09</v>
      </c>
      <c r="I1097" t="n">
        <v>14</v>
      </c>
      <c r="J1097" t="n">
        <v>134.26</v>
      </c>
      <c r="K1097" t="n">
        <v>45</v>
      </c>
      <c r="L1097" t="n">
        <v>8.25</v>
      </c>
      <c r="M1097" t="n">
        <v>12</v>
      </c>
      <c r="N1097" t="n">
        <v>21.01</v>
      </c>
      <c r="O1097" t="n">
        <v>16792.37</v>
      </c>
      <c r="P1097" t="n">
        <v>143.53</v>
      </c>
      <c r="Q1097" t="n">
        <v>467.09</v>
      </c>
      <c r="R1097" t="n">
        <v>61.73</v>
      </c>
      <c r="S1097" t="n">
        <v>39.61</v>
      </c>
      <c r="T1097" t="n">
        <v>6083.81</v>
      </c>
      <c r="U1097" t="n">
        <v>0.64</v>
      </c>
      <c r="V1097" t="n">
        <v>0.74</v>
      </c>
      <c r="W1097" t="n">
        <v>2.63</v>
      </c>
      <c r="X1097" t="n">
        <v>0.36</v>
      </c>
      <c r="Y1097" t="n">
        <v>1</v>
      </c>
      <c r="Z1097" t="n">
        <v>10</v>
      </c>
    </row>
    <row r="1098">
      <c r="A1098" t="n">
        <v>30</v>
      </c>
      <c r="B1098" t="n">
        <v>60</v>
      </c>
      <c r="C1098" t="inlineStr">
        <is>
          <t xml:space="preserve">CONCLUIDO	</t>
        </is>
      </c>
      <c r="D1098" t="n">
        <v>5.511</v>
      </c>
      <c r="E1098" t="n">
        <v>18.15</v>
      </c>
      <c r="F1098" t="n">
        <v>15.68</v>
      </c>
      <c r="G1098" t="n">
        <v>72.37</v>
      </c>
      <c r="H1098" t="n">
        <v>1.12</v>
      </c>
      <c r="I1098" t="n">
        <v>13</v>
      </c>
      <c r="J1098" t="n">
        <v>134.59</v>
      </c>
      <c r="K1098" t="n">
        <v>45</v>
      </c>
      <c r="L1098" t="n">
        <v>8.5</v>
      </c>
      <c r="M1098" t="n">
        <v>11</v>
      </c>
      <c r="N1098" t="n">
        <v>21.1</v>
      </c>
      <c r="O1098" t="n">
        <v>16833.86</v>
      </c>
      <c r="P1098" t="n">
        <v>142.29</v>
      </c>
      <c r="Q1098" t="n">
        <v>467.08</v>
      </c>
      <c r="R1098" t="n">
        <v>61.41</v>
      </c>
      <c r="S1098" t="n">
        <v>39.61</v>
      </c>
      <c r="T1098" t="n">
        <v>5929.88</v>
      </c>
      <c r="U1098" t="n">
        <v>0.65</v>
      </c>
      <c r="V1098" t="n">
        <v>0.74</v>
      </c>
      <c r="W1098" t="n">
        <v>2.63</v>
      </c>
      <c r="X1098" t="n">
        <v>0.35</v>
      </c>
      <c r="Y1098" t="n">
        <v>1</v>
      </c>
      <c r="Z1098" t="n">
        <v>10</v>
      </c>
    </row>
    <row r="1099">
      <c r="A1099" t="n">
        <v>31</v>
      </c>
      <c r="B1099" t="n">
        <v>60</v>
      </c>
      <c r="C1099" t="inlineStr">
        <is>
          <t xml:space="preserve">CONCLUIDO	</t>
        </is>
      </c>
      <c r="D1099" t="n">
        <v>5.515</v>
      </c>
      <c r="E1099" t="n">
        <v>18.13</v>
      </c>
      <c r="F1099" t="n">
        <v>15.67</v>
      </c>
      <c r="G1099" t="n">
        <v>72.31</v>
      </c>
      <c r="H1099" t="n">
        <v>1.15</v>
      </c>
      <c r="I1099" t="n">
        <v>13</v>
      </c>
      <c r="J1099" t="n">
        <v>134.93</v>
      </c>
      <c r="K1099" t="n">
        <v>45</v>
      </c>
      <c r="L1099" t="n">
        <v>8.75</v>
      </c>
      <c r="M1099" t="n">
        <v>11</v>
      </c>
      <c r="N1099" t="n">
        <v>21.18</v>
      </c>
      <c r="O1099" t="n">
        <v>16875.27</v>
      </c>
      <c r="P1099" t="n">
        <v>142.54</v>
      </c>
      <c r="Q1099" t="n">
        <v>467.08</v>
      </c>
      <c r="R1099" t="n">
        <v>60.98</v>
      </c>
      <c r="S1099" t="n">
        <v>39.61</v>
      </c>
      <c r="T1099" t="n">
        <v>5713.8</v>
      </c>
      <c r="U1099" t="n">
        <v>0.65</v>
      </c>
      <c r="V1099" t="n">
        <v>0.74</v>
      </c>
      <c r="W1099" t="n">
        <v>2.63</v>
      </c>
      <c r="X1099" t="n">
        <v>0.33</v>
      </c>
      <c r="Y1099" t="n">
        <v>1</v>
      </c>
      <c r="Z1099" t="n">
        <v>10</v>
      </c>
    </row>
    <row r="1100">
      <c r="A1100" t="n">
        <v>32</v>
      </c>
      <c r="B1100" t="n">
        <v>60</v>
      </c>
      <c r="C1100" t="inlineStr">
        <is>
          <t xml:space="preserve">CONCLUIDO	</t>
        </is>
      </c>
      <c r="D1100" t="n">
        <v>5.5076</v>
      </c>
      <c r="E1100" t="n">
        <v>18.16</v>
      </c>
      <c r="F1100" t="n">
        <v>15.69</v>
      </c>
      <c r="G1100" t="n">
        <v>72.43000000000001</v>
      </c>
      <c r="H1100" t="n">
        <v>1.18</v>
      </c>
      <c r="I1100" t="n">
        <v>13</v>
      </c>
      <c r="J1100" t="n">
        <v>135.27</v>
      </c>
      <c r="K1100" t="n">
        <v>45</v>
      </c>
      <c r="L1100" t="n">
        <v>9</v>
      </c>
      <c r="M1100" t="n">
        <v>11</v>
      </c>
      <c r="N1100" t="n">
        <v>21.27</v>
      </c>
      <c r="O1100" t="n">
        <v>16916.71</v>
      </c>
      <c r="P1100" t="n">
        <v>141.97</v>
      </c>
      <c r="Q1100" t="n">
        <v>467.08</v>
      </c>
      <c r="R1100" t="n">
        <v>61.64</v>
      </c>
      <c r="S1100" t="n">
        <v>39.61</v>
      </c>
      <c r="T1100" t="n">
        <v>6043.51</v>
      </c>
      <c r="U1100" t="n">
        <v>0.64</v>
      </c>
      <c r="V1100" t="n">
        <v>0.74</v>
      </c>
      <c r="W1100" t="n">
        <v>2.63</v>
      </c>
      <c r="X1100" t="n">
        <v>0.36</v>
      </c>
      <c r="Y1100" t="n">
        <v>1</v>
      </c>
      <c r="Z1100" t="n">
        <v>10</v>
      </c>
    </row>
    <row r="1101">
      <c r="A1101" t="n">
        <v>33</v>
      </c>
      <c r="B1101" t="n">
        <v>60</v>
      </c>
      <c r="C1101" t="inlineStr">
        <is>
          <t xml:space="preserve">CONCLUIDO	</t>
        </is>
      </c>
      <c r="D1101" t="n">
        <v>5.5321</v>
      </c>
      <c r="E1101" t="n">
        <v>18.08</v>
      </c>
      <c r="F1101" t="n">
        <v>15.64</v>
      </c>
      <c r="G1101" t="n">
        <v>78.19</v>
      </c>
      <c r="H1101" t="n">
        <v>1.21</v>
      </c>
      <c r="I1101" t="n">
        <v>12</v>
      </c>
      <c r="J1101" t="n">
        <v>135.6</v>
      </c>
      <c r="K1101" t="n">
        <v>45</v>
      </c>
      <c r="L1101" t="n">
        <v>9.25</v>
      </c>
      <c r="M1101" t="n">
        <v>10</v>
      </c>
      <c r="N1101" t="n">
        <v>21.35</v>
      </c>
      <c r="O1101" t="n">
        <v>16958.17</v>
      </c>
      <c r="P1101" t="n">
        <v>140.09</v>
      </c>
      <c r="Q1101" t="n">
        <v>467.07</v>
      </c>
      <c r="R1101" t="n">
        <v>59.93</v>
      </c>
      <c r="S1101" t="n">
        <v>39.61</v>
      </c>
      <c r="T1101" t="n">
        <v>5195.03</v>
      </c>
      <c r="U1101" t="n">
        <v>0.66</v>
      </c>
      <c r="V1101" t="n">
        <v>0.75</v>
      </c>
      <c r="W1101" t="n">
        <v>2.63</v>
      </c>
      <c r="X1101" t="n">
        <v>0.3</v>
      </c>
      <c r="Y1101" t="n">
        <v>1</v>
      </c>
      <c r="Z1101" t="n">
        <v>10</v>
      </c>
    </row>
    <row r="1102">
      <c r="A1102" t="n">
        <v>34</v>
      </c>
      <c r="B1102" t="n">
        <v>60</v>
      </c>
      <c r="C1102" t="inlineStr">
        <is>
          <t xml:space="preserve">CONCLUIDO	</t>
        </is>
      </c>
      <c r="D1102" t="n">
        <v>5.5314</v>
      </c>
      <c r="E1102" t="n">
        <v>18.08</v>
      </c>
      <c r="F1102" t="n">
        <v>15.64</v>
      </c>
      <c r="G1102" t="n">
        <v>78.2</v>
      </c>
      <c r="H1102" t="n">
        <v>1.24</v>
      </c>
      <c r="I1102" t="n">
        <v>12</v>
      </c>
      <c r="J1102" t="n">
        <v>135.94</v>
      </c>
      <c r="K1102" t="n">
        <v>45</v>
      </c>
      <c r="L1102" t="n">
        <v>9.5</v>
      </c>
      <c r="M1102" t="n">
        <v>10</v>
      </c>
      <c r="N1102" t="n">
        <v>21.44</v>
      </c>
      <c r="O1102" t="n">
        <v>16999.67</v>
      </c>
      <c r="P1102" t="n">
        <v>139.56</v>
      </c>
      <c r="Q1102" t="n">
        <v>467.07</v>
      </c>
      <c r="R1102" t="n">
        <v>59.95</v>
      </c>
      <c r="S1102" t="n">
        <v>39.61</v>
      </c>
      <c r="T1102" t="n">
        <v>5204.91</v>
      </c>
      <c r="U1102" t="n">
        <v>0.66</v>
      </c>
      <c r="V1102" t="n">
        <v>0.75</v>
      </c>
      <c r="W1102" t="n">
        <v>2.63</v>
      </c>
      <c r="X1102" t="n">
        <v>0.31</v>
      </c>
      <c r="Y1102" t="n">
        <v>1</v>
      </c>
      <c r="Z1102" t="n">
        <v>10</v>
      </c>
    </row>
    <row r="1103">
      <c r="A1103" t="n">
        <v>35</v>
      </c>
      <c r="B1103" t="n">
        <v>60</v>
      </c>
      <c r="C1103" t="inlineStr">
        <is>
          <t xml:space="preserve">CONCLUIDO	</t>
        </is>
      </c>
      <c r="D1103" t="n">
        <v>5.5311</v>
      </c>
      <c r="E1103" t="n">
        <v>18.08</v>
      </c>
      <c r="F1103" t="n">
        <v>15.64</v>
      </c>
      <c r="G1103" t="n">
        <v>78.2</v>
      </c>
      <c r="H1103" t="n">
        <v>1.26</v>
      </c>
      <c r="I1103" t="n">
        <v>12</v>
      </c>
      <c r="J1103" t="n">
        <v>136.27</v>
      </c>
      <c r="K1103" t="n">
        <v>45</v>
      </c>
      <c r="L1103" t="n">
        <v>9.75</v>
      </c>
      <c r="M1103" t="n">
        <v>10</v>
      </c>
      <c r="N1103" t="n">
        <v>21.53</v>
      </c>
      <c r="O1103" t="n">
        <v>17041.2</v>
      </c>
      <c r="P1103" t="n">
        <v>138.29</v>
      </c>
      <c r="Q1103" t="n">
        <v>467.07</v>
      </c>
      <c r="R1103" t="n">
        <v>60.06</v>
      </c>
      <c r="S1103" t="n">
        <v>39.61</v>
      </c>
      <c r="T1103" t="n">
        <v>5259</v>
      </c>
      <c r="U1103" t="n">
        <v>0.66</v>
      </c>
      <c r="V1103" t="n">
        <v>0.75</v>
      </c>
      <c r="W1103" t="n">
        <v>2.62</v>
      </c>
      <c r="X1103" t="n">
        <v>0.31</v>
      </c>
      <c r="Y1103" t="n">
        <v>1</v>
      </c>
      <c r="Z1103" t="n">
        <v>10</v>
      </c>
    </row>
    <row r="1104">
      <c r="A1104" t="n">
        <v>36</v>
      </c>
      <c r="B1104" t="n">
        <v>60</v>
      </c>
      <c r="C1104" t="inlineStr">
        <is>
          <t xml:space="preserve">CONCLUIDO	</t>
        </is>
      </c>
      <c r="D1104" t="n">
        <v>5.5477</v>
      </c>
      <c r="E1104" t="n">
        <v>18.03</v>
      </c>
      <c r="F1104" t="n">
        <v>15.61</v>
      </c>
      <c r="G1104" t="n">
        <v>85.16</v>
      </c>
      <c r="H1104" t="n">
        <v>1.29</v>
      </c>
      <c r="I1104" t="n">
        <v>11</v>
      </c>
      <c r="J1104" t="n">
        <v>136.61</v>
      </c>
      <c r="K1104" t="n">
        <v>45</v>
      </c>
      <c r="L1104" t="n">
        <v>10</v>
      </c>
      <c r="M1104" t="n">
        <v>9</v>
      </c>
      <c r="N1104" t="n">
        <v>21.61</v>
      </c>
      <c r="O1104" t="n">
        <v>17082.76</v>
      </c>
      <c r="P1104" t="n">
        <v>137.49</v>
      </c>
      <c r="Q1104" t="n">
        <v>467.07</v>
      </c>
      <c r="R1104" t="n">
        <v>58.96</v>
      </c>
      <c r="S1104" t="n">
        <v>39.61</v>
      </c>
      <c r="T1104" t="n">
        <v>4715.65</v>
      </c>
      <c r="U1104" t="n">
        <v>0.67</v>
      </c>
      <c r="V1104" t="n">
        <v>0.75</v>
      </c>
      <c r="W1104" t="n">
        <v>2.63</v>
      </c>
      <c r="X1104" t="n">
        <v>0.28</v>
      </c>
      <c r="Y1104" t="n">
        <v>1</v>
      </c>
      <c r="Z1104" t="n">
        <v>10</v>
      </c>
    </row>
    <row r="1105">
      <c r="A1105" t="n">
        <v>37</v>
      </c>
      <c r="B1105" t="n">
        <v>60</v>
      </c>
      <c r="C1105" t="inlineStr">
        <is>
          <t xml:space="preserve">CONCLUIDO	</t>
        </is>
      </c>
      <c r="D1105" t="n">
        <v>5.5461</v>
      </c>
      <c r="E1105" t="n">
        <v>18.03</v>
      </c>
      <c r="F1105" t="n">
        <v>15.62</v>
      </c>
      <c r="G1105" t="n">
        <v>85.19</v>
      </c>
      <c r="H1105" t="n">
        <v>1.32</v>
      </c>
      <c r="I1105" t="n">
        <v>11</v>
      </c>
      <c r="J1105" t="n">
        <v>136.95</v>
      </c>
      <c r="K1105" t="n">
        <v>45</v>
      </c>
      <c r="L1105" t="n">
        <v>10.25</v>
      </c>
      <c r="M1105" t="n">
        <v>9</v>
      </c>
      <c r="N1105" t="n">
        <v>21.7</v>
      </c>
      <c r="O1105" t="n">
        <v>17124.35</v>
      </c>
      <c r="P1105" t="n">
        <v>136.65</v>
      </c>
      <c r="Q1105" t="n">
        <v>467.07</v>
      </c>
      <c r="R1105" t="n">
        <v>59.25</v>
      </c>
      <c r="S1105" t="n">
        <v>39.61</v>
      </c>
      <c r="T1105" t="n">
        <v>4862.87</v>
      </c>
      <c r="U1105" t="n">
        <v>0.67</v>
      </c>
      <c r="V1105" t="n">
        <v>0.75</v>
      </c>
      <c r="W1105" t="n">
        <v>2.62</v>
      </c>
      <c r="X1105" t="n">
        <v>0.28</v>
      </c>
      <c r="Y1105" t="n">
        <v>1</v>
      </c>
      <c r="Z1105" t="n">
        <v>10</v>
      </c>
    </row>
    <row r="1106">
      <c r="A1106" t="n">
        <v>38</v>
      </c>
      <c r="B1106" t="n">
        <v>60</v>
      </c>
      <c r="C1106" t="inlineStr">
        <is>
          <t xml:space="preserve">CONCLUIDO	</t>
        </is>
      </c>
      <c r="D1106" t="n">
        <v>5.5466</v>
      </c>
      <c r="E1106" t="n">
        <v>18.03</v>
      </c>
      <c r="F1106" t="n">
        <v>15.62</v>
      </c>
      <c r="G1106" t="n">
        <v>85.18000000000001</v>
      </c>
      <c r="H1106" t="n">
        <v>1.35</v>
      </c>
      <c r="I1106" t="n">
        <v>11</v>
      </c>
      <c r="J1106" t="n">
        <v>137.29</v>
      </c>
      <c r="K1106" t="n">
        <v>45</v>
      </c>
      <c r="L1106" t="n">
        <v>10.5</v>
      </c>
      <c r="M1106" t="n">
        <v>9</v>
      </c>
      <c r="N1106" t="n">
        <v>21.79</v>
      </c>
      <c r="O1106" t="n">
        <v>17165.97</v>
      </c>
      <c r="P1106" t="n">
        <v>135.65</v>
      </c>
      <c r="Q1106" t="n">
        <v>467.07</v>
      </c>
      <c r="R1106" t="n">
        <v>59.15</v>
      </c>
      <c r="S1106" t="n">
        <v>39.61</v>
      </c>
      <c r="T1106" t="n">
        <v>4811.08</v>
      </c>
      <c r="U1106" t="n">
        <v>0.67</v>
      </c>
      <c r="V1106" t="n">
        <v>0.75</v>
      </c>
      <c r="W1106" t="n">
        <v>2.63</v>
      </c>
      <c r="X1106" t="n">
        <v>0.28</v>
      </c>
      <c r="Y1106" t="n">
        <v>1</v>
      </c>
      <c r="Z1106" t="n">
        <v>10</v>
      </c>
    </row>
    <row r="1107">
      <c r="A1107" t="n">
        <v>39</v>
      </c>
      <c r="B1107" t="n">
        <v>60</v>
      </c>
      <c r="C1107" t="inlineStr">
        <is>
          <t xml:space="preserve">CONCLUIDO	</t>
        </is>
      </c>
      <c r="D1107" t="n">
        <v>5.5609</v>
      </c>
      <c r="E1107" t="n">
        <v>17.98</v>
      </c>
      <c r="F1107" t="n">
        <v>15.6</v>
      </c>
      <c r="G1107" t="n">
        <v>93.56999999999999</v>
      </c>
      <c r="H1107" t="n">
        <v>1.38</v>
      </c>
      <c r="I1107" t="n">
        <v>10</v>
      </c>
      <c r="J1107" t="n">
        <v>137.62</v>
      </c>
      <c r="K1107" t="n">
        <v>45</v>
      </c>
      <c r="L1107" t="n">
        <v>10.75</v>
      </c>
      <c r="M1107" t="n">
        <v>8</v>
      </c>
      <c r="N1107" t="n">
        <v>21.88</v>
      </c>
      <c r="O1107" t="n">
        <v>17207.62</v>
      </c>
      <c r="P1107" t="n">
        <v>134.61</v>
      </c>
      <c r="Q1107" t="n">
        <v>467.1</v>
      </c>
      <c r="R1107" t="n">
        <v>58.47</v>
      </c>
      <c r="S1107" t="n">
        <v>39.61</v>
      </c>
      <c r="T1107" t="n">
        <v>4477.79</v>
      </c>
      <c r="U1107" t="n">
        <v>0.68</v>
      </c>
      <c r="V1107" t="n">
        <v>0.75</v>
      </c>
      <c r="W1107" t="n">
        <v>2.62</v>
      </c>
      <c r="X1107" t="n">
        <v>0.26</v>
      </c>
      <c r="Y1107" t="n">
        <v>1</v>
      </c>
      <c r="Z1107" t="n">
        <v>10</v>
      </c>
    </row>
    <row r="1108">
      <c r="A1108" t="n">
        <v>40</v>
      </c>
      <c r="B1108" t="n">
        <v>60</v>
      </c>
      <c r="C1108" t="inlineStr">
        <is>
          <t xml:space="preserve">CONCLUIDO	</t>
        </is>
      </c>
      <c r="D1108" t="n">
        <v>5.5616</v>
      </c>
      <c r="E1108" t="n">
        <v>17.98</v>
      </c>
      <c r="F1108" t="n">
        <v>15.59</v>
      </c>
      <c r="G1108" t="n">
        <v>93.56</v>
      </c>
      <c r="H1108" t="n">
        <v>1.41</v>
      </c>
      <c r="I1108" t="n">
        <v>10</v>
      </c>
      <c r="J1108" t="n">
        <v>137.96</v>
      </c>
      <c r="K1108" t="n">
        <v>45</v>
      </c>
      <c r="L1108" t="n">
        <v>11</v>
      </c>
      <c r="M1108" t="n">
        <v>7</v>
      </c>
      <c r="N1108" t="n">
        <v>21.96</v>
      </c>
      <c r="O1108" t="n">
        <v>17249.3</v>
      </c>
      <c r="P1108" t="n">
        <v>133.82</v>
      </c>
      <c r="Q1108" t="n">
        <v>467.1</v>
      </c>
      <c r="R1108" t="n">
        <v>58.32</v>
      </c>
      <c r="S1108" t="n">
        <v>39.61</v>
      </c>
      <c r="T1108" t="n">
        <v>4398.61</v>
      </c>
      <c r="U1108" t="n">
        <v>0.68</v>
      </c>
      <c r="V1108" t="n">
        <v>0.75</v>
      </c>
      <c r="W1108" t="n">
        <v>2.63</v>
      </c>
      <c r="X1108" t="n">
        <v>0.26</v>
      </c>
      <c r="Y1108" t="n">
        <v>1</v>
      </c>
      <c r="Z1108" t="n">
        <v>10</v>
      </c>
    </row>
    <row r="1109">
      <c r="A1109" t="n">
        <v>41</v>
      </c>
      <c r="B1109" t="n">
        <v>60</v>
      </c>
      <c r="C1109" t="inlineStr">
        <is>
          <t xml:space="preserve">CONCLUIDO	</t>
        </is>
      </c>
      <c r="D1109" t="n">
        <v>5.5605</v>
      </c>
      <c r="E1109" t="n">
        <v>17.98</v>
      </c>
      <c r="F1109" t="n">
        <v>15.6</v>
      </c>
      <c r="G1109" t="n">
        <v>93.58</v>
      </c>
      <c r="H1109" t="n">
        <v>1.44</v>
      </c>
      <c r="I1109" t="n">
        <v>10</v>
      </c>
      <c r="J1109" t="n">
        <v>138.3</v>
      </c>
      <c r="K1109" t="n">
        <v>45</v>
      </c>
      <c r="L1109" t="n">
        <v>11.25</v>
      </c>
      <c r="M1109" t="n">
        <v>7</v>
      </c>
      <c r="N1109" t="n">
        <v>22.05</v>
      </c>
      <c r="O1109" t="n">
        <v>17291.02</v>
      </c>
      <c r="P1109" t="n">
        <v>133.5</v>
      </c>
      <c r="Q1109" t="n">
        <v>467.08</v>
      </c>
      <c r="R1109" t="n">
        <v>58.5</v>
      </c>
      <c r="S1109" t="n">
        <v>39.61</v>
      </c>
      <c r="T1109" t="n">
        <v>4492.69</v>
      </c>
      <c r="U1109" t="n">
        <v>0.68</v>
      </c>
      <c r="V1109" t="n">
        <v>0.75</v>
      </c>
      <c r="W1109" t="n">
        <v>2.63</v>
      </c>
      <c r="X1109" t="n">
        <v>0.26</v>
      </c>
      <c r="Y1109" t="n">
        <v>1</v>
      </c>
      <c r="Z1109" t="n">
        <v>10</v>
      </c>
    </row>
    <row r="1110">
      <c r="A1110" t="n">
        <v>42</v>
      </c>
      <c r="B1110" t="n">
        <v>60</v>
      </c>
      <c r="C1110" t="inlineStr">
        <is>
          <t xml:space="preserve">CONCLUIDO	</t>
        </is>
      </c>
      <c r="D1110" t="n">
        <v>5.5598</v>
      </c>
      <c r="E1110" t="n">
        <v>17.99</v>
      </c>
      <c r="F1110" t="n">
        <v>15.6</v>
      </c>
      <c r="G1110" t="n">
        <v>93.59</v>
      </c>
      <c r="H1110" t="n">
        <v>1.47</v>
      </c>
      <c r="I1110" t="n">
        <v>10</v>
      </c>
      <c r="J1110" t="n">
        <v>138.64</v>
      </c>
      <c r="K1110" t="n">
        <v>45</v>
      </c>
      <c r="L1110" t="n">
        <v>11.5</v>
      </c>
      <c r="M1110" t="n">
        <v>6</v>
      </c>
      <c r="N1110" t="n">
        <v>22.14</v>
      </c>
      <c r="O1110" t="n">
        <v>17332.76</v>
      </c>
      <c r="P1110" t="n">
        <v>132.33</v>
      </c>
      <c r="Q1110" t="n">
        <v>467.07</v>
      </c>
      <c r="R1110" t="n">
        <v>58.42</v>
      </c>
      <c r="S1110" t="n">
        <v>39.61</v>
      </c>
      <c r="T1110" t="n">
        <v>4448.94</v>
      </c>
      <c r="U1110" t="n">
        <v>0.68</v>
      </c>
      <c r="V1110" t="n">
        <v>0.75</v>
      </c>
      <c r="W1110" t="n">
        <v>2.63</v>
      </c>
      <c r="X1110" t="n">
        <v>0.27</v>
      </c>
      <c r="Y1110" t="n">
        <v>1</v>
      </c>
      <c r="Z1110" t="n">
        <v>10</v>
      </c>
    </row>
    <row r="1111">
      <c r="A1111" t="n">
        <v>43</v>
      </c>
      <c r="B1111" t="n">
        <v>60</v>
      </c>
      <c r="C1111" t="inlineStr">
        <is>
          <t xml:space="preserve">CONCLUIDO	</t>
        </is>
      </c>
      <c r="D1111" t="n">
        <v>5.561</v>
      </c>
      <c r="E1111" t="n">
        <v>17.98</v>
      </c>
      <c r="F1111" t="n">
        <v>15.59</v>
      </c>
      <c r="G1111" t="n">
        <v>93.56999999999999</v>
      </c>
      <c r="H1111" t="n">
        <v>1.5</v>
      </c>
      <c r="I1111" t="n">
        <v>10</v>
      </c>
      <c r="J1111" t="n">
        <v>138.98</v>
      </c>
      <c r="K1111" t="n">
        <v>45</v>
      </c>
      <c r="L1111" t="n">
        <v>11.75</v>
      </c>
      <c r="M1111" t="n">
        <v>4</v>
      </c>
      <c r="N1111" t="n">
        <v>22.23</v>
      </c>
      <c r="O1111" t="n">
        <v>17374.54</v>
      </c>
      <c r="P1111" t="n">
        <v>130.88</v>
      </c>
      <c r="Q1111" t="n">
        <v>467.12</v>
      </c>
      <c r="R1111" t="n">
        <v>58.29</v>
      </c>
      <c r="S1111" t="n">
        <v>39.61</v>
      </c>
      <c r="T1111" t="n">
        <v>4387.3</v>
      </c>
      <c r="U1111" t="n">
        <v>0.68</v>
      </c>
      <c r="V1111" t="n">
        <v>0.75</v>
      </c>
      <c r="W1111" t="n">
        <v>2.63</v>
      </c>
      <c r="X1111" t="n">
        <v>0.26</v>
      </c>
      <c r="Y1111" t="n">
        <v>1</v>
      </c>
      <c r="Z1111" t="n">
        <v>10</v>
      </c>
    </row>
    <row r="1112">
      <c r="A1112" t="n">
        <v>44</v>
      </c>
      <c r="B1112" t="n">
        <v>60</v>
      </c>
      <c r="C1112" t="inlineStr">
        <is>
          <t xml:space="preserve">CONCLUIDO	</t>
        </is>
      </c>
      <c r="D1112" t="n">
        <v>5.5765</v>
      </c>
      <c r="E1112" t="n">
        <v>17.93</v>
      </c>
      <c r="F1112" t="n">
        <v>15.57</v>
      </c>
      <c r="G1112" t="n">
        <v>103.8</v>
      </c>
      <c r="H1112" t="n">
        <v>1.52</v>
      </c>
      <c r="I1112" t="n">
        <v>9</v>
      </c>
      <c r="J1112" t="n">
        <v>139.32</v>
      </c>
      <c r="K1112" t="n">
        <v>45</v>
      </c>
      <c r="L1112" t="n">
        <v>12</v>
      </c>
      <c r="M1112" t="n">
        <v>3</v>
      </c>
      <c r="N1112" t="n">
        <v>22.32</v>
      </c>
      <c r="O1112" t="n">
        <v>17416.34</v>
      </c>
      <c r="P1112" t="n">
        <v>130.22</v>
      </c>
      <c r="Q1112" t="n">
        <v>467.1</v>
      </c>
      <c r="R1112" t="n">
        <v>57.49</v>
      </c>
      <c r="S1112" t="n">
        <v>39.61</v>
      </c>
      <c r="T1112" t="n">
        <v>3989.06</v>
      </c>
      <c r="U1112" t="n">
        <v>0.6899999999999999</v>
      </c>
      <c r="V1112" t="n">
        <v>0.75</v>
      </c>
      <c r="W1112" t="n">
        <v>2.63</v>
      </c>
      <c r="X1112" t="n">
        <v>0.24</v>
      </c>
      <c r="Y1112" t="n">
        <v>1</v>
      </c>
      <c r="Z1112" t="n">
        <v>10</v>
      </c>
    </row>
    <row r="1113">
      <c r="A1113" t="n">
        <v>45</v>
      </c>
      <c r="B1113" t="n">
        <v>60</v>
      </c>
      <c r="C1113" t="inlineStr">
        <is>
          <t xml:space="preserve">CONCLUIDO	</t>
        </is>
      </c>
      <c r="D1113" t="n">
        <v>5.58</v>
      </c>
      <c r="E1113" t="n">
        <v>17.92</v>
      </c>
      <c r="F1113" t="n">
        <v>15.56</v>
      </c>
      <c r="G1113" t="n">
        <v>103.73</v>
      </c>
      <c r="H1113" t="n">
        <v>1.55</v>
      </c>
      <c r="I1113" t="n">
        <v>9</v>
      </c>
      <c r="J1113" t="n">
        <v>139.66</v>
      </c>
      <c r="K1113" t="n">
        <v>45</v>
      </c>
      <c r="L1113" t="n">
        <v>12.25</v>
      </c>
      <c r="M1113" t="n">
        <v>0</v>
      </c>
      <c r="N1113" t="n">
        <v>22.41</v>
      </c>
      <c r="O1113" t="n">
        <v>17458.18</v>
      </c>
      <c r="P1113" t="n">
        <v>130.24</v>
      </c>
      <c r="Q1113" t="n">
        <v>467.07</v>
      </c>
      <c r="R1113" t="n">
        <v>56.93</v>
      </c>
      <c r="S1113" t="n">
        <v>39.61</v>
      </c>
      <c r="T1113" t="n">
        <v>3709.6</v>
      </c>
      <c r="U1113" t="n">
        <v>0.7</v>
      </c>
      <c r="V1113" t="n">
        <v>0.75</v>
      </c>
      <c r="W1113" t="n">
        <v>2.63</v>
      </c>
      <c r="X1113" t="n">
        <v>0.23</v>
      </c>
      <c r="Y1113" t="n">
        <v>1</v>
      </c>
      <c r="Z1113" t="n">
        <v>10</v>
      </c>
    </row>
    <row r="1114">
      <c r="A1114" t="n">
        <v>0</v>
      </c>
      <c r="B1114" t="n">
        <v>135</v>
      </c>
      <c r="C1114" t="inlineStr">
        <is>
          <t xml:space="preserve">CONCLUIDO	</t>
        </is>
      </c>
      <c r="D1114" t="n">
        <v>2.3463</v>
      </c>
      <c r="E1114" t="n">
        <v>42.62</v>
      </c>
      <c r="F1114" t="n">
        <v>24.5</v>
      </c>
      <c r="G1114" t="n">
        <v>4.87</v>
      </c>
      <c r="H1114" t="n">
        <v>0.07000000000000001</v>
      </c>
      <c r="I1114" t="n">
        <v>302</v>
      </c>
      <c r="J1114" t="n">
        <v>263.32</v>
      </c>
      <c r="K1114" t="n">
        <v>59.89</v>
      </c>
      <c r="L1114" t="n">
        <v>1</v>
      </c>
      <c r="M1114" t="n">
        <v>300</v>
      </c>
      <c r="N1114" t="n">
        <v>67.43000000000001</v>
      </c>
      <c r="O1114" t="n">
        <v>32710.1</v>
      </c>
      <c r="P1114" t="n">
        <v>414.75</v>
      </c>
      <c r="Q1114" t="n">
        <v>467.38</v>
      </c>
      <c r="R1114" t="n">
        <v>349.7</v>
      </c>
      <c r="S1114" t="n">
        <v>39.61</v>
      </c>
      <c r="T1114" t="n">
        <v>148629.42</v>
      </c>
      <c r="U1114" t="n">
        <v>0.11</v>
      </c>
      <c r="V1114" t="n">
        <v>0.48</v>
      </c>
      <c r="W1114" t="n">
        <v>3.11</v>
      </c>
      <c r="X1114" t="n">
        <v>9.16</v>
      </c>
      <c r="Y1114" t="n">
        <v>1</v>
      </c>
      <c r="Z1114" t="n">
        <v>10</v>
      </c>
    </row>
    <row r="1115">
      <c r="A1115" t="n">
        <v>1</v>
      </c>
      <c r="B1115" t="n">
        <v>135</v>
      </c>
      <c r="C1115" t="inlineStr">
        <is>
          <t xml:space="preserve">CONCLUIDO	</t>
        </is>
      </c>
      <c r="D1115" t="n">
        <v>2.8334</v>
      </c>
      <c r="E1115" t="n">
        <v>35.29</v>
      </c>
      <c r="F1115" t="n">
        <v>21.67</v>
      </c>
      <c r="G1115" t="n">
        <v>6.1</v>
      </c>
      <c r="H1115" t="n">
        <v>0.08</v>
      </c>
      <c r="I1115" t="n">
        <v>213</v>
      </c>
      <c r="J1115" t="n">
        <v>263.79</v>
      </c>
      <c r="K1115" t="n">
        <v>59.89</v>
      </c>
      <c r="L1115" t="n">
        <v>1.25</v>
      </c>
      <c r="M1115" t="n">
        <v>211</v>
      </c>
      <c r="N1115" t="n">
        <v>67.65000000000001</v>
      </c>
      <c r="O1115" t="n">
        <v>32767.75</v>
      </c>
      <c r="P1115" t="n">
        <v>366.63</v>
      </c>
      <c r="Q1115" t="n">
        <v>467.26</v>
      </c>
      <c r="R1115" t="n">
        <v>257.46</v>
      </c>
      <c r="S1115" t="n">
        <v>39.61</v>
      </c>
      <c r="T1115" t="n">
        <v>102954.11</v>
      </c>
      <c r="U1115" t="n">
        <v>0.15</v>
      </c>
      <c r="V1115" t="n">
        <v>0.54</v>
      </c>
      <c r="W1115" t="n">
        <v>2.94</v>
      </c>
      <c r="X1115" t="n">
        <v>6.33</v>
      </c>
      <c r="Y1115" t="n">
        <v>1</v>
      </c>
      <c r="Z1115" t="n">
        <v>10</v>
      </c>
    </row>
    <row r="1116">
      <c r="A1116" t="n">
        <v>2</v>
      </c>
      <c r="B1116" t="n">
        <v>135</v>
      </c>
      <c r="C1116" t="inlineStr">
        <is>
          <t xml:space="preserve">CONCLUIDO	</t>
        </is>
      </c>
      <c r="D1116" t="n">
        <v>3.1763</v>
      </c>
      <c r="E1116" t="n">
        <v>31.48</v>
      </c>
      <c r="F1116" t="n">
        <v>20.24</v>
      </c>
      <c r="G1116" t="n">
        <v>7.31</v>
      </c>
      <c r="H1116" t="n">
        <v>0.1</v>
      </c>
      <c r="I1116" t="n">
        <v>166</v>
      </c>
      <c r="J1116" t="n">
        <v>264.25</v>
      </c>
      <c r="K1116" t="n">
        <v>59.89</v>
      </c>
      <c r="L1116" t="n">
        <v>1.5</v>
      </c>
      <c r="M1116" t="n">
        <v>164</v>
      </c>
      <c r="N1116" t="n">
        <v>67.87</v>
      </c>
      <c r="O1116" t="n">
        <v>32825.49</v>
      </c>
      <c r="P1116" t="n">
        <v>342.17</v>
      </c>
      <c r="Q1116" t="n">
        <v>467.27</v>
      </c>
      <c r="R1116" t="n">
        <v>209.58</v>
      </c>
      <c r="S1116" t="n">
        <v>39.61</v>
      </c>
      <c r="T1116" t="n">
        <v>79253.25</v>
      </c>
      <c r="U1116" t="n">
        <v>0.19</v>
      </c>
      <c r="V1116" t="n">
        <v>0.58</v>
      </c>
      <c r="W1116" t="n">
        <v>2.89</v>
      </c>
      <c r="X1116" t="n">
        <v>4.9</v>
      </c>
      <c r="Y1116" t="n">
        <v>1</v>
      </c>
      <c r="Z1116" t="n">
        <v>10</v>
      </c>
    </row>
    <row r="1117">
      <c r="A1117" t="n">
        <v>3</v>
      </c>
      <c r="B1117" t="n">
        <v>135</v>
      </c>
      <c r="C1117" t="inlineStr">
        <is>
          <t xml:space="preserve">CONCLUIDO	</t>
        </is>
      </c>
      <c r="D1117" t="n">
        <v>3.4542</v>
      </c>
      <c r="E1117" t="n">
        <v>28.95</v>
      </c>
      <c r="F1117" t="n">
        <v>19.27</v>
      </c>
      <c r="G1117" t="n">
        <v>8.57</v>
      </c>
      <c r="H1117" t="n">
        <v>0.12</v>
      </c>
      <c r="I1117" t="n">
        <v>135</v>
      </c>
      <c r="J1117" t="n">
        <v>264.72</v>
      </c>
      <c r="K1117" t="n">
        <v>59.89</v>
      </c>
      <c r="L1117" t="n">
        <v>1.75</v>
      </c>
      <c r="M1117" t="n">
        <v>133</v>
      </c>
      <c r="N1117" t="n">
        <v>68.09</v>
      </c>
      <c r="O1117" t="n">
        <v>32883.31</v>
      </c>
      <c r="P1117" t="n">
        <v>325.64</v>
      </c>
      <c r="Q1117" t="n">
        <v>467.28</v>
      </c>
      <c r="R1117" t="n">
        <v>178.33</v>
      </c>
      <c r="S1117" t="n">
        <v>39.61</v>
      </c>
      <c r="T1117" t="n">
        <v>63780.31</v>
      </c>
      <c r="U1117" t="n">
        <v>0.22</v>
      </c>
      <c r="V1117" t="n">
        <v>0.61</v>
      </c>
      <c r="W1117" t="n">
        <v>2.83</v>
      </c>
      <c r="X1117" t="n">
        <v>3.93</v>
      </c>
      <c r="Y1117" t="n">
        <v>1</v>
      </c>
      <c r="Z1117" t="n">
        <v>10</v>
      </c>
    </row>
    <row r="1118">
      <c r="A1118" t="n">
        <v>4</v>
      </c>
      <c r="B1118" t="n">
        <v>135</v>
      </c>
      <c r="C1118" t="inlineStr">
        <is>
          <t xml:space="preserve">CONCLUIDO	</t>
        </is>
      </c>
      <c r="D1118" t="n">
        <v>3.6549</v>
      </c>
      <c r="E1118" t="n">
        <v>27.36</v>
      </c>
      <c r="F1118" t="n">
        <v>18.69</v>
      </c>
      <c r="G1118" t="n">
        <v>9.75</v>
      </c>
      <c r="H1118" t="n">
        <v>0.13</v>
      </c>
      <c r="I1118" t="n">
        <v>115</v>
      </c>
      <c r="J1118" t="n">
        <v>265.19</v>
      </c>
      <c r="K1118" t="n">
        <v>59.89</v>
      </c>
      <c r="L1118" t="n">
        <v>2</v>
      </c>
      <c r="M1118" t="n">
        <v>113</v>
      </c>
      <c r="N1118" t="n">
        <v>68.31</v>
      </c>
      <c r="O1118" t="n">
        <v>32941.21</v>
      </c>
      <c r="P1118" t="n">
        <v>315.67</v>
      </c>
      <c r="Q1118" t="n">
        <v>467.13</v>
      </c>
      <c r="R1118" t="n">
        <v>159.01</v>
      </c>
      <c r="S1118" t="n">
        <v>39.61</v>
      </c>
      <c r="T1118" t="n">
        <v>54222.63</v>
      </c>
      <c r="U1118" t="n">
        <v>0.25</v>
      </c>
      <c r="V1118" t="n">
        <v>0.62</v>
      </c>
      <c r="W1118" t="n">
        <v>2.81</v>
      </c>
      <c r="X1118" t="n">
        <v>3.36</v>
      </c>
      <c r="Y1118" t="n">
        <v>1</v>
      </c>
      <c r="Z1118" t="n">
        <v>10</v>
      </c>
    </row>
    <row r="1119">
      <c r="A1119" t="n">
        <v>5</v>
      </c>
      <c r="B1119" t="n">
        <v>135</v>
      </c>
      <c r="C1119" t="inlineStr">
        <is>
          <t xml:space="preserve">CONCLUIDO	</t>
        </is>
      </c>
      <c r="D1119" t="n">
        <v>3.8227</v>
      </c>
      <c r="E1119" t="n">
        <v>26.16</v>
      </c>
      <c r="F1119" t="n">
        <v>18.25</v>
      </c>
      <c r="G1119" t="n">
        <v>10.95</v>
      </c>
      <c r="H1119" t="n">
        <v>0.15</v>
      </c>
      <c r="I1119" t="n">
        <v>100</v>
      </c>
      <c r="J1119" t="n">
        <v>265.66</v>
      </c>
      <c r="K1119" t="n">
        <v>59.89</v>
      </c>
      <c r="L1119" t="n">
        <v>2.25</v>
      </c>
      <c r="M1119" t="n">
        <v>98</v>
      </c>
      <c r="N1119" t="n">
        <v>68.53</v>
      </c>
      <c r="O1119" t="n">
        <v>32999.19</v>
      </c>
      <c r="P1119" t="n">
        <v>307.99</v>
      </c>
      <c r="Q1119" t="n">
        <v>467.1</v>
      </c>
      <c r="R1119" t="n">
        <v>144.94</v>
      </c>
      <c r="S1119" t="n">
        <v>39.61</v>
      </c>
      <c r="T1119" t="n">
        <v>47258.78</v>
      </c>
      <c r="U1119" t="n">
        <v>0.27</v>
      </c>
      <c r="V1119" t="n">
        <v>0.64</v>
      </c>
      <c r="W1119" t="n">
        <v>2.78</v>
      </c>
      <c r="X1119" t="n">
        <v>2.92</v>
      </c>
      <c r="Y1119" t="n">
        <v>1</v>
      </c>
      <c r="Z1119" t="n">
        <v>10</v>
      </c>
    </row>
    <row r="1120">
      <c r="A1120" t="n">
        <v>6</v>
      </c>
      <c r="B1120" t="n">
        <v>135</v>
      </c>
      <c r="C1120" t="inlineStr">
        <is>
          <t xml:space="preserve">CONCLUIDO	</t>
        </is>
      </c>
      <c r="D1120" t="n">
        <v>3.97</v>
      </c>
      <c r="E1120" t="n">
        <v>25.19</v>
      </c>
      <c r="F1120" t="n">
        <v>17.89</v>
      </c>
      <c r="G1120" t="n">
        <v>12.2</v>
      </c>
      <c r="H1120" t="n">
        <v>0.17</v>
      </c>
      <c r="I1120" t="n">
        <v>88</v>
      </c>
      <c r="J1120" t="n">
        <v>266.13</v>
      </c>
      <c r="K1120" t="n">
        <v>59.89</v>
      </c>
      <c r="L1120" t="n">
        <v>2.5</v>
      </c>
      <c r="M1120" t="n">
        <v>86</v>
      </c>
      <c r="N1120" t="n">
        <v>68.75</v>
      </c>
      <c r="O1120" t="n">
        <v>33057.26</v>
      </c>
      <c r="P1120" t="n">
        <v>301.63</v>
      </c>
      <c r="Q1120" t="n">
        <v>467.21</v>
      </c>
      <c r="R1120" t="n">
        <v>132.97</v>
      </c>
      <c r="S1120" t="n">
        <v>39.61</v>
      </c>
      <c r="T1120" t="n">
        <v>41334.29</v>
      </c>
      <c r="U1120" t="n">
        <v>0.3</v>
      </c>
      <c r="V1120" t="n">
        <v>0.65</v>
      </c>
      <c r="W1120" t="n">
        <v>2.76</v>
      </c>
      <c r="X1120" t="n">
        <v>2.55</v>
      </c>
      <c r="Y1120" t="n">
        <v>1</v>
      </c>
      <c r="Z1120" t="n">
        <v>10</v>
      </c>
    </row>
    <row r="1121">
      <c r="A1121" t="n">
        <v>7</v>
      </c>
      <c r="B1121" t="n">
        <v>135</v>
      </c>
      <c r="C1121" t="inlineStr">
        <is>
          <t xml:space="preserve">CONCLUIDO	</t>
        </is>
      </c>
      <c r="D1121" t="n">
        <v>4.0932</v>
      </c>
      <c r="E1121" t="n">
        <v>24.43</v>
      </c>
      <c r="F1121" t="n">
        <v>17.58</v>
      </c>
      <c r="G1121" t="n">
        <v>13.35</v>
      </c>
      <c r="H1121" t="n">
        <v>0.18</v>
      </c>
      <c r="I1121" t="n">
        <v>79</v>
      </c>
      <c r="J1121" t="n">
        <v>266.6</v>
      </c>
      <c r="K1121" t="n">
        <v>59.89</v>
      </c>
      <c r="L1121" t="n">
        <v>2.75</v>
      </c>
      <c r="M1121" t="n">
        <v>77</v>
      </c>
      <c r="N1121" t="n">
        <v>68.97</v>
      </c>
      <c r="O1121" t="n">
        <v>33115.41</v>
      </c>
      <c r="P1121" t="n">
        <v>296.31</v>
      </c>
      <c r="Q1121" t="n">
        <v>467.1</v>
      </c>
      <c r="R1121" t="n">
        <v>123.4</v>
      </c>
      <c r="S1121" t="n">
        <v>39.61</v>
      </c>
      <c r="T1121" t="n">
        <v>36597.18</v>
      </c>
      <c r="U1121" t="n">
        <v>0.32</v>
      </c>
      <c r="V1121" t="n">
        <v>0.66</v>
      </c>
      <c r="W1121" t="n">
        <v>2.73</v>
      </c>
      <c r="X1121" t="n">
        <v>2.25</v>
      </c>
      <c r="Y1121" t="n">
        <v>1</v>
      </c>
      <c r="Z1121" t="n">
        <v>10</v>
      </c>
    </row>
    <row r="1122">
      <c r="A1122" t="n">
        <v>8</v>
      </c>
      <c r="B1122" t="n">
        <v>135</v>
      </c>
      <c r="C1122" t="inlineStr">
        <is>
          <t xml:space="preserve">CONCLUIDO	</t>
        </is>
      </c>
      <c r="D1122" t="n">
        <v>4.2013</v>
      </c>
      <c r="E1122" t="n">
        <v>23.8</v>
      </c>
      <c r="F1122" t="n">
        <v>17.36</v>
      </c>
      <c r="G1122" t="n">
        <v>14.67</v>
      </c>
      <c r="H1122" t="n">
        <v>0.2</v>
      </c>
      <c r="I1122" t="n">
        <v>71</v>
      </c>
      <c r="J1122" t="n">
        <v>267.08</v>
      </c>
      <c r="K1122" t="n">
        <v>59.89</v>
      </c>
      <c r="L1122" t="n">
        <v>3</v>
      </c>
      <c r="M1122" t="n">
        <v>69</v>
      </c>
      <c r="N1122" t="n">
        <v>69.19</v>
      </c>
      <c r="O1122" t="n">
        <v>33173.65</v>
      </c>
      <c r="P1122" t="n">
        <v>292.31</v>
      </c>
      <c r="Q1122" t="n">
        <v>467.19</v>
      </c>
      <c r="R1122" t="n">
        <v>115.7</v>
      </c>
      <c r="S1122" t="n">
        <v>39.61</v>
      </c>
      <c r="T1122" t="n">
        <v>32787.64</v>
      </c>
      <c r="U1122" t="n">
        <v>0.34</v>
      </c>
      <c r="V1122" t="n">
        <v>0.67</v>
      </c>
      <c r="W1122" t="n">
        <v>2.73</v>
      </c>
      <c r="X1122" t="n">
        <v>2.02</v>
      </c>
      <c r="Y1122" t="n">
        <v>1</v>
      </c>
      <c r="Z1122" t="n">
        <v>10</v>
      </c>
    </row>
    <row r="1123">
      <c r="A1123" t="n">
        <v>9</v>
      </c>
      <c r="B1123" t="n">
        <v>135</v>
      </c>
      <c r="C1123" t="inlineStr">
        <is>
          <t xml:space="preserve">CONCLUIDO	</t>
        </is>
      </c>
      <c r="D1123" t="n">
        <v>4.2837</v>
      </c>
      <c r="E1123" t="n">
        <v>23.34</v>
      </c>
      <c r="F1123" t="n">
        <v>17.2</v>
      </c>
      <c r="G1123" t="n">
        <v>15.88</v>
      </c>
      <c r="H1123" t="n">
        <v>0.22</v>
      </c>
      <c r="I1123" t="n">
        <v>65</v>
      </c>
      <c r="J1123" t="n">
        <v>267.55</v>
      </c>
      <c r="K1123" t="n">
        <v>59.89</v>
      </c>
      <c r="L1123" t="n">
        <v>3.25</v>
      </c>
      <c r="M1123" t="n">
        <v>63</v>
      </c>
      <c r="N1123" t="n">
        <v>69.41</v>
      </c>
      <c r="O1123" t="n">
        <v>33231.97</v>
      </c>
      <c r="P1123" t="n">
        <v>289.55</v>
      </c>
      <c r="Q1123" t="n">
        <v>467.1</v>
      </c>
      <c r="R1123" t="n">
        <v>110.77</v>
      </c>
      <c r="S1123" t="n">
        <v>39.61</v>
      </c>
      <c r="T1123" t="n">
        <v>30348.55</v>
      </c>
      <c r="U1123" t="n">
        <v>0.36</v>
      </c>
      <c r="V1123" t="n">
        <v>0.68</v>
      </c>
      <c r="W1123" t="n">
        <v>2.72</v>
      </c>
      <c r="X1123" t="n">
        <v>1.87</v>
      </c>
      <c r="Y1123" t="n">
        <v>1</v>
      </c>
      <c r="Z1123" t="n">
        <v>10</v>
      </c>
    </row>
    <row r="1124">
      <c r="A1124" t="n">
        <v>10</v>
      </c>
      <c r="B1124" t="n">
        <v>135</v>
      </c>
      <c r="C1124" t="inlineStr">
        <is>
          <t xml:space="preserve">CONCLUIDO	</t>
        </is>
      </c>
      <c r="D1124" t="n">
        <v>4.3615</v>
      </c>
      <c r="E1124" t="n">
        <v>22.93</v>
      </c>
      <c r="F1124" t="n">
        <v>17.04</v>
      </c>
      <c r="G1124" t="n">
        <v>17.04</v>
      </c>
      <c r="H1124" t="n">
        <v>0.23</v>
      </c>
      <c r="I1124" t="n">
        <v>60</v>
      </c>
      <c r="J1124" t="n">
        <v>268.02</v>
      </c>
      <c r="K1124" t="n">
        <v>59.89</v>
      </c>
      <c r="L1124" t="n">
        <v>3.5</v>
      </c>
      <c r="M1124" t="n">
        <v>58</v>
      </c>
      <c r="N1124" t="n">
        <v>69.64</v>
      </c>
      <c r="O1124" t="n">
        <v>33290.38</v>
      </c>
      <c r="P1124" t="n">
        <v>286.66</v>
      </c>
      <c r="Q1124" t="n">
        <v>467.18</v>
      </c>
      <c r="R1124" t="n">
        <v>105.29</v>
      </c>
      <c r="S1124" t="n">
        <v>39.61</v>
      </c>
      <c r="T1124" t="n">
        <v>27634.02</v>
      </c>
      <c r="U1124" t="n">
        <v>0.38</v>
      </c>
      <c r="V1124" t="n">
        <v>0.68</v>
      </c>
      <c r="W1124" t="n">
        <v>2.71</v>
      </c>
      <c r="X1124" t="n">
        <v>1.71</v>
      </c>
      <c r="Y1124" t="n">
        <v>1</v>
      </c>
      <c r="Z1124" t="n">
        <v>10</v>
      </c>
    </row>
    <row r="1125">
      <c r="A1125" t="n">
        <v>11</v>
      </c>
      <c r="B1125" t="n">
        <v>135</v>
      </c>
      <c r="C1125" t="inlineStr">
        <is>
          <t xml:space="preserve">CONCLUIDO	</t>
        </is>
      </c>
      <c r="D1125" t="n">
        <v>4.4203</v>
      </c>
      <c r="E1125" t="n">
        <v>22.62</v>
      </c>
      <c r="F1125" t="n">
        <v>16.94</v>
      </c>
      <c r="G1125" t="n">
        <v>18.15</v>
      </c>
      <c r="H1125" t="n">
        <v>0.25</v>
      </c>
      <c r="I1125" t="n">
        <v>56</v>
      </c>
      <c r="J1125" t="n">
        <v>268.5</v>
      </c>
      <c r="K1125" t="n">
        <v>59.89</v>
      </c>
      <c r="L1125" t="n">
        <v>3.75</v>
      </c>
      <c r="M1125" t="n">
        <v>54</v>
      </c>
      <c r="N1125" t="n">
        <v>69.86</v>
      </c>
      <c r="O1125" t="n">
        <v>33348.87</v>
      </c>
      <c r="P1125" t="n">
        <v>284.76</v>
      </c>
      <c r="Q1125" t="n">
        <v>467.19</v>
      </c>
      <c r="R1125" t="n">
        <v>101.99</v>
      </c>
      <c r="S1125" t="n">
        <v>39.61</v>
      </c>
      <c r="T1125" t="n">
        <v>26007.12</v>
      </c>
      <c r="U1125" t="n">
        <v>0.39</v>
      </c>
      <c r="V1125" t="n">
        <v>0.6899999999999999</v>
      </c>
      <c r="W1125" t="n">
        <v>2.71</v>
      </c>
      <c r="X1125" t="n">
        <v>1.6</v>
      </c>
      <c r="Y1125" t="n">
        <v>1</v>
      </c>
      <c r="Z1125" t="n">
        <v>10</v>
      </c>
    </row>
    <row r="1126">
      <c r="A1126" t="n">
        <v>12</v>
      </c>
      <c r="B1126" t="n">
        <v>135</v>
      </c>
      <c r="C1126" t="inlineStr">
        <is>
          <t xml:space="preserve">CONCLUIDO	</t>
        </is>
      </c>
      <c r="D1126" t="n">
        <v>4.4872</v>
      </c>
      <c r="E1126" t="n">
        <v>22.29</v>
      </c>
      <c r="F1126" t="n">
        <v>16.8</v>
      </c>
      <c r="G1126" t="n">
        <v>19.39</v>
      </c>
      <c r="H1126" t="n">
        <v>0.26</v>
      </c>
      <c r="I1126" t="n">
        <v>52</v>
      </c>
      <c r="J1126" t="n">
        <v>268.97</v>
      </c>
      <c r="K1126" t="n">
        <v>59.89</v>
      </c>
      <c r="L1126" t="n">
        <v>4</v>
      </c>
      <c r="M1126" t="n">
        <v>50</v>
      </c>
      <c r="N1126" t="n">
        <v>70.09</v>
      </c>
      <c r="O1126" t="n">
        <v>33407.45</v>
      </c>
      <c r="P1126" t="n">
        <v>282.17</v>
      </c>
      <c r="Q1126" t="n">
        <v>467.09</v>
      </c>
      <c r="R1126" t="n">
        <v>97.88</v>
      </c>
      <c r="S1126" t="n">
        <v>39.61</v>
      </c>
      <c r="T1126" t="n">
        <v>23971.17</v>
      </c>
      <c r="U1126" t="n">
        <v>0.4</v>
      </c>
      <c r="V1126" t="n">
        <v>0.6899999999999999</v>
      </c>
      <c r="W1126" t="n">
        <v>2.69</v>
      </c>
      <c r="X1126" t="n">
        <v>1.47</v>
      </c>
      <c r="Y1126" t="n">
        <v>1</v>
      </c>
      <c r="Z1126" t="n">
        <v>10</v>
      </c>
    </row>
    <row r="1127">
      <c r="A1127" t="n">
        <v>13</v>
      </c>
      <c r="B1127" t="n">
        <v>135</v>
      </c>
      <c r="C1127" t="inlineStr">
        <is>
          <t xml:space="preserve">CONCLUIDO	</t>
        </is>
      </c>
      <c r="D1127" t="n">
        <v>4.5339</v>
      </c>
      <c r="E1127" t="n">
        <v>22.06</v>
      </c>
      <c r="F1127" t="n">
        <v>16.73</v>
      </c>
      <c r="G1127" t="n">
        <v>20.48</v>
      </c>
      <c r="H1127" t="n">
        <v>0.28</v>
      </c>
      <c r="I1127" t="n">
        <v>49</v>
      </c>
      <c r="J1127" t="n">
        <v>269.45</v>
      </c>
      <c r="K1127" t="n">
        <v>59.89</v>
      </c>
      <c r="L1127" t="n">
        <v>4.25</v>
      </c>
      <c r="M1127" t="n">
        <v>47</v>
      </c>
      <c r="N1127" t="n">
        <v>70.31</v>
      </c>
      <c r="O1127" t="n">
        <v>33466.11</v>
      </c>
      <c r="P1127" t="n">
        <v>280.67</v>
      </c>
      <c r="Q1127" t="n">
        <v>467.23</v>
      </c>
      <c r="R1127" t="n">
        <v>95.44</v>
      </c>
      <c r="S1127" t="n">
        <v>39.61</v>
      </c>
      <c r="T1127" t="n">
        <v>22766.15</v>
      </c>
      <c r="U1127" t="n">
        <v>0.42</v>
      </c>
      <c r="V1127" t="n">
        <v>0.7</v>
      </c>
      <c r="W1127" t="n">
        <v>2.68</v>
      </c>
      <c r="X1127" t="n">
        <v>1.39</v>
      </c>
      <c r="Y1127" t="n">
        <v>1</v>
      </c>
      <c r="Z1127" t="n">
        <v>10</v>
      </c>
    </row>
    <row r="1128">
      <c r="A1128" t="n">
        <v>14</v>
      </c>
      <c r="B1128" t="n">
        <v>135</v>
      </c>
      <c r="C1128" t="inlineStr">
        <is>
          <t xml:space="preserve">CONCLUIDO	</t>
        </is>
      </c>
      <c r="D1128" t="n">
        <v>4.5854</v>
      </c>
      <c r="E1128" t="n">
        <v>21.81</v>
      </c>
      <c r="F1128" t="n">
        <v>16.63</v>
      </c>
      <c r="G1128" t="n">
        <v>21.69</v>
      </c>
      <c r="H1128" t="n">
        <v>0.3</v>
      </c>
      <c r="I1128" t="n">
        <v>46</v>
      </c>
      <c r="J1128" t="n">
        <v>269.92</v>
      </c>
      <c r="K1128" t="n">
        <v>59.89</v>
      </c>
      <c r="L1128" t="n">
        <v>4.5</v>
      </c>
      <c r="M1128" t="n">
        <v>44</v>
      </c>
      <c r="N1128" t="n">
        <v>70.54000000000001</v>
      </c>
      <c r="O1128" t="n">
        <v>33524.86</v>
      </c>
      <c r="P1128" t="n">
        <v>278.89</v>
      </c>
      <c r="Q1128" t="n">
        <v>467.08</v>
      </c>
      <c r="R1128" t="n">
        <v>92.06</v>
      </c>
      <c r="S1128" t="n">
        <v>39.61</v>
      </c>
      <c r="T1128" t="n">
        <v>21091.88</v>
      </c>
      <c r="U1128" t="n">
        <v>0.43</v>
      </c>
      <c r="V1128" t="n">
        <v>0.7</v>
      </c>
      <c r="W1128" t="n">
        <v>2.69</v>
      </c>
      <c r="X1128" t="n">
        <v>1.3</v>
      </c>
      <c r="Y1128" t="n">
        <v>1</v>
      </c>
      <c r="Z1128" t="n">
        <v>10</v>
      </c>
    </row>
    <row r="1129">
      <c r="A1129" t="n">
        <v>15</v>
      </c>
      <c r="B1129" t="n">
        <v>135</v>
      </c>
      <c r="C1129" t="inlineStr">
        <is>
          <t xml:space="preserve">CONCLUIDO	</t>
        </is>
      </c>
      <c r="D1129" t="n">
        <v>4.638</v>
      </c>
      <c r="E1129" t="n">
        <v>21.56</v>
      </c>
      <c r="F1129" t="n">
        <v>16.53</v>
      </c>
      <c r="G1129" t="n">
        <v>23.07</v>
      </c>
      <c r="H1129" t="n">
        <v>0.31</v>
      </c>
      <c r="I1129" t="n">
        <v>43</v>
      </c>
      <c r="J1129" t="n">
        <v>270.4</v>
      </c>
      <c r="K1129" t="n">
        <v>59.89</v>
      </c>
      <c r="L1129" t="n">
        <v>4.75</v>
      </c>
      <c r="M1129" t="n">
        <v>41</v>
      </c>
      <c r="N1129" t="n">
        <v>70.76000000000001</v>
      </c>
      <c r="O1129" t="n">
        <v>33583.7</v>
      </c>
      <c r="P1129" t="n">
        <v>277.16</v>
      </c>
      <c r="Q1129" t="n">
        <v>467.09</v>
      </c>
      <c r="R1129" t="n">
        <v>89.02</v>
      </c>
      <c r="S1129" t="n">
        <v>39.61</v>
      </c>
      <c r="T1129" t="n">
        <v>19584.13</v>
      </c>
      <c r="U1129" t="n">
        <v>0.44</v>
      </c>
      <c r="V1129" t="n">
        <v>0.71</v>
      </c>
      <c r="W1129" t="n">
        <v>2.68</v>
      </c>
      <c r="X1129" t="n">
        <v>1.2</v>
      </c>
      <c r="Y1129" t="n">
        <v>1</v>
      </c>
      <c r="Z1129" t="n">
        <v>10</v>
      </c>
    </row>
    <row r="1130">
      <c r="A1130" t="n">
        <v>16</v>
      </c>
      <c r="B1130" t="n">
        <v>135</v>
      </c>
      <c r="C1130" t="inlineStr">
        <is>
          <t xml:space="preserve">CONCLUIDO	</t>
        </is>
      </c>
      <c r="D1130" t="n">
        <v>4.6666</v>
      </c>
      <c r="E1130" t="n">
        <v>21.43</v>
      </c>
      <c r="F1130" t="n">
        <v>16.5</v>
      </c>
      <c r="G1130" t="n">
        <v>24.15</v>
      </c>
      <c r="H1130" t="n">
        <v>0.33</v>
      </c>
      <c r="I1130" t="n">
        <v>41</v>
      </c>
      <c r="J1130" t="n">
        <v>270.88</v>
      </c>
      <c r="K1130" t="n">
        <v>59.89</v>
      </c>
      <c r="L1130" t="n">
        <v>5</v>
      </c>
      <c r="M1130" t="n">
        <v>39</v>
      </c>
      <c r="N1130" t="n">
        <v>70.98999999999999</v>
      </c>
      <c r="O1130" t="n">
        <v>33642.62</v>
      </c>
      <c r="P1130" t="n">
        <v>276.36</v>
      </c>
      <c r="Q1130" t="n">
        <v>467.09</v>
      </c>
      <c r="R1130" t="n">
        <v>87.77</v>
      </c>
      <c r="S1130" t="n">
        <v>39.61</v>
      </c>
      <c r="T1130" t="n">
        <v>18973.13</v>
      </c>
      <c r="U1130" t="n">
        <v>0.45</v>
      </c>
      <c r="V1130" t="n">
        <v>0.71</v>
      </c>
      <c r="W1130" t="n">
        <v>2.69</v>
      </c>
      <c r="X1130" t="n">
        <v>1.17</v>
      </c>
      <c r="Y1130" t="n">
        <v>1</v>
      </c>
      <c r="Z1130" t="n">
        <v>10</v>
      </c>
    </row>
    <row r="1131">
      <c r="A1131" t="n">
        <v>17</v>
      </c>
      <c r="B1131" t="n">
        <v>135</v>
      </c>
      <c r="C1131" t="inlineStr">
        <is>
          <t xml:space="preserve">CONCLUIDO	</t>
        </is>
      </c>
      <c r="D1131" t="n">
        <v>4.7037</v>
      </c>
      <c r="E1131" t="n">
        <v>21.26</v>
      </c>
      <c r="F1131" t="n">
        <v>16.43</v>
      </c>
      <c r="G1131" t="n">
        <v>25.28</v>
      </c>
      <c r="H1131" t="n">
        <v>0.34</v>
      </c>
      <c r="I1131" t="n">
        <v>39</v>
      </c>
      <c r="J1131" t="n">
        <v>271.36</v>
      </c>
      <c r="K1131" t="n">
        <v>59.89</v>
      </c>
      <c r="L1131" t="n">
        <v>5.25</v>
      </c>
      <c r="M1131" t="n">
        <v>37</v>
      </c>
      <c r="N1131" t="n">
        <v>71.22</v>
      </c>
      <c r="O1131" t="n">
        <v>33701.64</v>
      </c>
      <c r="P1131" t="n">
        <v>275.18</v>
      </c>
      <c r="Q1131" t="n">
        <v>467.09</v>
      </c>
      <c r="R1131" t="n">
        <v>86.03</v>
      </c>
      <c r="S1131" t="n">
        <v>39.61</v>
      </c>
      <c r="T1131" t="n">
        <v>18112.03</v>
      </c>
      <c r="U1131" t="n">
        <v>0.46</v>
      </c>
      <c r="V1131" t="n">
        <v>0.71</v>
      </c>
      <c r="W1131" t="n">
        <v>2.67</v>
      </c>
      <c r="X1131" t="n">
        <v>1.1</v>
      </c>
      <c r="Y1131" t="n">
        <v>1</v>
      </c>
      <c r="Z1131" t="n">
        <v>10</v>
      </c>
    </row>
    <row r="1132">
      <c r="A1132" t="n">
        <v>18</v>
      </c>
      <c r="B1132" t="n">
        <v>135</v>
      </c>
      <c r="C1132" t="inlineStr">
        <is>
          <t xml:space="preserve">CONCLUIDO	</t>
        </is>
      </c>
      <c r="D1132" t="n">
        <v>4.7411</v>
      </c>
      <c r="E1132" t="n">
        <v>21.09</v>
      </c>
      <c r="F1132" t="n">
        <v>16.37</v>
      </c>
      <c r="G1132" t="n">
        <v>26.54</v>
      </c>
      <c r="H1132" t="n">
        <v>0.36</v>
      </c>
      <c r="I1132" t="n">
        <v>37</v>
      </c>
      <c r="J1132" t="n">
        <v>271.84</v>
      </c>
      <c r="K1132" t="n">
        <v>59.89</v>
      </c>
      <c r="L1132" t="n">
        <v>5.5</v>
      </c>
      <c r="M1132" t="n">
        <v>35</v>
      </c>
      <c r="N1132" t="n">
        <v>71.45</v>
      </c>
      <c r="O1132" t="n">
        <v>33760.74</v>
      </c>
      <c r="P1132" t="n">
        <v>273.93</v>
      </c>
      <c r="Q1132" t="n">
        <v>467.09</v>
      </c>
      <c r="R1132" t="n">
        <v>83.69</v>
      </c>
      <c r="S1132" t="n">
        <v>39.61</v>
      </c>
      <c r="T1132" t="n">
        <v>16949.79</v>
      </c>
      <c r="U1132" t="n">
        <v>0.47</v>
      </c>
      <c r="V1132" t="n">
        <v>0.71</v>
      </c>
      <c r="W1132" t="n">
        <v>2.67</v>
      </c>
      <c r="X1132" t="n">
        <v>1.03</v>
      </c>
      <c r="Y1132" t="n">
        <v>1</v>
      </c>
      <c r="Z1132" t="n">
        <v>10</v>
      </c>
    </row>
    <row r="1133">
      <c r="A1133" t="n">
        <v>19</v>
      </c>
      <c r="B1133" t="n">
        <v>135</v>
      </c>
      <c r="C1133" t="inlineStr">
        <is>
          <t xml:space="preserve">CONCLUIDO	</t>
        </is>
      </c>
      <c r="D1133" t="n">
        <v>4.7531</v>
      </c>
      <c r="E1133" t="n">
        <v>21.04</v>
      </c>
      <c r="F1133" t="n">
        <v>16.37</v>
      </c>
      <c r="G1133" t="n">
        <v>27.28</v>
      </c>
      <c r="H1133" t="n">
        <v>0.38</v>
      </c>
      <c r="I1133" t="n">
        <v>36</v>
      </c>
      <c r="J1133" t="n">
        <v>272.32</v>
      </c>
      <c r="K1133" t="n">
        <v>59.89</v>
      </c>
      <c r="L1133" t="n">
        <v>5.75</v>
      </c>
      <c r="M1133" t="n">
        <v>34</v>
      </c>
      <c r="N1133" t="n">
        <v>71.68000000000001</v>
      </c>
      <c r="O1133" t="n">
        <v>33820.05</v>
      </c>
      <c r="P1133" t="n">
        <v>273.66</v>
      </c>
      <c r="Q1133" t="n">
        <v>467.1</v>
      </c>
      <c r="R1133" t="n">
        <v>83.53</v>
      </c>
      <c r="S1133" t="n">
        <v>39.61</v>
      </c>
      <c r="T1133" t="n">
        <v>16876.78</v>
      </c>
      <c r="U1133" t="n">
        <v>0.47</v>
      </c>
      <c r="V1133" t="n">
        <v>0.71</v>
      </c>
      <c r="W1133" t="n">
        <v>2.67</v>
      </c>
      <c r="X1133" t="n">
        <v>1.03</v>
      </c>
      <c r="Y1133" t="n">
        <v>1</v>
      </c>
      <c r="Z1133" t="n">
        <v>10</v>
      </c>
    </row>
    <row r="1134">
      <c r="A1134" t="n">
        <v>20</v>
      </c>
      <c r="B1134" t="n">
        <v>135</v>
      </c>
      <c r="C1134" t="inlineStr">
        <is>
          <t xml:space="preserve">CONCLUIDO	</t>
        </is>
      </c>
      <c r="D1134" t="n">
        <v>4.7969</v>
      </c>
      <c r="E1134" t="n">
        <v>20.85</v>
      </c>
      <c r="F1134" t="n">
        <v>16.27</v>
      </c>
      <c r="G1134" t="n">
        <v>28.72</v>
      </c>
      <c r="H1134" t="n">
        <v>0.39</v>
      </c>
      <c r="I1134" t="n">
        <v>34</v>
      </c>
      <c r="J1134" t="n">
        <v>272.8</v>
      </c>
      <c r="K1134" t="n">
        <v>59.89</v>
      </c>
      <c r="L1134" t="n">
        <v>6</v>
      </c>
      <c r="M1134" t="n">
        <v>32</v>
      </c>
      <c r="N1134" t="n">
        <v>71.91</v>
      </c>
      <c r="O1134" t="n">
        <v>33879.33</v>
      </c>
      <c r="P1134" t="n">
        <v>271.99</v>
      </c>
      <c r="Q1134" t="n">
        <v>467.1</v>
      </c>
      <c r="R1134" t="n">
        <v>80.59999999999999</v>
      </c>
      <c r="S1134" t="n">
        <v>39.61</v>
      </c>
      <c r="T1134" t="n">
        <v>15418.74</v>
      </c>
      <c r="U1134" t="n">
        <v>0.49</v>
      </c>
      <c r="V1134" t="n">
        <v>0.72</v>
      </c>
      <c r="W1134" t="n">
        <v>2.66</v>
      </c>
      <c r="X1134" t="n">
        <v>0.9399999999999999</v>
      </c>
      <c r="Y1134" t="n">
        <v>1</v>
      </c>
      <c r="Z1134" t="n">
        <v>10</v>
      </c>
    </row>
    <row r="1135">
      <c r="A1135" t="n">
        <v>21</v>
      </c>
      <c r="B1135" t="n">
        <v>135</v>
      </c>
      <c r="C1135" t="inlineStr">
        <is>
          <t xml:space="preserve">CONCLUIDO	</t>
        </is>
      </c>
      <c r="D1135" t="n">
        <v>4.8144</v>
      </c>
      <c r="E1135" t="n">
        <v>20.77</v>
      </c>
      <c r="F1135" t="n">
        <v>16.25</v>
      </c>
      <c r="G1135" t="n">
        <v>29.54</v>
      </c>
      <c r="H1135" t="n">
        <v>0.41</v>
      </c>
      <c r="I1135" t="n">
        <v>33</v>
      </c>
      <c r="J1135" t="n">
        <v>273.28</v>
      </c>
      <c r="K1135" t="n">
        <v>59.89</v>
      </c>
      <c r="L1135" t="n">
        <v>6.25</v>
      </c>
      <c r="M1135" t="n">
        <v>31</v>
      </c>
      <c r="N1135" t="n">
        <v>72.14</v>
      </c>
      <c r="O1135" t="n">
        <v>33938.7</v>
      </c>
      <c r="P1135" t="n">
        <v>271.14</v>
      </c>
      <c r="Q1135" t="n">
        <v>467.09</v>
      </c>
      <c r="R1135" t="n">
        <v>79.83</v>
      </c>
      <c r="S1135" t="n">
        <v>39.61</v>
      </c>
      <c r="T1135" t="n">
        <v>15041.36</v>
      </c>
      <c r="U1135" t="n">
        <v>0.5</v>
      </c>
      <c r="V1135" t="n">
        <v>0.72</v>
      </c>
      <c r="W1135" t="n">
        <v>2.66</v>
      </c>
      <c r="X1135" t="n">
        <v>0.92</v>
      </c>
      <c r="Y1135" t="n">
        <v>1</v>
      </c>
      <c r="Z1135" t="n">
        <v>10</v>
      </c>
    </row>
    <row r="1136">
      <c r="A1136" t="n">
        <v>22</v>
      </c>
      <c r="B1136" t="n">
        <v>135</v>
      </c>
      <c r="C1136" t="inlineStr">
        <is>
          <t xml:space="preserve">CONCLUIDO	</t>
        </is>
      </c>
      <c r="D1136" t="n">
        <v>4.8454</v>
      </c>
      <c r="E1136" t="n">
        <v>20.64</v>
      </c>
      <c r="F1136" t="n">
        <v>16.22</v>
      </c>
      <c r="G1136" t="n">
        <v>31.39</v>
      </c>
      <c r="H1136" t="n">
        <v>0.42</v>
      </c>
      <c r="I1136" t="n">
        <v>31</v>
      </c>
      <c r="J1136" t="n">
        <v>273.76</v>
      </c>
      <c r="K1136" t="n">
        <v>59.89</v>
      </c>
      <c r="L1136" t="n">
        <v>6.5</v>
      </c>
      <c r="M1136" t="n">
        <v>29</v>
      </c>
      <c r="N1136" t="n">
        <v>72.37</v>
      </c>
      <c r="O1136" t="n">
        <v>33998.16</v>
      </c>
      <c r="P1136" t="n">
        <v>270.8</v>
      </c>
      <c r="Q1136" t="n">
        <v>467.09</v>
      </c>
      <c r="R1136" t="n">
        <v>78.59999999999999</v>
      </c>
      <c r="S1136" t="n">
        <v>39.61</v>
      </c>
      <c r="T1136" t="n">
        <v>14435.16</v>
      </c>
      <c r="U1136" t="n">
        <v>0.5</v>
      </c>
      <c r="V1136" t="n">
        <v>0.72</v>
      </c>
      <c r="W1136" t="n">
        <v>2.66</v>
      </c>
      <c r="X1136" t="n">
        <v>0.88</v>
      </c>
      <c r="Y1136" t="n">
        <v>1</v>
      </c>
      <c r="Z1136" t="n">
        <v>10</v>
      </c>
    </row>
    <row r="1137">
      <c r="A1137" t="n">
        <v>23</v>
      </c>
      <c r="B1137" t="n">
        <v>135</v>
      </c>
      <c r="C1137" t="inlineStr">
        <is>
          <t xml:space="preserve">CONCLUIDO	</t>
        </is>
      </c>
      <c r="D1137" t="n">
        <v>4.8645</v>
      </c>
      <c r="E1137" t="n">
        <v>20.56</v>
      </c>
      <c r="F1137" t="n">
        <v>16.19</v>
      </c>
      <c r="G1137" t="n">
        <v>32.37</v>
      </c>
      <c r="H1137" t="n">
        <v>0.44</v>
      </c>
      <c r="I1137" t="n">
        <v>30</v>
      </c>
      <c r="J1137" t="n">
        <v>274.24</v>
      </c>
      <c r="K1137" t="n">
        <v>59.89</v>
      </c>
      <c r="L1137" t="n">
        <v>6.75</v>
      </c>
      <c r="M1137" t="n">
        <v>28</v>
      </c>
      <c r="N1137" t="n">
        <v>72.61</v>
      </c>
      <c r="O1137" t="n">
        <v>34057.71</v>
      </c>
      <c r="P1137" t="n">
        <v>269.94</v>
      </c>
      <c r="Q1137" t="n">
        <v>467.08</v>
      </c>
      <c r="R1137" t="n">
        <v>77.75</v>
      </c>
      <c r="S1137" t="n">
        <v>39.61</v>
      </c>
      <c r="T1137" t="n">
        <v>14016.45</v>
      </c>
      <c r="U1137" t="n">
        <v>0.51</v>
      </c>
      <c r="V1137" t="n">
        <v>0.72</v>
      </c>
      <c r="W1137" t="n">
        <v>2.66</v>
      </c>
      <c r="X1137" t="n">
        <v>0.85</v>
      </c>
      <c r="Y1137" t="n">
        <v>1</v>
      </c>
      <c r="Z1137" t="n">
        <v>10</v>
      </c>
    </row>
    <row r="1138">
      <c r="A1138" t="n">
        <v>24</v>
      </c>
      <c r="B1138" t="n">
        <v>135</v>
      </c>
      <c r="C1138" t="inlineStr">
        <is>
          <t xml:space="preserve">CONCLUIDO	</t>
        </is>
      </c>
      <c r="D1138" t="n">
        <v>4.8866</v>
      </c>
      <c r="E1138" t="n">
        <v>20.46</v>
      </c>
      <c r="F1138" t="n">
        <v>16.14</v>
      </c>
      <c r="G1138" t="n">
        <v>33.4</v>
      </c>
      <c r="H1138" t="n">
        <v>0.45</v>
      </c>
      <c r="I1138" t="n">
        <v>29</v>
      </c>
      <c r="J1138" t="n">
        <v>274.73</v>
      </c>
      <c r="K1138" t="n">
        <v>59.89</v>
      </c>
      <c r="L1138" t="n">
        <v>7</v>
      </c>
      <c r="M1138" t="n">
        <v>27</v>
      </c>
      <c r="N1138" t="n">
        <v>72.84</v>
      </c>
      <c r="O1138" t="n">
        <v>34117.35</v>
      </c>
      <c r="P1138" t="n">
        <v>268.91</v>
      </c>
      <c r="Q1138" t="n">
        <v>467.13</v>
      </c>
      <c r="R1138" t="n">
        <v>76.41</v>
      </c>
      <c r="S1138" t="n">
        <v>39.61</v>
      </c>
      <c r="T1138" t="n">
        <v>13349.7</v>
      </c>
      <c r="U1138" t="n">
        <v>0.52</v>
      </c>
      <c r="V1138" t="n">
        <v>0.72</v>
      </c>
      <c r="W1138" t="n">
        <v>2.66</v>
      </c>
      <c r="X1138" t="n">
        <v>0.8100000000000001</v>
      </c>
      <c r="Y1138" t="n">
        <v>1</v>
      </c>
      <c r="Z1138" t="n">
        <v>10</v>
      </c>
    </row>
    <row r="1139">
      <c r="A1139" t="n">
        <v>25</v>
      </c>
      <c r="B1139" t="n">
        <v>135</v>
      </c>
      <c r="C1139" t="inlineStr">
        <is>
          <t xml:space="preserve">CONCLUIDO	</t>
        </is>
      </c>
      <c r="D1139" t="n">
        <v>4.9117</v>
      </c>
      <c r="E1139" t="n">
        <v>20.36</v>
      </c>
      <c r="F1139" t="n">
        <v>16.09</v>
      </c>
      <c r="G1139" t="n">
        <v>34.48</v>
      </c>
      <c r="H1139" t="n">
        <v>0.47</v>
      </c>
      <c r="I1139" t="n">
        <v>28</v>
      </c>
      <c r="J1139" t="n">
        <v>275.21</v>
      </c>
      <c r="K1139" t="n">
        <v>59.89</v>
      </c>
      <c r="L1139" t="n">
        <v>7.25</v>
      </c>
      <c r="M1139" t="n">
        <v>26</v>
      </c>
      <c r="N1139" t="n">
        <v>73.08</v>
      </c>
      <c r="O1139" t="n">
        <v>34177.09</v>
      </c>
      <c r="P1139" t="n">
        <v>267.93</v>
      </c>
      <c r="Q1139" t="n">
        <v>467.09</v>
      </c>
      <c r="R1139" t="n">
        <v>74.44</v>
      </c>
      <c r="S1139" t="n">
        <v>39.61</v>
      </c>
      <c r="T1139" t="n">
        <v>12369.71</v>
      </c>
      <c r="U1139" t="n">
        <v>0.53</v>
      </c>
      <c r="V1139" t="n">
        <v>0.72</v>
      </c>
      <c r="W1139" t="n">
        <v>2.66</v>
      </c>
      <c r="X1139" t="n">
        <v>0.76</v>
      </c>
      <c r="Y1139" t="n">
        <v>1</v>
      </c>
      <c r="Z1139" t="n">
        <v>10</v>
      </c>
    </row>
    <row r="1140">
      <c r="A1140" t="n">
        <v>26</v>
      </c>
      <c r="B1140" t="n">
        <v>135</v>
      </c>
      <c r="C1140" t="inlineStr">
        <is>
          <t xml:space="preserve">CONCLUIDO	</t>
        </is>
      </c>
      <c r="D1140" t="n">
        <v>4.9254</v>
      </c>
      <c r="E1140" t="n">
        <v>20.3</v>
      </c>
      <c r="F1140" t="n">
        <v>16.09</v>
      </c>
      <c r="G1140" t="n">
        <v>35.74</v>
      </c>
      <c r="H1140" t="n">
        <v>0.48</v>
      </c>
      <c r="I1140" t="n">
        <v>27</v>
      </c>
      <c r="J1140" t="n">
        <v>275.7</v>
      </c>
      <c r="K1140" t="n">
        <v>59.89</v>
      </c>
      <c r="L1140" t="n">
        <v>7.5</v>
      </c>
      <c r="M1140" t="n">
        <v>25</v>
      </c>
      <c r="N1140" t="n">
        <v>73.31</v>
      </c>
      <c r="O1140" t="n">
        <v>34236.91</v>
      </c>
      <c r="P1140" t="n">
        <v>267.77</v>
      </c>
      <c r="Q1140" t="n">
        <v>467.07</v>
      </c>
      <c r="R1140" t="n">
        <v>74.48999999999999</v>
      </c>
      <c r="S1140" t="n">
        <v>39.61</v>
      </c>
      <c r="T1140" t="n">
        <v>12402.96</v>
      </c>
      <c r="U1140" t="n">
        <v>0.53</v>
      </c>
      <c r="V1140" t="n">
        <v>0.73</v>
      </c>
      <c r="W1140" t="n">
        <v>2.65</v>
      </c>
      <c r="X1140" t="n">
        <v>0.75</v>
      </c>
      <c r="Y1140" t="n">
        <v>1</v>
      </c>
      <c r="Z1140" t="n">
        <v>10</v>
      </c>
    </row>
    <row r="1141">
      <c r="A1141" t="n">
        <v>27</v>
      </c>
      <c r="B1141" t="n">
        <v>135</v>
      </c>
      <c r="C1141" t="inlineStr">
        <is>
          <t xml:space="preserve">CONCLUIDO	</t>
        </is>
      </c>
      <c r="D1141" t="n">
        <v>4.9478</v>
      </c>
      <c r="E1141" t="n">
        <v>20.21</v>
      </c>
      <c r="F1141" t="n">
        <v>16.04</v>
      </c>
      <c r="G1141" t="n">
        <v>37.02</v>
      </c>
      <c r="H1141" t="n">
        <v>0.5</v>
      </c>
      <c r="I1141" t="n">
        <v>26</v>
      </c>
      <c r="J1141" t="n">
        <v>276.18</v>
      </c>
      <c r="K1141" t="n">
        <v>59.89</v>
      </c>
      <c r="L1141" t="n">
        <v>7.75</v>
      </c>
      <c r="M1141" t="n">
        <v>24</v>
      </c>
      <c r="N1141" t="n">
        <v>73.55</v>
      </c>
      <c r="O1141" t="n">
        <v>34296.82</v>
      </c>
      <c r="P1141" t="n">
        <v>267.02</v>
      </c>
      <c r="Q1141" t="n">
        <v>467.1</v>
      </c>
      <c r="R1141" t="n">
        <v>73.22</v>
      </c>
      <c r="S1141" t="n">
        <v>39.61</v>
      </c>
      <c r="T1141" t="n">
        <v>11769.36</v>
      </c>
      <c r="U1141" t="n">
        <v>0.54</v>
      </c>
      <c r="V1141" t="n">
        <v>0.73</v>
      </c>
      <c r="W1141" t="n">
        <v>2.65</v>
      </c>
      <c r="X1141" t="n">
        <v>0.71</v>
      </c>
      <c r="Y1141" t="n">
        <v>1</v>
      </c>
      <c r="Z1141" t="n">
        <v>10</v>
      </c>
    </row>
    <row r="1142">
      <c r="A1142" t="n">
        <v>28</v>
      </c>
      <c r="B1142" t="n">
        <v>135</v>
      </c>
      <c r="C1142" t="inlineStr">
        <is>
          <t xml:space="preserve">CONCLUIDO	</t>
        </is>
      </c>
      <c r="D1142" t="n">
        <v>4.965</v>
      </c>
      <c r="E1142" t="n">
        <v>20.14</v>
      </c>
      <c r="F1142" t="n">
        <v>16.02</v>
      </c>
      <c r="G1142" t="n">
        <v>38.46</v>
      </c>
      <c r="H1142" t="n">
        <v>0.51</v>
      </c>
      <c r="I1142" t="n">
        <v>25</v>
      </c>
      <c r="J1142" t="n">
        <v>276.67</v>
      </c>
      <c r="K1142" t="n">
        <v>59.89</v>
      </c>
      <c r="L1142" t="n">
        <v>8</v>
      </c>
      <c r="M1142" t="n">
        <v>23</v>
      </c>
      <c r="N1142" t="n">
        <v>73.78</v>
      </c>
      <c r="O1142" t="n">
        <v>34356.83</v>
      </c>
      <c r="P1142" t="n">
        <v>266.31</v>
      </c>
      <c r="Q1142" t="n">
        <v>467.09</v>
      </c>
      <c r="R1142" t="n">
        <v>72.43000000000001</v>
      </c>
      <c r="S1142" t="n">
        <v>39.61</v>
      </c>
      <c r="T1142" t="n">
        <v>11378.56</v>
      </c>
      <c r="U1142" t="n">
        <v>0.55</v>
      </c>
      <c r="V1142" t="n">
        <v>0.73</v>
      </c>
      <c r="W1142" t="n">
        <v>2.65</v>
      </c>
      <c r="X1142" t="n">
        <v>0.6899999999999999</v>
      </c>
      <c r="Y1142" t="n">
        <v>1</v>
      </c>
      <c r="Z1142" t="n">
        <v>10</v>
      </c>
    </row>
    <row r="1143">
      <c r="A1143" t="n">
        <v>29</v>
      </c>
      <c r="B1143" t="n">
        <v>135</v>
      </c>
      <c r="C1143" t="inlineStr">
        <is>
          <t xml:space="preserve">CONCLUIDO	</t>
        </is>
      </c>
      <c r="D1143" t="n">
        <v>4.9668</v>
      </c>
      <c r="E1143" t="n">
        <v>20.13</v>
      </c>
      <c r="F1143" t="n">
        <v>16.02</v>
      </c>
      <c r="G1143" t="n">
        <v>38.44</v>
      </c>
      <c r="H1143" t="n">
        <v>0.53</v>
      </c>
      <c r="I1143" t="n">
        <v>25</v>
      </c>
      <c r="J1143" t="n">
        <v>277.16</v>
      </c>
      <c r="K1143" t="n">
        <v>59.89</v>
      </c>
      <c r="L1143" t="n">
        <v>8.25</v>
      </c>
      <c r="M1143" t="n">
        <v>23</v>
      </c>
      <c r="N1143" t="n">
        <v>74.02</v>
      </c>
      <c r="O1143" t="n">
        <v>34416.93</v>
      </c>
      <c r="P1143" t="n">
        <v>265.92</v>
      </c>
      <c r="Q1143" t="n">
        <v>467.08</v>
      </c>
      <c r="R1143" t="n">
        <v>72.11</v>
      </c>
      <c r="S1143" t="n">
        <v>39.61</v>
      </c>
      <c r="T1143" t="n">
        <v>11221.3</v>
      </c>
      <c r="U1143" t="n">
        <v>0.55</v>
      </c>
      <c r="V1143" t="n">
        <v>0.73</v>
      </c>
      <c r="W1143" t="n">
        <v>2.65</v>
      </c>
      <c r="X1143" t="n">
        <v>0.68</v>
      </c>
      <c r="Y1143" t="n">
        <v>1</v>
      </c>
      <c r="Z1143" t="n">
        <v>10</v>
      </c>
    </row>
    <row r="1144">
      <c r="A1144" t="n">
        <v>30</v>
      </c>
      <c r="B1144" t="n">
        <v>135</v>
      </c>
      <c r="C1144" t="inlineStr">
        <is>
          <t xml:space="preserve">CONCLUIDO	</t>
        </is>
      </c>
      <c r="D1144" t="n">
        <v>4.9845</v>
      </c>
      <c r="E1144" t="n">
        <v>20.06</v>
      </c>
      <c r="F1144" t="n">
        <v>16</v>
      </c>
      <c r="G1144" t="n">
        <v>39.99</v>
      </c>
      <c r="H1144" t="n">
        <v>0.55</v>
      </c>
      <c r="I1144" t="n">
        <v>24</v>
      </c>
      <c r="J1144" t="n">
        <v>277.65</v>
      </c>
      <c r="K1144" t="n">
        <v>59.89</v>
      </c>
      <c r="L1144" t="n">
        <v>8.5</v>
      </c>
      <c r="M1144" t="n">
        <v>22</v>
      </c>
      <c r="N1144" t="n">
        <v>74.26000000000001</v>
      </c>
      <c r="O1144" t="n">
        <v>34477.13</v>
      </c>
      <c r="P1144" t="n">
        <v>265.4</v>
      </c>
      <c r="Q1144" t="n">
        <v>467.07</v>
      </c>
      <c r="R1144" t="n">
        <v>71.59999999999999</v>
      </c>
      <c r="S1144" t="n">
        <v>39.61</v>
      </c>
      <c r="T1144" t="n">
        <v>10971.19</v>
      </c>
      <c r="U1144" t="n">
        <v>0.55</v>
      </c>
      <c r="V1144" t="n">
        <v>0.73</v>
      </c>
      <c r="W1144" t="n">
        <v>2.65</v>
      </c>
      <c r="X1144" t="n">
        <v>0.66</v>
      </c>
      <c r="Y1144" t="n">
        <v>1</v>
      </c>
      <c r="Z1144" t="n">
        <v>10</v>
      </c>
    </row>
    <row r="1145">
      <c r="A1145" t="n">
        <v>31</v>
      </c>
      <c r="B1145" t="n">
        <v>135</v>
      </c>
      <c r="C1145" t="inlineStr">
        <is>
          <t xml:space="preserve">CONCLUIDO	</t>
        </is>
      </c>
      <c r="D1145" t="n">
        <v>5.0045</v>
      </c>
      <c r="E1145" t="n">
        <v>19.98</v>
      </c>
      <c r="F1145" t="n">
        <v>15.97</v>
      </c>
      <c r="G1145" t="n">
        <v>41.65</v>
      </c>
      <c r="H1145" t="n">
        <v>0.5600000000000001</v>
      </c>
      <c r="I1145" t="n">
        <v>23</v>
      </c>
      <c r="J1145" t="n">
        <v>278.13</v>
      </c>
      <c r="K1145" t="n">
        <v>59.89</v>
      </c>
      <c r="L1145" t="n">
        <v>8.75</v>
      </c>
      <c r="M1145" t="n">
        <v>21</v>
      </c>
      <c r="N1145" t="n">
        <v>74.5</v>
      </c>
      <c r="O1145" t="n">
        <v>34537.41</v>
      </c>
      <c r="P1145" t="n">
        <v>264.91</v>
      </c>
      <c r="Q1145" t="n">
        <v>467.11</v>
      </c>
      <c r="R1145" t="n">
        <v>70.68000000000001</v>
      </c>
      <c r="S1145" t="n">
        <v>39.61</v>
      </c>
      <c r="T1145" t="n">
        <v>10517.36</v>
      </c>
      <c r="U1145" t="n">
        <v>0.5600000000000001</v>
      </c>
      <c r="V1145" t="n">
        <v>0.73</v>
      </c>
      <c r="W1145" t="n">
        <v>2.64</v>
      </c>
      <c r="X1145" t="n">
        <v>0.63</v>
      </c>
      <c r="Y1145" t="n">
        <v>1</v>
      </c>
      <c r="Z1145" t="n">
        <v>10</v>
      </c>
    </row>
    <row r="1146">
      <c r="A1146" t="n">
        <v>32</v>
      </c>
      <c r="B1146" t="n">
        <v>135</v>
      </c>
      <c r="C1146" t="inlineStr">
        <is>
          <t xml:space="preserve">CONCLUIDO	</t>
        </is>
      </c>
      <c r="D1146" t="n">
        <v>5.031</v>
      </c>
      <c r="E1146" t="n">
        <v>19.88</v>
      </c>
      <c r="F1146" t="n">
        <v>15.91</v>
      </c>
      <c r="G1146" t="n">
        <v>43.4</v>
      </c>
      <c r="H1146" t="n">
        <v>0.58</v>
      </c>
      <c r="I1146" t="n">
        <v>22</v>
      </c>
      <c r="J1146" t="n">
        <v>278.62</v>
      </c>
      <c r="K1146" t="n">
        <v>59.89</v>
      </c>
      <c r="L1146" t="n">
        <v>9</v>
      </c>
      <c r="M1146" t="n">
        <v>20</v>
      </c>
      <c r="N1146" t="n">
        <v>74.73999999999999</v>
      </c>
      <c r="O1146" t="n">
        <v>34597.8</v>
      </c>
      <c r="P1146" t="n">
        <v>263.63</v>
      </c>
      <c r="Q1146" t="n">
        <v>467.1</v>
      </c>
      <c r="R1146" t="n">
        <v>68.88</v>
      </c>
      <c r="S1146" t="n">
        <v>39.61</v>
      </c>
      <c r="T1146" t="n">
        <v>9621.26</v>
      </c>
      <c r="U1146" t="n">
        <v>0.58</v>
      </c>
      <c r="V1146" t="n">
        <v>0.73</v>
      </c>
      <c r="W1146" t="n">
        <v>2.64</v>
      </c>
      <c r="X1146" t="n">
        <v>0.58</v>
      </c>
      <c r="Y1146" t="n">
        <v>1</v>
      </c>
      <c r="Z1146" t="n">
        <v>10</v>
      </c>
    </row>
    <row r="1147">
      <c r="A1147" t="n">
        <v>33</v>
      </c>
      <c r="B1147" t="n">
        <v>135</v>
      </c>
      <c r="C1147" t="inlineStr">
        <is>
          <t xml:space="preserve">CONCLUIDO	</t>
        </is>
      </c>
      <c r="D1147" t="n">
        <v>5.0238</v>
      </c>
      <c r="E1147" t="n">
        <v>19.91</v>
      </c>
      <c r="F1147" t="n">
        <v>15.94</v>
      </c>
      <c r="G1147" t="n">
        <v>43.47</v>
      </c>
      <c r="H1147" t="n">
        <v>0.59</v>
      </c>
      <c r="I1147" t="n">
        <v>22</v>
      </c>
      <c r="J1147" t="n">
        <v>279.11</v>
      </c>
      <c r="K1147" t="n">
        <v>59.89</v>
      </c>
      <c r="L1147" t="n">
        <v>9.25</v>
      </c>
      <c r="M1147" t="n">
        <v>20</v>
      </c>
      <c r="N1147" t="n">
        <v>74.98</v>
      </c>
      <c r="O1147" t="n">
        <v>34658.27</v>
      </c>
      <c r="P1147" t="n">
        <v>263.95</v>
      </c>
      <c r="Q1147" t="n">
        <v>467.08</v>
      </c>
      <c r="R1147" t="n">
        <v>69.66</v>
      </c>
      <c r="S1147" t="n">
        <v>39.61</v>
      </c>
      <c r="T1147" t="n">
        <v>10008.97</v>
      </c>
      <c r="U1147" t="n">
        <v>0.57</v>
      </c>
      <c r="V1147" t="n">
        <v>0.73</v>
      </c>
      <c r="W1147" t="n">
        <v>2.65</v>
      </c>
      <c r="X1147" t="n">
        <v>0.61</v>
      </c>
      <c r="Y1147" t="n">
        <v>1</v>
      </c>
      <c r="Z1147" t="n">
        <v>10</v>
      </c>
    </row>
    <row r="1148">
      <c r="A1148" t="n">
        <v>34</v>
      </c>
      <c r="B1148" t="n">
        <v>135</v>
      </c>
      <c r="C1148" t="inlineStr">
        <is>
          <t xml:space="preserve">CONCLUIDO	</t>
        </is>
      </c>
      <c r="D1148" t="n">
        <v>5.0489</v>
      </c>
      <c r="E1148" t="n">
        <v>19.81</v>
      </c>
      <c r="F1148" t="n">
        <v>15.89</v>
      </c>
      <c r="G1148" t="n">
        <v>45.4</v>
      </c>
      <c r="H1148" t="n">
        <v>0.6</v>
      </c>
      <c r="I1148" t="n">
        <v>21</v>
      </c>
      <c r="J1148" t="n">
        <v>279.61</v>
      </c>
      <c r="K1148" t="n">
        <v>59.89</v>
      </c>
      <c r="L1148" t="n">
        <v>9.5</v>
      </c>
      <c r="M1148" t="n">
        <v>19</v>
      </c>
      <c r="N1148" t="n">
        <v>75.22</v>
      </c>
      <c r="O1148" t="n">
        <v>34718.84</v>
      </c>
      <c r="P1148" t="n">
        <v>263.05</v>
      </c>
      <c r="Q1148" t="n">
        <v>467.14</v>
      </c>
      <c r="R1148" t="n">
        <v>68.09</v>
      </c>
      <c r="S1148" t="n">
        <v>39.61</v>
      </c>
      <c r="T1148" t="n">
        <v>9233.15</v>
      </c>
      <c r="U1148" t="n">
        <v>0.58</v>
      </c>
      <c r="V1148" t="n">
        <v>0.73</v>
      </c>
      <c r="W1148" t="n">
        <v>2.64</v>
      </c>
      <c r="X1148" t="n">
        <v>0.5600000000000001</v>
      </c>
      <c r="Y1148" t="n">
        <v>1</v>
      </c>
      <c r="Z1148" t="n">
        <v>10</v>
      </c>
    </row>
    <row r="1149">
      <c r="A1149" t="n">
        <v>35</v>
      </c>
      <c r="B1149" t="n">
        <v>135</v>
      </c>
      <c r="C1149" t="inlineStr">
        <is>
          <t xml:space="preserve">CONCLUIDO	</t>
        </is>
      </c>
      <c r="D1149" t="n">
        <v>5.0434</v>
      </c>
      <c r="E1149" t="n">
        <v>19.83</v>
      </c>
      <c r="F1149" t="n">
        <v>15.91</v>
      </c>
      <c r="G1149" t="n">
        <v>45.47</v>
      </c>
      <c r="H1149" t="n">
        <v>0.62</v>
      </c>
      <c r="I1149" t="n">
        <v>21</v>
      </c>
      <c r="J1149" t="n">
        <v>280.1</v>
      </c>
      <c r="K1149" t="n">
        <v>59.89</v>
      </c>
      <c r="L1149" t="n">
        <v>9.75</v>
      </c>
      <c r="M1149" t="n">
        <v>19</v>
      </c>
      <c r="N1149" t="n">
        <v>75.45999999999999</v>
      </c>
      <c r="O1149" t="n">
        <v>34779.51</v>
      </c>
      <c r="P1149" t="n">
        <v>263.08</v>
      </c>
      <c r="Q1149" t="n">
        <v>467.07</v>
      </c>
      <c r="R1149" t="n">
        <v>68.94</v>
      </c>
      <c r="S1149" t="n">
        <v>39.61</v>
      </c>
      <c r="T1149" t="n">
        <v>9656.84</v>
      </c>
      <c r="U1149" t="n">
        <v>0.57</v>
      </c>
      <c r="V1149" t="n">
        <v>0.73</v>
      </c>
      <c r="W1149" t="n">
        <v>2.64</v>
      </c>
      <c r="X1149" t="n">
        <v>0.58</v>
      </c>
      <c r="Y1149" t="n">
        <v>1</v>
      </c>
      <c r="Z1149" t="n">
        <v>10</v>
      </c>
    </row>
    <row r="1150">
      <c r="A1150" t="n">
        <v>36</v>
      </c>
      <c r="B1150" t="n">
        <v>135</v>
      </c>
      <c r="C1150" t="inlineStr">
        <is>
          <t xml:space="preserve">CONCLUIDO	</t>
        </is>
      </c>
      <c r="D1150" t="n">
        <v>5.0601</v>
      </c>
      <c r="E1150" t="n">
        <v>19.76</v>
      </c>
      <c r="F1150" t="n">
        <v>15.9</v>
      </c>
      <c r="G1150" t="n">
        <v>47.7</v>
      </c>
      <c r="H1150" t="n">
        <v>0.63</v>
      </c>
      <c r="I1150" t="n">
        <v>20</v>
      </c>
      <c r="J1150" t="n">
        <v>280.59</v>
      </c>
      <c r="K1150" t="n">
        <v>59.89</v>
      </c>
      <c r="L1150" t="n">
        <v>10</v>
      </c>
      <c r="M1150" t="n">
        <v>18</v>
      </c>
      <c r="N1150" t="n">
        <v>75.7</v>
      </c>
      <c r="O1150" t="n">
        <v>34840.27</v>
      </c>
      <c r="P1150" t="n">
        <v>262.67</v>
      </c>
      <c r="Q1150" t="n">
        <v>467.11</v>
      </c>
      <c r="R1150" t="n">
        <v>68.28</v>
      </c>
      <c r="S1150" t="n">
        <v>39.61</v>
      </c>
      <c r="T1150" t="n">
        <v>9330.66</v>
      </c>
      <c r="U1150" t="n">
        <v>0.58</v>
      </c>
      <c r="V1150" t="n">
        <v>0.73</v>
      </c>
      <c r="W1150" t="n">
        <v>2.65</v>
      </c>
      <c r="X1150" t="n">
        <v>0.5600000000000001</v>
      </c>
      <c r="Y1150" t="n">
        <v>1</v>
      </c>
      <c r="Z1150" t="n">
        <v>10</v>
      </c>
    </row>
    <row r="1151">
      <c r="A1151" t="n">
        <v>37</v>
      </c>
      <c r="B1151" t="n">
        <v>135</v>
      </c>
      <c r="C1151" t="inlineStr">
        <is>
          <t xml:space="preserve">CONCLUIDO	</t>
        </is>
      </c>
      <c r="D1151" t="n">
        <v>5.0698</v>
      </c>
      <c r="E1151" t="n">
        <v>19.72</v>
      </c>
      <c r="F1151" t="n">
        <v>15.86</v>
      </c>
      <c r="G1151" t="n">
        <v>47.58</v>
      </c>
      <c r="H1151" t="n">
        <v>0.65</v>
      </c>
      <c r="I1151" t="n">
        <v>20</v>
      </c>
      <c r="J1151" t="n">
        <v>281.08</v>
      </c>
      <c r="K1151" t="n">
        <v>59.89</v>
      </c>
      <c r="L1151" t="n">
        <v>10.25</v>
      </c>
      <c r="M1151" t="n">
        <v>18</v>
      </c>
      <c r="N1151" t="n">
        <v>75.95</v>
      </c>
      <c r="O1151" t="n">
        <v>34901.13</v>
      </c>
      <c r="P1151" t="n">
        <v>262.16</v>
      </c>
      <c r="Q1151" t="n">
        <v>467.09</v>
      </c>
      <c r="R1151" t="n">
        <v>67.02</v>
      </c>
      <c r="S1151" t="n">
        <v>39.61</v>
      </c>
      <c r="T1151" t="n">
        <v>8701.440000000001</v>
      </c>
      <c r="U1151" t="n">
        <v>0.59</v>
      </c>
      <c r="V1151" t="n">
        <v>0.74</v>
      </c>
      <c r="W1151" t="n">
        <v>2.64</v>
      </c>
      <c r="X1151" t="n">
        <v>0.53</v>
      </c>
      <c r="Y1151" t="n">
        <v>1</v>
      </c>
      <c r="Z1151" t="n">
        <v>10</v>
      </c>
    </row>
    <row r="1152">
      <c r="A1152" t="n">
        <v>38</v>
      </c>
      <c r="B1152" t="n">
        <v>135</v>
      </c>
      <c r="C1152" t="inlineStr">
        <is>
          <t xml:space="preserve">CONCLUIDO	</t>
        </is>
      </c>
      <c r="D1152" t="n">
        <v>5.0822</v>
      </c>
      <c r="E1152" t="n">
        <v>19.68</v>
      </c>
      <c r="F1152" t="n">
        <v>15.86</v>
      </c>
      <c r="G1152" t="n">
        <v>50.09</v>
      </c>
      <c r="H1152" t="n">
        <v>0.66</v>
      </c>
      <c r="I1152" t="n">
        <v>19</v>
      </c>
      <c r="J1152" t="n">
        <v>281.58</v>
      </c>
      <c r="K1152" t="n">
        <v>59.89</v>
      </c>
      <c r="L1152" t="n">
        <v>10.5</v>
      </c>
      <c r="M1152" t="n">
        <v>17</v>
      </c>
      <c r="N1152" t="n">
        <v>76.19</v>
      </c>
      <c r="O1152" t="n">
        <v>34962.08</v>
      </c>
      <c r="P1152" t="n">
        <v>262.02</v>
      </c>
      <c r="Q1152" t="n">
        <v>467.08</v>
      </c>
      <c r="R1152" t="n">
        <v>67.25</v>
      </c>
      <c r="S1152" t="n">
        <v>39.61</v>
      </c>
      <c r="T1152" t="n">
        <v>8818.790000000001</v>
      </c>
      <c r="U1152" t="n">
        <v>0.59</v>
      </c>
      <c r="V1152" t="n">
        <v>0.74</v>
      </c>
      <c r="W1152" t="n">
        <v>2.64</v>
      </c>
      <c r="X1152" t="n">
        <v>0.53</v>
      </c>
      <c r="Y1152" t="n">
        <v>1</v>
      </c>
      <c r="Z1152" t="n">
        <v>10</v>
      </c>
    </row>
    <row r="1153">
      <c r="A1153" t="n">
        <v>39</v>
      </c>
      <c r="B1153" t="n">
        <v>135</v>
      </c>
      <c r="C1153" t="inlineStr">
        <is>
          <t xml:space="preserve">CONCLUIDO	</t>
        </is>
      </c>
      <c r="D1153" t="n">
        <v>5.0844</v>
      </c>
      <c r="E1153" t="n">
        <v>19.67</v>
      </c>
      <c r="F1153" t="n">
        <v>15.85</v>
      </c>
      <c r="G1153" t="n">
        <v>50.07</v>
      </c>
      <c r="H1153" t="n">
        <v>0.68</v>
      </c>
      <c r="I1153" t="n">
        <v>19</v>
      </c>
      <c r="J1153" t="n">
        <v>282.07</v>
      </c>
      <c r="K1153" t="n">
        <v>59.89</v>
      </c>
      <c r="L1153" t="n">
        <v>10.75</v>
      </c>
      <c r="M1153" t="n">
        <v>17</v>
      </c>
      <c r="N1153" t="n">
        <v>76.44</v>
      </c>
      <c r="O1153" t="n">
        <v>35023.13</v>
      </c>
      <c r="P1153" t="n">
        <v>261.78</v>
      </c>
      <c r="Q1153" t="n">
        <v>467.08</v>
      </c>
      <c r="R1153" t="n">
        <v>66.84</v>
      </c>
      <c r="S1153" t="n">
        <v>39.61</v>
      </c>
      <c r="T1153" t="n">
        <v>8617.77</v>
      </c>
      <c r="U1153" t="n">
        <v>0.59</v>
      </c>
      <c r="V1153" t="n">
        <v>0.74</v>
      </c>
      <c r="W1153" t="n">
        <v>2.64</v>
      </c>
      <c r="X1153" t="n">
        <v>0.52</v>
      </c>
      <c r="Y1153" t="n">
        <v>1</v>
      </c>
      <c r="Z1153" t="n">
        <v>10</v>
      </c>
    </row>
    <row r="1154">
      <c r="A1154" t="n">
        <v>40</v>
      </c>
      <c r="B1154" t="n">
        <v>135</v>
      </c>
      <c r="C1154" t="inlineStr">
        <is>
          <t xml:space="preserve">CONCLUIDO	</t>
        </is>
      </c>
      <c r="D1154" t="n">
        <v>5.1059</v>
      </c>
      <c r="E1154" t="n">
        <v>19.58</v>
      </c>
      <c r="F1154" t="n">
        <v>15.82</v>
      </c>
      <c r="G1154" t="n">
        <v>52.74</v>
      </c>
      <c r="H1154" t="n">
        <v>0.6899999999999999</v>
      </c>
      <c r="I1154" t="n">
        <v>18</v>
      </c>
      <c r="J1154" t="n">
        <v>282.57</v>
      </c>
      <c r="K1154" t="n">
        <v>59.89</v>
      </c>
      <c r="L1154" t="n">
        <v>11</v>
      </c>
      <c r="M1154" t="n">
        <v>16</v>
      </c>
      <c r="N1154" t="n">
        <v>76.68000000000001</v>
      </c>
      <c r="O1154" t="n">
        <v>35084.28</v>
      </c>
      <c r="P1154" t="n">
        <v>261.04</v>
      </c>
      <c r="Q1154" t="n">
        <v>467.08</v>
      </c>
      <c r="R1154" t="n">
        <v>65.84</v>
      </c>
      <c r="S1154" t="n">
        <v>39.61</v>
      </c>
      <c r="T1154" t="n">
        <v>8118.67</v>
      </c>
      <c r="U1154" t="n">
        <v>0.6</v>
      </c>
      <c r="V1154" t="n">
        <v>0.74</v>
      </c>
      <c r="W1154" t="n">
        <v>2.64</v>
      </c>
      <c r="X1154" t="n">
        <v>0.49</v>
      </c>
      <c r="Y1154" t="n">
        <v>1</v>
      </c>
      <c r="Z1154" t="n">
        <v>10</v>
      </c>
    </row>
    <row r="1155">
      <c r="A1155" t="n">
        <v>41</v>
      </c>
      <c r="B1155" t="n">
        <v>135</v>
      </c>
      <c r="C1155" t="inlineStr">
        <is>
          <t xml:space="preserve">CONCLUIDO	</t>
        </is>
      </c>
      <c r="D1155" t="n">
        <v>5.1062</v>
      </c>
      <c r="E1155" t="n">
        <v>19.58</v>
      </c>
      <c r="F1155" t="n">
        <v>15.82</v>
      </c>
      <c r="G1155" t="n">
        <v>52.74</v>
      </c>
      <c r="H1155" t="n">
        <v>0.71</v>
      </c>
      <c r="I1155" t="n">
        <v>18</v>
      </c>
      <c r="J1155" t="n">
        <v>283.06</v>
      </c>
      <c r="K1155" t="n">
        <v>59.89</v>
      </c>
      <c r="L1155" t="n">
        <v>11.25</v>
      </c>
      <c r="M1155" t="n">
        <v>16</v>
      </c>
      <c r="N1155" t="n">
        <v>76.93000000000001</v>
      </c>
      <c r="O1155" t="n">
        <v>35145.53</v>
      </c>
      <c r="P1155" t="n">
        <v>260.96</v>
      </c>
      <c r="Q1155" t="n">
        <v>467.09</v>
      </c>
      <c r="R1155" t="n">
        <v>65.91</v>
      </c>
      <c r="S1155" t="n">
        <v>39.61</v>
      </c>
      <c r="T1155" t="n">
        <v>8157.22</v>
      </c>
      <c r="U1155" t="n">
        <v>0.6</v>
      </c>
      <c r="V1155" t="n">
        <v>0.74</v>
      </c>
      <c r="W1155" t="n">
        <v>2.63</v>
      </c>
      <c r="X1155" t="n">
        <v>0.49</v>
      </c>
      <c r="Y1155" t="n">
        <v>1</v>
      </c>
      <c r="Z1155" t="n">
        <v>10</v>
      </c>
    </row>
    <row r="1156">
      <c r="A1156" t="n">
        <v>42</v>
      </c>
      <c r="B1156" t="n">
        <v>135</v>
      </c>
      <c r="C1156" t="inlineStr">
        <is>
          <t xml:space="preserve">CONCLUIDO	</t>
        </is>
      </c>
      <c r="D1156" t="n">
        <v>5.1088</v>
      </c>
      <c r="E1156" t="n">
        <v>19.57</v>
      </c>
      <c r="F1156" t="n">
        <v>15.81</v>
      </c>
      <c r="G1156" t="n">
        <v>52.7</v>
      </c>
      <c r="H1156" t="n">
        <v>0.72</v>
      </c>
      <c r="I1156" t="n">
        <v>18</v>
      </c>
      <c r="J1156" t="n">
        <v>283.56</v>
      </c>
      <c r="K1156" t="n">
        <v>59.89</v>
      </c>
      <c r="L1156" t="n">
        <v>11.5</v>
      </c>
      <c r="M1156" t="n">
        <v>16</v>
      </c>
      <c r="N1156" t="n">
        <v>77.18000000000001</v>
      </c>
      <c r="O1156" t="n">
        <v>35206.88</v>
      </c>
      <c r="P1156" t="n">
        <v>260.12</v>
      </c>
      <c r="Q1156" t="n">
        <v>467.08</v>
      </c>
      <c r="R1156" t="n">
        <v>65.39</v>
      </c>
      <c r="S1156" t="n">
        <v>39.61</v>
      </c>
      <c r="T1156" t="n">
        <v>7896.24</v>
      </c>
      <c r="U1156" t="n">
        <v>0.61</v>
      </c>
      <c r="V1156" t="n">
        <v>0.74</v>
      </c>
      <c r="W1156" t="n">
        <v>2.64</v>
      </c>
      <c r="X1156" t="n">
        <v>0.48</v>
      </c>
      <c r="Y1156" t="n">
        <v>1</v>
      </c>
      <c r="Z1156" t="n">
        <v>10</v>
      </c>
    </row>
    <row r="1157">
      <c r="A1157" t="n">
        <v>43</v>
      </c>
      <c r="B1157" t="n">
        <v>135</v>
      </c>
      <c r="C1157" t="inlineStr">
        <is>
          <t xml:space="preserve">CONCLUIDO	</t>
        </is>
      </c>
      <c r="D1157" t="n">
        <v>5.13</v>
      </c>
      <c r="E1157" t="n">
        <v>19.49</v>
      </c>
      <c r="F1157" t="n">
        <v>15.78</v>
      </c>
      <c r="G1157" t="n">
        <v>55.7</v>
      </c>
      <c r="H1157" t="n">
        <v>0.74</v>
      </c>
      <c r="I1157" t="n">
        <v>17</v>
      </c>
      <c r="J1157" t="n">
        <v>284.06</v>
      </c>
      <c r="K1157" t="n">
        <v>59.89</v>
      </c>
      <c r="L1157" t="n">
        <v>11.75</v>
      </c>
      <c r="M1157" t="n">
        <v>15</v>
      </c>
      <c r="N1157" t="n">
        <v>77.42</v>
      </c>
      <c r="O1157" t="n">
        <v>35268.32</v>
      </c>
      <c r="P1157" t="n">
        <v>259.56</v>
      </c>
      <c r="Q1157" t="n">
        <v>467.08</v>
      </c>
      <c r="R1157" t="n">
        <v>64.34</v>
      </c>
      <c r="S1157" t="n">
        <v>39.61</v>
      </c>
      <c r="T1157" t="n">
        <v>7375.69</v>
      </c>
      <c r="U1157" t="n">
        <v>0.62</v>
      </c>
      <c r="V1157" t="n">
        <v>0.74</v>
      </c>
      <c r="W1157" t="n">
        <v>2.64</v>
      </c>
      <c r="X1157" t="n">
        <v>0.45</v>
      </c>
      <c r="Y1157" t="n">
        <v>1</v>
      </c>
      <c r="Z1157" t="n">
        <v>10</v>
      </c>
    </row>
    <row r="1158">
      <c r="A1158" t="n">
        <v>44</v>
      </c>
      <c r="B1158" t="n">
        <v>135</v>
      </c>
      <c r="C1158" t="inlineStr">
        <is>
          <t xml:space="preserve">CONCLUIDO	</t>
        </is>
      </c>
      <c r="D1158" t="n">
        <v>5.1285</v>
      </c>
      <c r="E1158" t="n">
        <v>19.5</v>
      </c>
      <c r="F1158" t="n">
        <v>15.79</v>
      </c>
      <c r="G1158" t="n">
        <v>55.72</v>
      </c>
      <c r="H1158" t="n">
        <v>0.75</v>
      </c>
      <c r="I1158" t="n">
        <v>17</v>
      </c>
      <c r="J1158" t="n">
        <v>284.56</v>
      </c>
      <c r="K1158" t="n">
        <v>59.89</v>
      </c>
      <c r="L1158" t="n">
        <v>12</v>
      </c>
      <c r="M1158" t="n">
        <v>15</v>
      </c>
      <c r="N1158" t="n">
        <v>77.67</v>
      </c>
      <c r="O1158" t="n">
        <v>35329.87</v>
      </c>
      <c r="P1158" t="n">
        <v>259.79</v>
      </c>
      <c r="Q1158" t="n">
        <v>467.09</v>
      </c>
      <c r="R1158" t="n">
        <v>64.65000000000001</v>
      </c>
      <c r="S1158" t="n">
        <v>39.61</v>
      </c>
      <c r="T1158" t="n">
        <v>7530.31</v>
      </c>
      <c r="U1158" t="n">
        <v>0.61</v>
      </c>
      <c r="V1158" t="n">
        <v>0.74</v>
      </c>
      <c r="W1158" t="n">
        <v>2.64</v>
      </c>
      <c r="X1158" t="n">
        <v>0.45</v>
      </c>
      <c r="Y1158" t="n">
        <v>1</v>
      </c>
      <c r="Z1158" t="n">
        <v>10</v>
      </c>
    </row>
    <row r="1159">
      <c r="A1159" t="n">
        <v>45</v>
      </c>
      <c r="B1159" t="n">
        <v>135</v>
      </c>
      <c r="C1159" t="inlineStr">
        <is>
          <t xml:space="preserve">CONCLUIDO	</t>
        </is>
      </c>
      <c r="D1159" t="n">
        <v>5.1293</v>
      </c>
      <c r="E1159" t="n">
        <v>19.5</v>
      </c>
      <c r="F1159" t="n">
        <v>15.78</v>
      </c>
      <c r="G1159" t="n">
        <v>55.71</v>
      </c>
      <c r="H1159" t="n">
        <v>0.77</v>
      </c>
      <c r="I1159" t="n">
        <v>17</v>
      </c>
      <c r="J1159" t="n">
        <v>285.06</v>
      </c>
      <c r="K1159" t="n">
        <v>59.89</v>
      </c>
      <c r="L1159" t="n">
        <v>12.25</v>
      </c>
      <c r="M1159" t="n">
        <v>15</v>
      </c>
      <c r="N1159" t="n">
        <v>77.92</v>
      </c>
      <c r="O1159" t="n">
        <v>35391.51</v>
      </c>
      <c r="P1159" t="n">
        <v>259.51</v>
      </c>
      <c r="Q1159" t="n">
        <v>467.07</v>
      </c>
      <c r="R1159" t="n">
        <v>64.67</v>
      </c>
      <c r="S1159" t="n">
        <v>39.61</v>
      </c>
      <c r="T1159" t="n">
        <v>7539.87</v>
      </c>
      <c r="U1159" t="n">
        <v>0.61</v>
      </c>
      <c r="V1159" t="n">
        <v>0.74</v>
      </c>
      <c r="W1159" t="n">
        <v>2.63</v>
      </c>
      <c r="X1159" t="n">
        <v>0.45</v>
      </c>
      <c r="Y1159" t="n">
        <v>1</v>
      </c>
      <c r="Z1159" t="n">
        <v>10</v>
      </c>
    </row>
    <row r="1160">
      <c r="A1160" t="n">
        <v>46</v>
      </c>
      <c r="B1160" t="n">
        <v>135</v>
      </c>
      <c r="C1160" t="inlineStr">
        <is>
          <t xml:space="preserve">CONCLUIDO	</t>
        </is>
      </c>
      <c r="D1160" t="n">
        <v>5.1474</v>
      </c>
      <c r="E1160" t="n">
        <v>19.43</v>
      </c>
      <c r="F1160" t="n">
        <v>15.77</v>
      </c>
      <c r="G1160" t="n">
        <v>59.12</v>
      </c>
      <c r="H1160" t="n">
        <v>0.78</v>
      </c>
      <c r="I1160" t="n">
        <v>16</v>
      </c>
      <c r="J1160" t="n">
        <v>285.56</v>
      </c>
      <c r="K1160" t="n">
        <v>59.89</v>
      </c>
      <c r="L1160" t="n">
        <v>12.5</v>
      </c>
      <c r="M1160" t="n">
        <v>14</v>
      </c>
      <c r="N1160" t="n">
        <v>78.17</v>
      </c>
      <c r="O1160" t="n">
        <v>35453.26</v>
      </c>
      <c r="P1160" t="n">
        <v>259.08</v>
      </c>
      <c r="Q1160" t="n">
        <v>467.07</v>
      </c>
      <c r="R1160" t="n">
        <v>64.16</v>
      </c>
      <c r="S1160" t="n">
        <v>39.61</v>
      </c>
      <c r="T1160" t="n">
        <v>7293.33</v>
      </c>
      <c r="U1160" t="n">
        <v>0.62</v>
      </c>
      <c r="V1160" t="n">
        <v>0.74</v>
      </c>
      <c r="W1160" t="n">
        <v>2.63</v>
      </c>
      <c r="X1160" t="n">
        <v>0.43</v>
      </c>
      <c r="Y1160" t="n">
        <v>1</v>
      </c>
      <c r="Z1160" t="n">
        <v>10</v>
      </c>
    </row>
    <row r="1161">
      <c r="A1161" t="n">
        <v>47</v>
      </c>
      <c r="B1161" t="n">
        <v>135</v>
      </c>
      <c r="C1161" t="inlineStr">
        <is>
          <t xml:space="preserve">CONCLUIDO	</t>
        </is>
      </c>
      <c r="D1161" t="n">
        <v>5.1494</v>
      </c>
      <c r="E1161" t="n">
        <v>19.42</v>
      </c>
      <c r="F1161" t="n">
        <v>15.76</v>
      </c>
      <c r="G1161" t="n">
        <v>59.09</v>
      </c>
      <c r="H1161" t="n">
        <v>0.79</v>
      </c>
      <c r="I1161" t="n">
        <v>16</v>
      </c>
      <c r="J1161" t="n">
        <v>286.06</v>
      </c>
      <c r="K1161" t="n">
        <v>59.89</v>
      </c>
      <c r="L1161" t="n">
        <v>12.75</v>
      </c>
      <c r="M1161" t="n">
        <v>14</v>
      </c>
      <c r="N1161" t="n">
        <v>78.42</v>
      </c>
      <c r="O1161" t="n">
        <v>35515.1</v>
      </c>
      <c r="P1161" t="n">
        <v>258.98</v>
      </c>
      <c r="Q1161" t="n">
        <v>467.09</v>
      </c>
      <c r="R1161" t="n">
        <v>63.73</v>
      </c>
      <c r="S1161" t="n">
        <v>39.61</v>
      </c>
      <c r="T1161" t="n">
        <v>7078.25</v>
      </c>
      <c r="U1161" t="n">
        <v>0.62</v>
      </c>
      <c r="V1161" t="n">
        <v>0.74</v>
      </c>
      <c r="W1161" t="n">
        <v>2.63</v>
      </c>
      <c r="X1161" t="n">
        <v>0.42</v>
      </c>
      <c r="Y1161" t="n">
        <v>1</v>
      </c>
      <c r="Z1161" t="n">
        <v>10</v>
      </c>
    </row>
    <row r="1162">
      <c r="A1162" t="n">
        <v>48</v>
      </c>
      <c r="B1162" t="n">
        <v>135</v>
      </c>
      <c r="C1162" t="inlineStr">
        <is>
          <t xml:space="preserve">CONCLUIDO	</t>
        </is>
      </c>
      <c r="D1162" t="n">
        <v>5.149</v>
      </c>
      <c r="E1162" t="n">
        <v>19.42</v>
      </c>
      <c r="F1162" t="n">
        <v>15.76</v>
      </c>
      <c r="G1162" t="n">
        <v>59.1</v>
      </c>
      <c r="H1162" t="n">
        <v>0.8100000000000001</v>
      </c>
      <c r="I1162" t="n">
        <v>16</v>
      </c>
      <c r="J1162" t="n">
        <v>286.56</v>
      </c>
      <c r="K1162" t="n">
        <v>59.89</v>
      </c>
      <c r="L1162" t="n">
        <v>13</v>
      </c>
      <c r="M1162" t="n">
        <v>14</v>
      </c>
      <c r="N1162" t="n">
        <v>78.68000000000001</v>
      </c>
      <c r="O1162" t="n">
        <v>35577.18</v>
      </c>
      <c r="P1162" t="n">
        <v>258.77</v>
      </c>
      <c r="Q1162" t="n">
        <v>467.07</v>
      </c>
      <c r="R1162" t="n">
        <v>64.14</v>
      </c>
      <c r="S1162" t="n">
        <v>39.61</v>
      </c>
      <c r="T1162" t="n">
        <v>7279.85</v>
      </c>
      <c r="U1162" t="n">
        <v>0.62</v>
      </c>
      <c r="V1162" t="n">
        <v>0.74</v>
      </c>
      <c r="W1162" t="n">
        <v>2.63</v>
      </c>
      <c r="X1162" t="n">
        <v>0.43</v>
      </c>
      <c r="Y1162" t="n">
        <v>1</v>
      </c>
      <c r="Z1162" t="n">
        <v>10</v>
      </c>
    </row>
    <row r="1163">
      <c r="A1163" t="n">
        <v>49</v>
      </c>
      <c r="B1163" t="n">
        <v>135</v>
      </c>
      <c r="C1163" t="inlineStr">
        <is>
          <t xml:space="preserve">CONCLUIDO	</t>
        </is>
      </c>
      <c r="D1163" t="n">
        <v>5.172</v>
      </c>
      <c r="E1163" t="n">
        <v>19.33</v>
      </c>
      <c r="F1163" t="n">
        <v>15.72</v>
      </c>
      <c r="G1163" t="n">
        <v>62.89</v>
      </c>
      <c r="H1163" t="n">
        <v>0.82</v>
      </c>
      <c r="I1163" t="n">
        <v>15</v>
      </c>
      <c r="J1163" t="n">
        <v>287.07</v>
      </c>
      <c r="K1163" t="n">
        <v>59.89</v>
      </c>
      <c r="L1163" t="n">
        <v>13.25</v>
      </c>
      <c r="M1163" t="n">
        <v>13</v>
      </c>
      <c r="N1163" t="n">
        <v>78.93000000000001</v>
      </c>
      <c r="O1163" t="n">
        <v>35639.23</v>
      </c>
      <c r="P1163" t="n">
        <v>257.57</v>
      </c>
      <c r="Q1163" t="n">
        <v>467.08</v>
      </c>
      <c r="R1163" t="n">
        <v>62.49</v>
      </c>
      <c r="S1163" t="n">
        <v>39.61</v>
      </c>
      <c r="T1163" t="n">
        <v>6463.01</v>
      </c>
      <c r="U1163" t="n">
        <v>0.63</v>
      </c>
      <c r="V1163" t="n">
        <v>0.74</v>
      </c>
      <c r="W1163" t="n">
        <v>2.64</v>
      </c>
      <c r="X1163" t="n">
        <v>0.39</v>
      </c>
      <c r="Y1163" t="n">
        <v>1</v>
      </c>
      <c r="Z1163" t="n">
        <v>10</v>
      </c>
    </row>
    <row r="1164">
      <c r="A1164" t="n">
        <v>50</v>
      </c>
      <c r="B1164" t="n">
        <v>135</v>
      </c>
      <c r="C1164" t="inlineStr">
        <is>
          <t xml:space="preserve">CONCLUIDO	</t>
        </is>
      </c>
      <c r="D1164" t="n">
        <v>5.169</v>
      </c>
      <c r="E1164" t="n">
        <v>19.35</v>
      </c>
      <c r="F1164" t="n">
        <v>15.73</v>
      </c>
      <c r="G1164" t="n">
        <v>62.94</v>
      </c>
      <c r="H1164" t="n">
        <v>0.84</v>
      </c>
      <c r="I1164" t="n">
        <v>15</v>
      </c>
      <c r="J1164" t="n">
        <v>287.57</v>
      </c>
      <c r="K1164" t="n">
        <v>59.89</v>
      </c>
      <c r="L1164" t="n">
        <v>13.5</v>
      </c>
      <c r="M1164" t="n">
        <v>13</v>
      </c>
      <c r="N1164" t="n">
        <v>79.18000000000001</v>
      </c>
      <c r="O1164" t="n">
        <v>35701.38</v>
      </c>
      <c r="P1164" t="n">
        <v>257.82</v>
      </c>
      <c r="Q1164" t="n">
        <v>467.07</v>
      </c>
      <c r="R1164" t="n">
        <v>63.06</v>
      </c>
      <c r="S1164" t="n">
        <v>39.61</v>
      </c>
      <c r="T1164" t="n">
        <v>6744.02</v>
      </c>
      <c r="U1164" t="n">
        <v>0.63</v>
      </c>
      <c r="V1164" t="n">
        <v>0.74</v>
      </c>
      <c r="W1164" t="n">
        <v>2.63</v>
      </c>
      <c r="X1164" t="n">
        <v>0.4</v>
      </c>
      <c r="Y1164" t="n">
        <v>1</v>
      </c>
      <c r="Z1164" t="n">
        <v>10</v>
      </c>
    </row>
    <row r="1165">
      <c r="A1165" t="n">
        <v>51</v>
      </c>
      <c r="B1165" t="n">
        <v>135</v>
      </c>
      <c r="C1165" t="inlineStr">
        <is>
          <t xml:space="preserve">CONCLUIDO	</t>
        </is>
      </c>
      <c r="D1165" t="n">
        <v>5.1698</v>
      </c>
      <c r="E1165" t="n">
        <v>19.34</v>
      </c>
      <c r="F1165" t="n">
        <v>15.73</v>
      </c>
      <c r="G1165" t="n">
        <v>62.93</v>
      </c>
      <c r="H1165" t="n">
        <v>0.85</v>
      </c>
      <c r="I1165" t="n">
        <v>15</v>
      </c>
      <c r="J1165" t="n">
        <v>288.08</v>
      </c>
      <c r="K1165" t="n">
        <v>59.89</v>
      </c>
      <c r="L1165" t="n">
        <v>13.75</v>
      </c>
      <c r="M1165" t="n">
        <v>13</v>
      </c>
      <c r="N1165" t="n">
        <v>79.44</v>
      </c>
      <c r="O1165" t="n">
        <v>35763.64</v>
      </c>
      <c r="P1165" t="n">
        <v>257.74</v>
      </c>
      <c r="Q1165" t="n">
        <v>467.08</v>
      </c>
      <c r="R1165" t="n">
        <v>62.81</v>
      </c>
      <c r="S1165" t="n">
        <v>39.61</v>
      </c>
      <c r="T1165" t="n">
        <v>6619.2</v>
      </c>
      <c r="U1165" t="n">
        <v>0.63</v>
      </c>
      <c r="V1165" t="n">
        <v>0.74</v>
      </c>
      <c r="W1165" t="n">
        <v>2.64</v>
      </c>
      <c r="X1165" t="n">
        <v>0.4</v>
      </c>
      <c r="Y1165" t="n">
        <v>1</v>
      </c>
      <c r="Z1165" t="n">
        <v>10</v>
      </c>
    </row>
    <row r="1166">
      <c r="A1166" t="n">
        <v>52</v>
      </c>
      <c r="B1166" t="n">
        <v>135</v>
      </c>
      <c r="C1166" t="inlineStr">
        <is>
          <t xml:space="preserve">CONCLUIDO	</t>
        </is>
      </c>
      <c r="D1166" t="n">
        <v>5.1701</v>
      </c>
      <c r="E1166" t="n">
        <v>19.34</v>
      </c>
      <c r="F1166" t="n">
        <v>15.73</v>
      </c>
      <c r="G1166" t="n">
        <v>62.92</v>
      </c>
      <c r="H1166" t="n">
        <v>0.86</v>
      </c>
      <c r="I1166" t="n">
        <v>15</v>
      </c>
      <c r="J1166" t="n">
        <v>288.58</v>
      </c>
      <c r="K1166" t="n">
        <v>59.89</v>
      </c>
      <c r="L1166" t="n">
        <v>14</v>
      </c>
      <c r="M1166" t="n">
        <v>13</v>
      </c>
      <c r="N1166" t="n">
        <v>79.69</v>
      </c>
      <c r="O1166" t="n">
        <v>35826</v>
      </c>
      <c r="P1166" t="n">
        <v>257.54</v>
      </c>
      <c r="Q1166" t="n">
        <v>467.08</v>
      </c>
      <c r="R1166" t="n">
        <v>62.73</v>
      </c>
      <c r="S1166" t="n">
        <v>39.61</v>
      </c>
      <c r="T1166" t="n">
        <v>6581.53</v>
      </c>
      <c r="U1166" t="n">
        <v>0.63</v>
      </c>
      <c r="V1166" t="n">
        <v>0.74</v>
      </c>
      <c r="W1166" t="n">
        <v>2.64</v>
      </c>
      <c r="X1166" t="n">
        <v>0.4</v>
      </c>
      <c r="Y1166" t="n">
        <v>1</v>
      </c>
      <c r="Z1166" t="n">
        <v>10</v>
      </c>
    </row>
    <row r="1167">
      <c r="A1167" t="n">
        <v>53</v>
      </c>
      <c r="B1167" t="n">
        <v>135</v>
      </c>
      <c r="C1167" t="inlineStr">
        <is>
          <t xml:space="preserve">CONCLUIDO	</t>
        </is>
      </c>
      <c r="D1167" t="n">
        <v>5.188</v>
      </c>
      <c r="E1167" t="n">
        <v>19.28</v>
      </c>
      <c r="F1167" t="n">
        <v>15.71</v>
      </c>
      <c r="G1167" t="n">
        <v>67.34999999999999</v>
      </c>
      <c r="H1167" t="n">
        <v>0.88</v>
      </c>
      <c r="I1167" t="n">
        <v>14</v>
      </c>
      <c r="J1167" t="n">
        <v>289.09</v>
      </c>
      <c r="K1167" t="n">
        <v>59.89</v>
      </c>
      <c r="L1167" t="n">
        <v>14.25</v>
      </c>
      <c r="M1167" t="n">
        <v>12</v>
      </c>
      <c r="N1167" t="n">
        <v>79.95</v>
      </c>
      <c r="O1167" t="n">
        <v>35888.47</v>
      </c>
      <c r="P1167" t="n">
        <v>257.36</v>
      </c>
      <c r="Q1167" t="n">
        <v>467.07</v>
      </c>
      <c r="R1167" t="n">
        <v>62.42</v>
      </c>
      <c r="S1167" t="n">
        <v>39.61</v>
      </c>
      <c r="T1167" t="n">
        <v>6429.1</v>
      </c>
      <c r="U1167" t="n">
        <v>0.63</v>
      </c>
      <c r="V1167" t="n">
        <v>0.74</v>
      </c>
      <c r="W1167" t="n">
        <v>2.63</v>
      </c>
      <c r="X1167" t="n">
        <v>0.38</v>
      </c>
      <c r="Y1167" t="n">
        <v>1</v>
      </c>
      <c r="Z1167" t="n">
        <v>10</v>
      </c>
    </row>
    <row r="1168">
      <c r="A1168" t="n">
        <v>54</v>
      </c>
      <c r="B1168" t="n">
        <v>135</v>
      </c>
      <c r="C1168" t="inlineStr">
        <is>
          <t xml:space="preserve">CONCLUIDO	</t>
        </is>
      </c>
      <c r="D1168" t="n">
        <v>5.1932</v>
      </c>
      <c r="E1168" t="n">
        <v>19.26</v>
      </c>
      <c r="F1168" t="n">
        <v>15.7</v>
      </c>
      <c r="G1168" t="n">
        <v>67.27</v>
      </c>
      <c r="H1168" t="n">
        <v>0.89</v>
      </c>
      <c r="I1168" t="n">
        <v>14</v>
      </c>
      <c r="J1168" t="n">
        <v>289.6</v>
      </c>
      <c r="K1168" t="n">
        <v>59.89</v>
      </c>
      <c r="L1168" t="n">
        <v>14.5</v>
      </c>
      <c r="M1168" t="n">
        <v>12</v>
      </c>
      <c r="N1168" t="n">
        <v>80.20999999999999</v>
      </c>
      <c r="O1168" t="n">
        <v>35951.04</v>
      </c>
      <c r="P1168" t="n">
        <v>256.75</v>
      </c>
      <c r="Q1168" t="n">
        <v>467.07</v>
      </c>
      <c r="R1168" t="n">
        <v>61.87</v>
      </c>
      <c r="S1168" t="n">
        <v>39.61</v>
      </c>
      <c r="T1168" t="n">
        <v>6156.76</v>
      </c>
      <c r="U1168" t="n">
        <v>0.64</v>
      </c>
      <c r="V1168" t="n">
        <v>0.74</v>
      </c>
      <c r="W1168" t="n">
        <v>2.63</v>
      </c>
      <c r="X1168" t="n">
        <v>0.36</v>
      </c>
      <c r="Y1168" t="n">
        <v>1</v>
      </c>
      <c r="Z1168" t="n">
        <v>10</v>
      </c>
    </row>
    <row r="1169">
      <c r="A1169" t="n">
        <v>55</v>
      </c>
      <c r="B1169" t="n">
        <v>135</v>
      </c>
      <c r="C1169" t="inlineStr">
        <is>
          <t xml:space="preserve">CONCLUIDO	</t>
        </is>
      </c>
      <c r="D1169" t="n">
        <v>5.192</v>
      </c>
      <c r="E1169" t="n">
        <v>19.26</v>
      </c>
      <c r="F1169" t="n">
        <v>15.7</v>
      </c>
      <c r="G1169" t="n">
        <v>67.28</v>
      </c>
      <c r="H1169" t="n">
        <v>0.91</v>
      </c>
      <c r="I1169" t="n">
        <v>14</v>
      </c>
      <c r="J1169" t="n">
        <v>290.1</v>
      </c>
      <c r="K1169" t="n">
        <v>59.89</v>
      </c>
      <c r="L1169" t="n">
        <v>14.75</v>
      </c>
      <c r="M1169" t="n">
        <v>12</v>
      </c>
      <c r="N1169" t="n">
        <v>80.47</v>
      </c>
      <c r="O1169" t="n">
        <v>36013.72</v>
      </c>
      <c r="P1169" t="n">
        <v>256.46</v>
      </c>
      <c r="Q1169" t="n">
        <v>467.07</v>
      </c>
      <c r="R1169" t="n">
        <v>61.98</v>
      </c>
      <c r="S1169" t="n">
        <v>39.61</v>
      </c>
      <c r="T1169" t="n">
        <v>6208.63</v>
      </c>
      <c r="U1169" t="n">
        <v>0.64</v>
      </c>
      <c r="V1169" t="n">
        <v>0.74</v>
      </c>
      <c r="W1169" t="n">
        <v>2.63</v>
      </c>
      <c r="X1169" t="n">
        <v>0.37</v>
      </c>
      <c r="Y1169" t="n">
        <v>1</v>
      </c>
      <c r="Z1169" t="n">
        <v>10</v>
      </c>
    </row>
    <row r="1170">
      <c r="A1170" t="n">
        <v>56</v>
      </c>
      <c r="B1170" t="n">
        <v>135</v>
      </c>
      <c r="C1170" t="inlineStr">
        <is>
          <t xml:space="preserve">CONCLUIDO	</t>
        </is>
      </c>
      <c r="D1170" t="n">
        <v>5.1932</v>
      </c>
      <c r="E1170" t="n">
        <v>19.26</v>
      </c>
      <c r="F1170" t="n">
        <v>15.7</v>
      </c>
      <c r="G1170" t="n">
        <v>67.27</v>
      </c>
      <c r="H1170" t="n">
        <v>0.92</v>
      </c>
      <c r="I1170" t="n">
        <v>14</v>
      </c>
      <c r="J1170" t="n">
        <v>290.61</v>
      </c>
      <c r="K1170" t="n">
        <v>59.89</v>
      </c>
      <c r="L1170" t="n">
        <v>15</v>
      </c>
      <c r="M1170" t="n">
        <v>12</v>
      </c>
      <c r="N1170" t="n">
        <v>80.73</v>
      </c>
      <c r="O1170" t="n">
        <v>36076.5</v>
      </c>
      <c r="P1170" t="n">
        <v>256.1</v>
      </c>
      <c r="Q1170" t="n">
        <v>467.07</v>
      </c>
      <c r="R1170" t="n">
        <v>61.73</v>
      </c>
      <c r="S1170" t="n">
        <v>39.61</v>
      </c>
      <c r="T1170" t="n">
        <v>6085.4</v>
      </c>
      <c r="U1170" t="n">
        <v>0.64</v>
      </c>
      <c r="V1170" t="n">
        <v>0.74</v>
      </c>
      <c r="W1170" t="n">
        <v>2.63</v>
      </c>
      <c r="X1170" t="n">
        <v>0.36</v>
      </c>
      <c r="Y1170" t="n">
        <v>1</v>
      </c>
      <c r="Z1170" t="n">
        <v>10</v>
      </c>
    </row>
    <row r="1171">
      <c r="A1171" t="n">
        <v>57</v>
      </c>
      <c r="B1171" t="n">
        <v>135</v>
      </c>
      <c r="C1171" t="inlineStr">
        <is>
          <t xml:space="preserve">CONCLUIDO	</t>
        </is>
      </c>
      <c r="D1171" t="n">
        <v>5.2102</v>
      </c>
      <c r="E1171" t="n">
        <v>19.19</v>
      </c>
      <c r="F1171" t="n">
        <v>15.68</v>
      </c>
      <c r="G1171" t="n">
        <v>72.38</v>
      </c>
      <c r="H1171" t="n">
        <v>0.93</v>
      </c>
      <c r="I1171" t="n">
        <v>13</v>
      </c>
      <c r="J1171" t="n">
        <v>291.12</v>
      </c>
      <c r="K1171" t="n">
        <v>59.89</v>
      </c>
      <c r="L1171" t="n">
        <v>15.25</v>
      </c>
      <c r="M1171" t="n">
        <v>11</v>
      </c>
      <c r="N1171" t="n">
        <v>80.98999999999999</v>
      </c>
      <c r="O1171" t="n">
        <v>36139.39</v>
      </c>
      <c r="P1171" t="n">
        <v>255.42</v>
      </c>
      <c r="Q1171" t="n">
        <v>467.07</v>
      </c>
      <c r="R1171" t="n">
        <v>61.34</v>
      </c>
      <c r="S1171" t="n">
        <v>39.61</v>
      </c>
      <c r="T1171" t="n">
        <v>5897.97</v>
      </c>
      <c r="U1171" t="n">
        <v>0.65</v>
      </c>
      <c r="V1171" t="n">
        <v>0.74</v>
      </c>
      <c r="W1171" t="n">
        <v>2.63</v>
      </c>
      <c r="X1171" t="n">
        <v>0.35</v>
      </c>
      <c r="Y1171" t="n">
        <v>1</v>
      </c>
      <c r="Z1171" t="n">
        <v>10</v>
      </c>
    </row>
    <row r="1172">
      <c r="A1172" t="n">
        <v>58</v>
      </c>
      <c r="B1172" t="n">
        <v>135</v>
      </c>
      <c r="C1172" t="inlineStr">
        <is>
          <t xml:space="preserve">CONCLUIDO	</t>
        </is>
      </c>
      <c r="D1172" t="n">
        <v>5.2106</v>
      </c>
      <c r="E1172" t="n">
        <v>19.19</v>
      </c>
      <c r="F1172" t="n">
        <v>15.68</v>
      </c>
      <c r="G1172" t="n">
        <v>72.38</v>
      </c>
      <c r="H1172" t="n">
        <v>0.95</v>
      </c>
      <c r="I1172" t="n">
        <v>13</v>
      </c>
      <c r="J1172" t="n">
        <v>291.63</v>
      </c>
      <c r="K1172" t="n">
        <v>59.89</v>
      </c>
      <c r="L1172" t="n">
        <v>15.5</v>
      </c>
      <c r="M1172" t="n">
        <v>11</v>
      </c>
      <c r="N1172" t="n">
        <v>81.25</v>
      </c>
      <c r="O1172" t="n">
        <v>36202.38</v>
      </c>
      <c r="P1172" t="n">
        <v>255.85</v>
      </c>
      <c r="Q1172" t="n">
        <v>467.08</v>
      </c>
      <c r="R1172" t="n">
        <v>61.22</v>
      </c>
      <c r="S1172" t="n">
        <v>39.61</v>
      </c>
      <c r="T1172" t="n">
        <v>5837.67</v>
      </c>
      <c r="U1172" t="n">
        <v>0.65</v>
      </c>
      <c r="V1172" t="n">
        <v>0.74</v>
      </c>
      <c r="W1172" t="n">
        <v>2.63</v>
      </c>
      <c r="X1172" t="n">
        <v>0.35</v>
      </c>
      <c r="Y1172" t="n">
        <v>1</v>
      </c>
      <c r="Z1172" t="n">
        <v>10</v>
      </c>
    </row>
    <row r="1173">
      <c r="A1173" t="n">
        <v>59</v>
      </c>
      <c r="B1173" t="n">
        <v>135</v>
      </c>
      <c r="C1173" t="inlineStr">
        <is>
          <t xml:space="preserve">CONCLUIDO	</t>
        </is>
      </c>
      <c r="D1173" t="n">
        <v>5.2142</v>
      </c>
      <c r="E1173" t="n">
        <v>19.18</v>
      </c>
      <c r="F1173" t="n">
        <v>15.67</v>
      </c>
      <c r="G1173" t="n">
        <v>72.31</v>
      </c>
      <c r="H1173" t="n">
        <v>0.96</v>
      </c>
      <c r="I1173" t="n">
        <v>13</v>
      </c>
      <c r="J1173" t="n">
        <v>292.15</v>
      </c>
      <c r="K1173" t="n">
        <v>59.89</v>
      </c>
      <c r="L1173" t="n">
        <v>15.75</v>
      </c>
      <c r="M1173" t="n">
        <v>11</v>
      </c>
      <c r="N1173" t="n">
        <v>81.51000000000001</v>
      </c>
      <c r="O1173" t="n">
        <v>36265.48</v>
      </c>
      <c r="P1173" t="n">
        <v>255.87</v>
      </c>
      <c r="Q1173" t="n">
        <v>467.07</v>
      </c>
      <c r="R1173" t="n">
        <v>60.88</v>
      </c>
      <c r="S1173" t="n">
        <v>39.61</v>
      </c>
      <c r="T1173" t="n">
        <v>5663.99</v>
      </c>
      <c r="U1173" t="n">
        <v>0.65</v>
      </c>
      <c r="V1173" t="n">
        <v>0.74</v>
      </c>
      <c r="W1173" t="n">
        <v>2.63</v>
      </c>
      <c r="X1173" t="n">
        <v>0.34</v>
      </c>
      <c r="Y1173" t="n">
        <v>1</v>
      </c>
      <c r="Z1173" t="n">
        <v>10</v>
      </c>
    </row>
    <row r="1174">
      <c r="A1174" t="n">
        <v>60</v>
      </c>
      <c r="B1174" t="n">
        <v>135</v>
      </c>
      <c r="C1174" t="inlineStr">
        <is>
          <t xml:space="preserve">CONCLUIDO	</t>
        </is>
      </c>
      <c r="D1174" t="n">
        <v>5.2097</v>
      </c>
      <c r="E1174" t="n">
        <v>19.2</v>
      </c>
      <c r="F1174" t="n">
        <v>15.68</v>
      </c>
      <c r="G1174" t="n">
        <v>72.39</v>
      </c>
      <c r="H1174" t="n">
        <v>0.97</v>
      </c>
      <c r="I1174" t="n">
        <v>13</v>
      </c>
      <c r="J1174" t="n">
        <v>292.66</v>
      </c>
      <c r="K1174" t="n">
        <v>59.89</v>
      </c>
      <c r="L1174" t="n">
        <v>16</v>
      </c>
      <c r="M1174" t="n">
        <v>11</v>
      </c>
      <c r="N1174" t="n">
        <v>81.77</v>
      </c>
      <c r="O1174" t="n">
        <v>36328.69</v>
      </c>
      <c r="P1174" t="n">
        <v>256.18</v>
      </c>
      <c r="Q1174" t="n">
        <v>467.07</v>
      </c>
      <c r="R1174" t="n">
        <v>61.37</v>
      </c>
      <c r="S1174" t="n">
        <v>39.61</v>
      </c>
      <c r="T1174" t="n">
        <v>5909.07</v>
      </c>
      <c r="U1174" t="n">
        <v>0.65</v>
      </c>
      <c r="V1174" t="n">
        <v>0.74</v>
      </c>
      <c r="W1174" t="n">
        <v>2.63</v>
      </c>
      <c r="X1174" t="n">
        <v>0.35</v>
      </c>
      <c r="Y1174" t="n">
        <v>1</v>
      </c>
      <c r="Z1174" t="n">
        <v>10</v>
      </c>
    </row>
    <row r="1175">
      <c r="A1175" t="n">
        <v>61</v>
      </c>
      <c r="B1175" t="n">
        <v>135</v>
      </c>
      <c r="C1175" t="inlineStr">
        <is>
          <t xml:space="preserve">CONCLUIDO	</t>
        </is>
      </c>
      <c r="D1175" t="n">
        <v>5.2083</v>
      </c>
      <c r="E1175" t="n">
        <v>19.2</v>
      </c>
      <c r="F1175" t="n">
        <v>15.69</v>
      </c>
      <c r="G1175" t="n">
        <v>72.42</v>
      </c>
      <c r="H1175" t="n">
        <v>0.99</v>
      </c>
      <c r="I1175" t="n">
        <v>13</v>
      </c>
      <c r="J1175" t="n">
        <v>293.17</v>
      </c>
      <c r="K1175" t="n">
        <v>59.89</v>
      </c>
      <c r="L1175" t="n">
        <v>16.25</v>
      </c>
      <c r="M1175" t="n">
        <v>11</v>
      </c>
      <c r="N1175" t="n">
        <v>82.03</v>
      </c>
      <c r="O1175" t="n">
        <v>36392.01</v>
      </c>
      <c r="P1175" t="n">
        <v>255.83</v>
      </c>
      <c r="Q1175" t="n">
        <v>467.09</v>
      </c>
      <c r="R1175" t="n">
        <v>61.56</v>
      </c>
      <c r="S1175" t="n">
        <v>39.61</v>
      </c>
      <c r="T1175" t="n">
        <v>6007.89</v>
      </c>
      <c r="U1175" t="n">
        <v>0.64</v>
      </c>
      <c r="V1175" t="n">
        <v>0.74</v>
      </c>
      <c r="W1175" t="n">
        <v>2.63</v>
      </c>
      <c r="X1175" t="n">
        <v>0.36</v>
      </c>
      <c r="Y1175" t="n">
        <v>1</v>
      </c>
      <c r="Z1175" t="n">
        <v>10</v>
      </c>
    </row>
    <row r="1176">
      <c r="A1176" t="n">
        <v>62</v>
      </c>
      <c r="B1176" t="n">
        <v>135</v>
      </c>
      <c r="C1176" t="inlineStr">
        <is>
          <t xml:space="preserve">CONCLUIDO	</t>
        </is>
      </c>
      <c r="D1176" t="n">
        <v>5.2118</v>
      </c>
      <c r="E1176" t="n">
        <v>19.19</v>
      </c>
      <c r="F1176" t="n">
        <v>15.68</v>
      </c>
      <c r="G1176" t="n">
        <v>72.36</v>
      </c>
      <c r="H1176" t="n">
        <v>1</v>
      </c>
      <c r="I1176" t="n">
        <v>13</v>
      </c>
      <c r="J1176" t="n">
        <v>293.69</v>
      </c>
      <c r="K1176" t="n">
        <v>59.89</v>
      </c>
      <c r="L1176" t="n">
        <v>16.5</v>
      </c>
      <c r="M1176" t="n">
        <v>11</v>
      </c>
      <c r="N1176" t="n">
        <v>82.3</v>
      </c>
      <c r="O1176" t="n">
        <v>36455.44</v>
      </c>
      <c r="P1176" t="n">
        <v>254.93</v>
      </c>
      <c r="Q1176" t="n">
        <v>467.09</v>
      </c>
      <c r="R1176" t="n">
        <v>61.24</v>
      </c>
      <c r="S1176" t="n">
        <v>39.61</v>
      </c>
      <c r="T1176" t="n">
        <v>5845.28</v>
      </c>
      <c r="U1176" t="n">
        <v>0.65</v>
      </c>
      <c r="V1176" t="n">
        <v>0.74</v>
      </c>
      <c r="W1176" t="n">
        <v>2.63</v>
      </c>
      <c r="X1176" t="n">
        <v>0.34</v>
      </c>
      <c r="Y1176" t="n">
        <v>1</v>
      </c>
      <c r="Z1176" t="n">
        <v>10</v>
      </c>
    </row>
    <row r="1177">
      <c r="A1177" t="n">
        <v>63</v>
      </c>
      <c r="B1177" t="n">
        <v>135</v>
      </c>
      <c r="C1177" t="inlineStr">
        <is>
          <t xml:space="preserve">CONCLUIDO	</t>
        </is>
      </c>
      <c r="D1177" t="n">
        <v>5.2329</v>
      </c>
      <c r="E1177" t="n">
        <v>19.11</v>
      </c>
      <c r="F1177" t="n">
        <v>15.65</v>
      </c>
      <c r="G1177" t="n">
        <v>78.25</v>
      </c>
      <c r="H1177" t="n">
        <v>1.01</v>
      </c>
      <c r="I1177" t="n">
        <v>12</v>
      </c>
      <c r="J1177" t="n">
        <v>294.2</v>
      </c>
      <c r="K1177" t="n">
        <v>59.89</v>
      </c>
      <c r="L1177" t="n">
        <v>16.75</v>
      </c>
      <c r="M1177" t="n">
        <v>10</v>
      </c>
      <c r="N1177" t="n">
        <v>82.56</v>
      </c>
      <c r="O1177" t="n">
        <v>36518.97</v>
      </c>
      <c r="P1177" t="n">
        <v>254.3</v>
      </c>
      <c r="Q1177" t="n">
        <v>467.1</v>
      </c>
      <c r="R1177" t="n">
        <v>60.16</v>
      </c>
      <c r="S1177" t="n">
        <v>39.61</v>
      </c>
      <c r="T1177" t="n">
        <v>5308.73</v>
      </c>
      <c r="U1177" t="n">
        <v>0.66</v>
      </c>
      <c r="V1177" t="n">
        <v>0.75</v>
      </c>
      <c r="W1177" t="n">
        <v>2.63</v>
      </c>
      <c r="X1177" t="n">
        <v>0.32</v>
      </c>
      <c r="Y1177" t="n">
        <v>1</v>
      </c>
      <c r="Z1177" t="n">
        <v>10</v>
      </c>
    </row>
    <row r="1178">
      <c r="A1178" t="n">
        <v>64</v>
      </c>
      <c r="B1178" t="n">
        <v>135</v>
      </c>
      <c r="C1178" t="inlineStr">
        <is>
          <t xml:space="preserve">CONCLUIDO	</t>
        </is>
      </c>
      <c r="D1178" t="n">
        <v>5.2346</v>
      </c>
      <c r="E1178" t="n">
        <v>19.1</v>
      </c>
      <c r="F1178" t="n">
        <v>15.64</v>
      </c>
      <c r="G1178" t="n">
        <v>78.22</v>
      </c>
      <c r="H1178" t="n">
        <v>1.03</v>
      </c>
      <c r="I1178" t="n">
        <v>12</v>
      </c>
      <c r="J1178" t="n">
        <v>294.72</v>
      </c>
      <c r="K1178" t="n">
        <v>59.89</v>
      </c>
      <c r="L1178" t="n">
        <v>17</v>
      </c>
      <c r="M1178" t="n">
        <v>10</v>
      </c>
      <c r="N1178" t="n">
        <v>82.83</v>
      </c>
      <c r="O1178" t="n">
        <v>36582.62</v>
      </c>
      <c r="P1178" t="n">
        <v>254.54</v>
      </c>
      <c r="Q1178" t="n">
        <v>467.11</v>
      </c>
      <c r="R1178" t="n">
        <v>60.23</v>
      </c>
      <c r="S1178" t="n">
        <v>39.61</v>
      </c>
      <c r="T1178" t="n">
        <v>5344.32</v>
      </c>
      <c r="U1178" t="n">
        <v>0.66</v>
      </c>
      <c r="V1178" t="n">
        <v>0.75</v>
      </c>
      <c r="W1178" t="n">
        <v>2.62</v>
      </c>
      <c r="X1178" t="n">
        <v>0.31</v>
      </c>
      <c r="Y1178" t="n">
        <v>1</v>
      </c>
      <c r="Z1178" t="n">
        <v>10</v>
      </c>
    </row>
    <row r="1179">
      <c r="A1179" t="n">
        <v>65</v>
      </c>
      <c r="B1179" t="n">
        <v>135</v>
      </c>
      <c r="C1179" t="inlineStr">
        <is>
          <t xml:space="preserve">CONCLUIDO	</t>
        </is>
      </c>
      <c r="D1179" t="n">
        <v>5.233</v>
      </c>
      <c r="E1179" t="n">
        <v>19.11</v>
      </c>
      <c r="F1179" t="n">
        <v>15.65</v>
      </c>
      <c r="G1179" t="n">
        <v>78.25</v>
      </c>
      <c r="H1179" t="n">
        <v>1.04</v>
      </c>
      <c r="I1179" t="n">
        <v>12</v>
      </c>
      <c r="J1179" t="n">
        <v>295.23</v>
      </c>
      <c r="K1179" t="n">
        <v>59.89</v>
      </c>
      <c r="L1179" t="n">
        <v>17.25</v>
      </c>
      <c r="M1179" t="n">
        <v>10</v>
      </c>
      <c r="N1179" t="n">
        <v>83.09999999999999</v>
      </c>
      <c r="O1179" t="n">
        <v>36646.38</v>
      </c>
      <c r="P1179" t="n">
        <v>254.63</v>
      </c>
      <c r="Q1179" t="n">
        <v>467.09</v>
      </c>
      <c r="R1179" t="n">
        <v>60.12</v>
      </c>
      <c r="S1179" t="n">
        <v>39.61</v>
      </c>
      <c r="T1179" t="n">
        <v>5293.02</v>
      </c>
      <c r="U1179" t="n">
        <v>0.66</v>
      </c>
      <c r="V1179" t="n">
        <v>0.75</v>
      </c>
      <c r="W1179" t="n">
        <v>2.63</v>
      </c>
      <c r="X1179" t="n">
        <v>0.32</v>
      </c>
      <c r="Y1179" t="n">
        <v>1</v>
      </c>
      <c r="Z1179" t="n">
        <v>10</v>
      </c>
    </row>
    <row r="1180">
      <c r="A1180" t="n">
        <v>66</v>
      </c>
      <c r="B1180" t="n">
        <v>135</v>
      </c>
      <c r="C1180" t="inlineStr">
        <is>
          <t xml:space="preserve">CONCLUIDO	</t>
        </is>
      </c>
      <c r="D1180" t="n">
        <v>5.2351</v>
      </c>
      <c r="E1180" t="n">
        <v>19.1</v>
      </c>
      <c r="F1180" t="n">
        <v>15.64</v>
      </c>
      <c r="G1180" t="n">
        <v>78.20999999999999</v>
      </c>
      <c r="H1180" t="n">
        <v>1.05</v>
      </c>
      <c r="I1180" t="n">
        <v>12</v>
      </c>
      <c r="J1180" t="n">
        <v>295.75</v>
      </c>
      <c r="K1180" t="n">
        <v>59.89</v>
      </c>
      <c r="L1180" t="n">
        <v>17.5</v>
      </c>
      <c r="M1180" t="n">
        <v>10</v>
      </c>
      <c r="N1180" t="n">
        <v>83.36</v>
      </c>
      <c r="O1180" t="n">
        <v>36710.24</v>
      </c>
      <c r="P1180" t="n">
        <v>254.16</v>
      </c>
      <c r="Q1180" t="n">
        <v>467.07</v>
      </c>
      <c r="R1180" t="n">
        <v>60.01</v>
      </c>
      <c r="S1180" t="n">
        <v>39.61</v>
      </c>
      <c r="T1180" t="n">
        <v>5236.06</v>
      </c>
      <c r="U1180" t="n">
        <v>0.66</v>
      </c>
      <c r="V1180" t="n">
        <v>0.75</v>
      </c>
      <c r="W1180" t="n">
        <v>2.63</v>
      </c>
      <c r="X1180" t="n">
        <v>0.31</v>
      </c>
      <c r="Y1180" t="n">
        <v>1</v>
      </c>
      <c r="Z1180" t="n">
        <v>10</v>
      </c>
    </row>
    <row r="1181">
      <c r="A1181" t="n">
        <v>67</v>
      </c>
      <c r="B1181" t="n">
        <v>135</v>
      </c>
      <c r="C1181" t="inlineStr">
        <is>
          <t xml:space="preserve">CONCLUIDO	</t>
        </is>
      </c>
      <c r="D1181" t="n">
        <v>5.2321</v>
      </c>
      <c r="E1181" t="n">
        <v>19.11</v>
      </c>
      <c r="F1181" t="n">
        <v>15.65</v>
      </c>
      <c r="G1181" t="n">
        <v>78.27</v>
      </c>
      <c r="H1181" t="n">
        <v>1.07</v>
      </c>
      <c r="I1181" t="n">
        <v>12</v>
      </c>
      <c r="J1181" t="n">
        <v>296.27</v>
      </c>
      <c r="K1181" t="n">
        <v>59.89</v>
      </c>
      <c r="L1181" t="n">
        <v>17.75</v>
      </c>
      <c r="M1181" t="n">
        <v>10</v>
      </c>
      <c r="N1181" t="n">
        <v>83.63</v>
      </c>
      <c r="O1181" t="n">
        <v>36774.22</v>
      </c>
      <c r="P1181" t="n">
        <v>254.34</v>
      </c>
      <c r="Q1181" t="n">
        <v>467.07</v>
      </c>
      <c r="R1181" t="n">
        <v>60.53</v>
      </c>
      <c r="S1181" t="n">
        <v>39.61</v>
      </c>
      <c r="T1181" t="n">
        <v>5495.54</v>
      </c>
      <c r="U1181" t="n">
        <v>0.65</v>
      </c>
      <c r="V1181" t="n">
        <v>0.75</v>
      </c>
      <c r="W1181" t="n">
        <v>2.62</v>
      </c>
      <c r="X1181" t="n">
        <v>0.32</v>
      </c>
      <c r="Y1181" t="n">
        <v>1</v>
      </c>
      <c r="Z1181" t="n">
        <v>10</v>
      </c>
    </row>
    <row r="1182">
      <c r="A1182" t="n">
        <v>68</v>
      </c>
      <c r="B1182" t="n">
        <v>135</v>
      </c>
      <c r="C1182" t="inlineStr">
        <is>
          <t xml:space="preserve">CONCLUIDO	</t>
        </is>
      </c>
      <c r="D1182" t="n">
        <v>5.2345</v>
      </c>
      <c r="E1182" t="n">
        <v>19.1</v>
      </c>
      <c r="F1182" t="n">
        <v>15.64</v>
      </c>
      <c r="G1182" t="n">
        <v>78.22</v>
      </c>
      <c r="H1182" t="n">
        <v>1.08</v>
      </c>
      <c r="I1182" t="n">
        <v>12</v>
      </c>
      <c r="J1182" t="n">
        <v>296.79</v>
      </c>
      <c r="K1182" t="n">
        <v>59.89</v>
      </c>
      <c r="L1182" t="n">
        <v>18</v>
      </c>
      <c r="M1182" t="n">
        <v>10</v>
      </c>
      <c r="N1182" t="n">
        <v>83.90000000000001</v>
      </c>
      <c r="O1182" t="n">
        <v>36838.32</v>
      </c>
      <c r="P1182" t="n">
        <v>253.52</v>
      </c>
      <c r="Q1182" t="n">
        <v>467.1</v>
      </c>
      <c r="R1182" t="n">
        <v>60.2</v>
      </c>
      <c r="S1182" t="n">
        <v>39.61</v>
      </c>
      <c r="T1182" t="n">
        <v>5332.24</v>
      </c>
      <c r="U1182" t="n">
        <v>0.66</v>
      </c>
      <c r="V1182" t="n">
        <v>0.75</v>
      </c>
      <c r="W1182" t="n">
        <v>2.62</v>
      </c>
      <c r="X1182" t="n">
        <v>0.31</v>
      </c>
      <c r="Y1182" t="n">
        <v>1</v>
      </c>
      <c r="Z1182" t="n">
        <v>10</v>
      </c>
    </row>
    <row r="1183">
      <c r="A1183" t="n">
        <v>69</v>
      </c>
      <c r="B1183" t="n">
        <v>135</v>
      </c>
      <c r="C1183" t="inlineStr">
        <is>
          <t xml:space="preserve">CONCLUIDO	</t>
        </is>
      </c>
      <c r="D1183" t="n">
        <v>5.2599</v>
      </c>
      <c r="E1183" t="n">
        <v>19.01</v>
      </c>
      <c r="F1183" t="n">
        <v>15.6</v>
      </c>
      <c r="G1183" t="n">
        <v>85.11</v>
      </c>
      <c r="H1183" t="n">
        <v>1.09</v>
      </c>
      <c r="I1183" t="n">
        <v>11</v>
      </c>
      <c r="J1183" t="n">
        <v>297.31</v>
      </c>
      <c r="K1183" t="n">
        <v>59.89</v>
      </c>
      <c r="L1183" t="n">
        <v>18.25</v>
      </c>
      <c r="M1183" t="n">
        <v>9</v>
      </c>
      <c r="N1183" t="n">
        <v>84.17</v>
      </c>
      <c r="O1183" t="n">
        <v>36902.52</v>
      </c>
      <c r="P1183" t="n">
        <v>252.77</v>
      </c>
      <c r="Q1183" t="n">
        <v>467.07</v>
      </c>
      <c r="R1183" t="n">
        <v>58.88</v>
      </c>
      <c r="S1183" t="n">
        <v>39.61</v>
      </c>
      <c r="T1183" t="n">
        <v>4677.04</v>
      </c>
      <c r="U1183" t="n">
        <v>0.67</v>
      </c>
      <c r="V1183" t="n">
        <v>0.75</v>
      </c>
      <c r="W1183" t="n">
        <v>2.62</v>
      </c>
      <c r="X1183" t="n">
        <v>0.27</v>
      </c>
      <c r="Y1183" t="n">
        <v>1</v>
      </c>
      <c r="Z1183" t="n">
        <v>10</v>
      </c>
    </row>
    <row r="1184">
      <c r="A1184" t="n">
        <v>70</v>
      </c>
      <c r="B1184" t="n">
        <v>135</v>
      </c>
      <c r="C1184" t="inlineStr">
        <is>
          <t xml:space="preserve">CONCLUIDO	</t>
        </is>
      </c>
      <c r="D1184" t="n">
        <v>5.258</v>
      </c>
      <c r="E1184" t="n">
        <v>19.02</v>
      </c>
      <c r="F1184" t="n">
        <v>15.61</v>
      </c>
      <c r="G1184" t="n">
        <v>85.14</v>
      </c>
      <c r="H1184" t="n">
        <v>1.11</v>
      </c>
      <c r="I1184" t="n">
        <v>11</v>
      </c>
      <c r="J1184" t="n">
        <v>297.83</v>
      </c>
      <c r="K1184" t="n">
        <v>59.89</v>
      </c>
      <c r="L1184" t="n">
        <v>18.5</v>
      </c>
      <c r="M1184" t="n">
        <v>9</v>
      </c>
      <c r="N1184" t="n">
        <v>84.45</v>
      </c>
      <c r="O1184" t="n">
        <v>36966.84</v>
      </c>
      <c r="P1184" t="n">
        <v>252.99</v>
      </c>
      <c r="Q1184" t="n">
        <v>467.07</v>
      </c>
      <c r="R1184" t="n">
        <v>58.93</v>
      </c>
      <c r="S1184" t="n">
        <v>39.61</v>
      </c>
      <c r="T1184" t="n">
        <v>4701.28</v>
      </c>
      <c r="U1184" t="n">
        <v>0.67</v>
      </c>
      <c r="V1184" t="n">
        <v>0.75</v>
      </c>
      <c r="W1184" t="n">
        <v>2.63</v>
      </c>
      <c r="X1184" t="n">
        <v>0.28</v>
      </c>
      <c r="Y1184" t="n">
        <v>1</v>
      </c>
      <c r="Z1184" t="n">
        <v>10</v>
      </c>
    </row>
    <row r="1185">
      <c r="A1185" t="n">
        <v>71</v>
      </c>
      <c r="B1185" t="n">
        <v>135</v>
      </c>
      <c r="C1185" t="inlineStr">
        <is>
          <t xml:space="preserve">CONCLUIDO	</t>
        </is>
      </c>
      <c r="D1185" t="n">
        <v>5.2542</v>
      </c>
      <c r="E1185" t="n">
        <v>19.03</v>
      </c>
      <c r="F1185" t="n">
        <v>15.62</v>
      </c>
      <c r="G1185" t="n">
        <v>85.22</v>
      </c>
      <c r="H1185" t="n">
        <v>1.12</v>
      </c>
      <c r="I1185" t="n">
        <v>11</v>
      </c>
      <c r="J1185" t="n">
        <v>298.35</v>
      </c>
      <c r="K1185" t="n">
        <v>59.89</v>
      </c>
      <c r="L1185" t="n">
        <v>18.75</v>
      </c>
      <c r="M1185" t="n">
        <v>9</v>
      </c>
      <c r="N1185" t="n">
        <v>84.72</v>
      </c>
      <c r="O1185" t="n">
        <v>37031.27</v>
      </c>
      <c r="P1185" t="n">
        <v>253.14</v>
      </c>
      <c r="Q1185" t="n">
        <v>467.07</v>
      </c>
      <c r="R1185" t="n">
        <v>59.26</v>
      </c>
      <c r="S1185" t="n">
        <v>39.61</v>
      </c>
      <c r="T1185" t="n">
        <v>4864.47</v>
      </c>
      <c r="U1185" t="n">
        <v>0.67</v>
      </c>
      <c r="V1185" t="n">
        <v>0.75</v>
      </c>
      <c r="W1185" t="n">
        <v>2.63</v>
      </c>
      <c r="X1185" t="n">
        <v>0.29</v>
      </c>
      <c r="Y1185" t="n">
        <v>1</v>
      </c>
      <c r="Z1185" t="n">
        <v>10</v>
      </c>
    </row>
    <row r="1186">
      <c r="A1186" t="n">
        <v>72</v>
      </c>
      <c r="B1186" t="n">
        <v>135</v>
      </c>
      <c r="C1186" t="inlineStr">
        <is>
          <t xml:space="preserve">CONCLUIDO	</t>
        </is>
      </c>
      <c r="D1186" t="n">
        <v>5.2562</v>
      </c>
      <c r="E1186" t="n">
        <v>19.03</v>
      </c>
      <c r="F1186" t="n">
        <v>15.62</v>
      </c>
      <c r="G1186" t="n">
        <v>85.18000000000001</v>
      </c>
      <c r="H1186" t="n">
        <v>1.13</v>
      </c>
      <c r="I1186" t="n">
        <v>11</v>
      </c>
      <c r="J1186" t="n">
        <v>298.88</v>
      </c>
      <c r="K1186" t="n">
        <v>59.89</v>
      </c>
      <c r="L1186" t="n">
        <v>19</v>
      </c>
      <c r="M1186" t="n">
        <v>9</v>
      </c>
      <c r="N1186" t="n">
        <v>84.98999999999999</v>
      </c>
      <c r="O1186" t="n">
        <v>37095.82</v>
      </c>
      <c r="P1186" t="n">
        <v>252.81</v>
      </c>
      <c r="Q1186" t="n">
        <v>467.11</v>
      </c>
      <c r="R1186" t="n">
        <v>59.2</v>
      </c>
      <c r="S1186" t="n">
        <v>39.61</v>
      </c>
      <c r="T1186" t="n">
        <v>4834.57</v>
      </c>
      <c r="U1186" t="n">
        <v>0.67</v>
      </c>
      <c r="V1186" t="n">
        <v>0.75</v>
      </c>
      <c r="W1186" t="n">
        <v>2.63</v>
      </c>
      <c r="X1186" t="n">
        <v>0.28</v>
      </c>
      <c r="Y1186" t="n">
        <v>1</v>
      </c>
      <c r="Z1186" t="n">
        <v>10</v>
      </c>
    </row>
    <row r="1187">
      <c r="A1187" t="n">
        <v>73</v>
      </c>
      <c r="B1187" t="n">
        <v>135</v>
      </c>
      <c r="C1187" t="inlineStr">
        <is>
          <t xml:space="preserve">CONCLUIDO	</t>
        </is>
      </c>
      <c r="D1187" t="n">
        <v>5.2542</v>
      </c>
      <c r="E1187" t="n">
        <v>19.03</v>
      </c>
      <c r="F1187" t="n">
        <v>15.62</v>
      </c>
      <c r="G1187" t="n">
        <v>85.22</v>
      </c>
      <c r="H1187" t="n">
        <v>1.15</v>
      </c>
      <c r="I1187" t="n">
        <v>11</v>
      </c>
      <c r="J1187" t="n">
        <v>299.4</v>
      </c>
      <c r="K1187" t="n">
        <v>59.89</v>
      </c>
      <c r="L1187" t="n">
        <v>19.25</v>
      </c>
      <c r="M1187" t="n">
        <v>9</v>
      </c>
      <c r="N1187" t="n">
        <v>85.27</v>
      </c>
      <c r="O1187" t="n">
        <v>37160.49</v>
      </c>
      <c r="P1187" t="n">
        <v>253.23</v>
      </c>
      <c r="Q1187" t="n">
        <v>467.07</v>
      </c>
      <c r="R1187" t="n">
        <v>59.42</v>
      </c>
      <c r="S1187" t="n">
        <v>39.61</v>
      </c>
      <c r="T1187" t="n">
        <v>4945.88</v>
      </c>
      <c r="U1187" t="n">
        <v>0.67</v>
      </c>
      <c r="V1187" t="n">
        <v>0.75</v>
      </c>
      <c r="W1187" t="n">
        <v>2.63</v>
      </c>
      <c r="X1187" t="n">
        <v>0.29</v>
      </c>
      <c r="Y1187" t="n">
        <v>1</v>
      </c>
      <c r="Z1187" t="n">
        <v>10</v>
      </c>
    </row>
    <row r="1188">
      <c r="A1188" t="n">
        <v>74</v>
      </c>
      <c r="B1188" t="n">
        <v>135</v>
      </c>
      <c r="C1188" t="inlineStr">
        <is>
          <t xml:space="preserve">CONCLUIDO	</t>
        </is>
      </c>
      <c r="D1188" t="n">
        <v>5.256</v>
      </c>
      <c r="E1188" t="n">
        <v>19.03</v>
      </c>
      <c r="F1188" t="n">
        <v>15.62</v>
      </c>
      <c r="G1188" t="n">
        <v>85.18000000000001</v>
      </c>
      <c r="H1188" t="n">
        <v>1.16</v>
      </c>
      <c r="I1188" t="n">
        <v>11</v>
      </c>
      <c r="J1188" t="n">
        <v>299.93</v>
      </c>
      <c r="K1188" t="n">
        <v>59.89</v>
      </c>
      <c r="L1188" t="n">
        <v>19.5</v>
      </c>
      <c r="M1188" t="n">
        <v>9</v>
      </c>
      <c r="N1188" t="n">
        <v>85.54000000000001</v>
      </c>
      <c r="O1188" t="n">
        <v>37225.39</v>
      </c>
      <c r="P1188" t="n">
        <v>252.67</v>
      </c>
      <c r="Q1188" t="n">
        <v>467.07</v>
      </c>
      <c r="R1188" t="n">
        <v>59.16</v>
      </c>
      <c r="S1188" t="n">
        <v>39.61</v>
      </c>
      <c r="T1188" t="n">
        <v>4813.83</v>
      </c>
      <c r="U1188" t="n">
        <v>0.67</v>
      </c>
      <c r="V1188" t="n">
        <v>0.75</v>
      </c>
      <c r="W1188" t="n">
        <v>2.63</v>
      </c>
      <c r="X1188" t="n">
        <v>0.28</v>
      </c>
      <c r="Y1188" t="n">
        <v>1</v>
      </c>
      <c r="Z1188" t="n">
        <v>10</v>
      </c>
    </row>
    <row r="1189">
      <c r="A1189" t="n">
        <v>75</v>
      </c>
      <c r="B1189" t="n">
        <v>135</v>
      </c>
      <c r="C1189" t="inlineStr">
        <is>
          <t xml:space="preserve">CONCLUIDO	</t>
        </is>
      </c>
      <c r="D1189" t="n">
        <v>5.2572</v>
      </c>
      <c r="E1189" t="n">
        <v>19.02</v>
      </c>
      <c r="F1189" t="n">
        <v>15.61</v>
      </c>
      <c r="G1189" t="n">
        <v>85.16</v>
      </c>
      <c r="H1189" t="n">
        <v>1.17</v>
      </c>
      <c r="I1189" t="n">
        <v>11</v>
      </c>
      <c r="J1189" t="n">
        <v>300.45</v>
      </c>
      <c r="K1189" t="n">
        <v>59.89</v>
      </c>
      <c r="L1189" t="n">
        <v>19.75</v>
      </c>
      <c r="M1189" t="n">
        <v>9</v>
      </c>
      <c r="N1189" t="n">
        <v>85.81999999999999</v>
      </c>
      <c r="O1189" t="n">
        <v>37290.29</v>
      </c>
      <c r="P1189" t="n">
        <v>252.39</v>
      </c>
      <c r="Q1189" t="n">
        <v>467.07</v>
      </c>
      <c r="R1189" t="n">
        <v>58.95</v>
      </c>
      <c r="S1189" t="n">
        <v>39.61</v>
      </c>
      <c r="T1189" t="n">
        <v>4712.52</v>
      </c>
      <c r="U1189" t="n">
        <v>0.67</v>
      </c>
      <c r="V1189" t="n">
        <v>0.75</v>
      </c>
      <c r="W1189" t="n">
        <v>2.63</v>
      </c>
      <c r="X1189" t="n">
        <v>0.28</v>
      </c>
      <c r="Y1189" t="n">
        <v>1</v>
      </c>
      <c r="Z1189" t="n">
        <v>10</v>
      </c>
    </row>
    <row r="1190">
      <c r="A1190" t="n">
        <v>76</v>
      </c>
      <c r="B1190" t="n">
        <v>135</v>
      </c>
      <c r="C1190" t="inlineStr">
        <is>
          <t xml:space="preserve">CONCLUIDO	</t>
        </is>
      </c>
      <c r="D1190" t="n">
        <v>5.2791</v>
      </c>
      <c r="E1190" t="n">
        <v>18.94</v>
      </c>
      <c r="F1190" t="n">
        <v>15.58</v>
      </c>
      <c r="G1190" t="n">
        <v>93.5</v>
      </c>
      <c r="H1190" t="n">
        <v>1.18</v>
      </c>
      <c r="I1190" t="n">
        <v>10</v>
      </c>
      <c r="J1190" t="n">
        <v>300.98</v>
      </c>
      <c r="K1190" t="n">
        <v>59.89</v>
      </c>
      <c r="L1190" t="n">
        <v>20</v>
      </c>
      <c r="M1190" t="n">
        <v>8</v>
      </c>
      <c r="N1190" t="n">
        <v>86.09</v>
      </c>
      <c r="O1190" t="n">
        <v>37355.31</v>
      </c>
      <c r="P1190" t="n">
        <v>251.16</v>
      </c>
      <c r="Q1190" t="n">
        <v>467.07</v>
      </c>
      <c r="R1190" t="n">
        <v>58.24</v>
      </c>
      <c r="S1190" t="n">
        <v>39.61</v>
      </c>
      <c r="T1190" t="n">
        <v>4362.35</v>
      </c>
      <c r="U1190" t="n">
        <v>0.68</v>
      </c>
      <c r="V1190" t="n">
        <v>0.75</v>
      </c>
      <c r="W1190" t="n">
        <v>2.62</v>
      </c>
      <c r="X1190" t="n">
        <v>0.25</v>
      </c>
      <c r="Y1190" t="n">
        <v>1</v>
      </c>
      <c r="Z1190" t="n">
        <v>10</v>
      </c>
    </row>
    <row r="1191">
      <c r="A1191" t="n">
        <v>77</v>
      </c>
      <c r="B1191" t="n">
        <v>135</v>
      </c>
      <c r="C1191" t="inlineStr">
        <is>
          <t xml:space="preserve">CONCLUIDO	</t>
        </is>
      </c>
      <c r="D1191" t="n">
        <v>5.2777</v>
      </c>
      <c r="E1191" t="n">
        <v>18.95</v>
      </c>
      <c r="F1191" t="n">
        <v>15.59</v>
      </c>
      <c r="G1191" t="n">
        <v>93.53</v>
      </c>
      <c r="H1191" t="n">
        <v>1.2</v>
      </c>
      <c r="I1191" t="n">
        <v>10</v>
      </c>
      <c r="J1191" t="n">
        <v>301.51</v>
      </c>
      <c r="K1191" t="n">
        <v>59.89</v>
      </c>
      <c r="L1191" t="n">
        <v>20.25</v>
      </c>
      <c r="M1191" t="n">
        <v>8</v>
      </c>
      <c r="N1191" t="n">
        <v>86.37</v>
      </c>
      <c r="O1191" t="n">
        <v>37420.44</v>
      </c>
      <c r="P1191" t="n">
        <v>251.57</v>
      </c>
      <c r="Q1191" t="n">
        <v>467.08</v>
      </c>
      <c r="R1191" t="n">
        <v>58.34</v>
      </c>
      <c r="S1191" t="n">
        <v>39.61</v>
      </c>
      <c r="T1191" t="n">
        <v>4409.23</v>
      </c>
      <c r="U1191" t="n">
        <v>0.68</v>
      </c>
      <c r="V1191" t="n">
        <v>0.75</v>
      </c>
      <c r="W1191" t="n">
        <v>2.62</v>
      </c>
      <c r="X1191" t="n">
        <v>0.26</v>
      </c>
      <c r="Y1191" t="n">
        <v>1</v>
      </c>
      <c r="Z1191" t="n">
        <v>10</v>
      </c>
    </row>
    <row r="1192">
      <c r="A1192" t="n">
        <v>78</v>
      </c>
      <c r="B1192" t="n">
        <v>135</v>
      </c>
      <c r="C1192" t="inlineStr">
        <is>
          <t xml:space="preserve">CONCLUIDO	</t>
        </is>
      </c>
      <c r="D1192" t="n">
        <v>5.2771</v>
      </c>
      <c r="E1192" t="n">
        <v>18.95</v>
      </c>
      <c r="F1192" t="n">
        <v>15.59</v>
      </c>
      <c r="G1192" t="n">
        <v>93.55</v>
      </c>
      <c r="H1192" t="n">
        <v>1.21</v>
      </c>
      <c r="I1192" t="n">
        <v>10</v>
      </c>
      <c r="J1192" t="n">
        <v>302.04</v>
      </c>
      <c r="K1192" t="n">
        <v>59.89</v>
      </c>
      <c r="L1192" t="n">
        <v>20.5</v>
      </c>
      <c r="M1192" t="n">
        <v>8</v>
      </c>
      <c r="N1192" t="n">
        <v>86.65000000000001</v>
      </c>
      <c r="O1192" t="n">
        <v>37485.7</v>
      </c>
      <c r="P1192" t="n">
        <v>251.78</v>
      </c>
      <c r="Q1192" t="n">
        <v>467.07</v>
      </c>
      <c r="R1192" t="n">
        <v>58.3</v>
      </c>
      <c r="S1192" t="n">
        <v>39.61</v>
      </c>
      <c r="T1192" t="n">
        <v>4390.63</v>
      </c>
      <c r="U1192" t="n">
        <v>0.68</v>
      </c>
      <c r="V1192" t="n">
        <v>0.75</v>
      </c>
      <c r="W1192" t="n">
        <v>2.63</v>
      </c>
      <c r="X1192" t="n">
        <v>0.26</v>
      </c>
      <c r="Y1192" t="n">
        <v>1</v>
      </c>
      <c r="Z1192" t="n">
        <v>10</v>
      </c>
    </row>
    <row r="1193">
      <c r="A1193" t="n">
        <v>79</v>
      </c>
      <c r="B1193" t="n">
        <v>135</v>
      </c>
      <c r="C1193" t="inlineStr">
        <is>
          <t xml:space="preserve">CONCLUIDO	</t>
        </is>
      </c>
      <c r="D1193" t="n">
        <v>5.2779</v>
      </c>
      <c r="E1193" t="n">
        <v>18.95</v>
      </c>
      <c r="F1193" t="n">
        <v>15.59</v>
      </c>
      <c r="G1193" t="n">
        <v>93.53</v>
      </c>
      <c r="H1193" t="n">
        <v>1.22</v>
      </c>
      <c r="I1193" t="n">
        <v>10</v>
      </c>
      <c r="J1193" t="n">
        <v>302.57</v>
      </c>
      <c r="K1193" t="n">
        <v>59.89</v>
      </c>
      <c r="L1193" t="n">
        <v>20.75</v>
      </c>
      <c r="M1193" t="n">
        <v>8</v>
      </c>
      <c r="N1193" t="n">
        <v>86.93000000000001</v>
      </c>
      <c r="O1193" t="n">
        <v>37551.07</v>
      </c>
      <c r="P1193" t="n">
        <v>251.48</v>
      </c>
      <c r="Q1193" t="n">
        <v>467.07</v>
      </c>
      <c r="R1193" t="n">
        <v>58.25</v>
      </c>
      <c r="S1193" t="n">
        <v>39.61</v>
      </c>
      <c r="T1193" t="n">
        <v>4365.36</v>
      </c>
      <c r="U1193" t="n">
        <v>0.68</v>
      </c>
      <c r="V1193" t="n">
        <v>0.75</v>
      </c>
      <c r="W1193" t="n">
        <v>2.62</v>
      </c>
      <c r="X1193" t="n">
        <v>0.25</v>
      </c>
      <c r="Y1193" t="n">
        <v>1</v>
      </c>
      <c r="Z1193" t="n">
        <v>10</v>
      </c>
    </row>
    <row r="1194">
      <c r="A1194" t="n">
        <v>80</v>
      </c>
      <c r="B1194" t="n">
        <v>135</v>
      </c>
      <c r="C1194" t="inlineStr">
        <is>
          <t xml:space="preserve">CONCLUIDO	</t>
        </is>
      </c>
      <c r="D1194" t="n">
        <v>5.2748</v>
      </c>
      <c r="E1194" t="n">
        <v>18.96</v>
      </c>
      <c r="F1194" t="n">
        <v>15.6</v>
      </c>
      <c r="G1194" t="n">
        <v>93.59999999999999</v>
      </c>
      <c r="H1194" t="n">
        <v>1.23</v>
      </c>
      <c r="I1194" t="n">
        <v>10</v>
      </c>
      <c r="J1194" t="n">
        <v>303.1</v>
      </c>
      <c r="K1194" t="n">
        <v>59.89</v>
      </c>
      <c r="L1194" t="n">
        <v>21</v>
      </c>
      <c r="M1194" t="n">
        <v>8</v>
      </c>
      <c r="N1194" t="n">
        <v>87.20999999999999</v>
      </c>
      <c r="O1194" t="n">
        <v>37616.56</v>
      </c>
      <c r="P1194" t="n">
        <v>251.92</v>
      </c>
      <c r="Q1194" t="n">
        <v>467.07</v>
      </c>
      <c r="R1194" t="n">
        <v>58.65</v>
      </c>
      <c r="S1194" t="n">
        <v>39.61</v>
      </c>
      <c r="T1194" t="n">
        <v>4564.23</v>
      </c>
      <c r="U1194" t="n">
        <v>0.68</v>
      </c>
      <c r="V1194" t="n">
        <v>0.75</v>
      </c>
      <c r="W1194" t="n">
        <v>2.63</v>
      </c>
      <c r="X1194" t="n">
        <v>0.27</v>
      </c>
      <c r="Y1194" t="n">
        <v>1</v>
      </c>
      <c r="Z1194" t="n">
        <v>10</v>
      </c>
    </row>
    <row r="1195">
      <c r="A1195" t="n">
        <v>81</v>
      </c>
      <c r="B1195" t="n">
        <v>135</v>
      </c>
      <c r="C1195" t="inlineStr">
        <is>
          <t xml:space="preserve">CONCLUIDO	</t>
        </is>
      </c>
      <c r="D1195" t="n">
        <v>5.2779</v>
      </c>
      <c r="E1195" t="n">
        <v>18.95</v>
      </c>
      <c r="F1195" t="n">
        <v>15.59</v>
      </c>
      <c r="G1195" t="n">
        <v>93.53</v>
      </c>
      <c r="H1195" t="n">
        <v>1.25</v>
      </c>
      <c r="I1195" t="n">
        <v>10</v>
      </c>
      <c r="J1195" t="n">
        <v>303.63</v>
      </c>
      <c r="K1195" t="n">
        <v>59.89</v>
      </c>
      <c r="L1195" t="n">
        <v>21.25</v>
      </c>
      <c r="M1195" t="n">
        <v>8</v>
      </c>
      <c r="N1195" t="n">
        <v>87.48999999999999</v>
      </c>
      <c r="O1195" t="n">
        <v>37682.17</v>
      </c>
      <c r="P1195" t="n">
        <v>251.22</v>
      </c>
      <c r="Q1195" t="n">
        <v>467.07</v>
      </c>
      <c r="R1195" t="n">
        <v>58.47</v>
      </c>
      <c r="S1195" t="n">
        <v>39.61</v>
      </c>
      <c r="T1195" t="n">
        <v>4476.82</v>
      </c>
      <c r="U1195" t="n">
        <v>0.68</v>
      </c>
      <c r="V1195" t="n">
        <v>0.75</v>
      </c>
      <c r="W1195" t="n">
        <v>2.62</v>
      </c>
      <c r="X1195" t="n">
        <v>0.26</v>
      </c>
      <c r="Y1195" t="n">
        <v>1</v>
      </c>
      <c r="Z1195" t="n">
        <v>10</v>
      </c>
    </row>
    <row r="1196">
      <c r="A1196" t="n">
        <v>82</v>
      </c>
      <c r="B1196" t="n">
        <v>135</v>
      </c>
      <c r="C1196" t="inlineStr">
        <is>
          <t xml:space="preserve">CONCLUIDO	</t>
        </is>
      </c>
      <c r="D1196" t="n">
        <v>5.2761</v>
      </c>
      <c r="E1196" t="n">
        <v>18.95</v>
      </c>
      <c r="F1196" t="n">
        <v>15.59</v>
      </c>
      <c r="G1196" t="n">
        <v>93.56999999999999</v>
      </c>
      <c r="H1196" t="n">
        <v>1.26</v>
      </c>
      <c r="I1196" t="n">
        <v>10</v>
      </c>
      <c r="J1196" t="n">
        <v>304.16</v>
      </c>
      <c r="K1196" t="n">
        <v>59.89</v>
      </c>
      <c r="L1196" t="n">
        <v>21.5</v>
      </c>
      <c r="M1196" t="n">
        <v>8</v>
      </c>
      <c r="N1196" t="n">
        <v>87.78</v>
      </c>
      <c r="O1196" t="n">
        <v>37747.91</v>
      </c>
      <c r="P1196" t="n">
        <v>251.12</v>
      </c>
      <c r="Q1196" t="n">
        <v>467.07</v>
      </c>
      <c r="R1196" t="n">
        <v>58.45</v>
      </c>
      <c r="S1196" t="n">
        <v>39.61</v>
      </c>
      <c r="T1196" t="n">
        <v>4467.14</v>
      </c>
      <c r="U1196" t="n">
        <v>0.68</v>
      </c>
      <c r="V1196" t="n">
        <v>0.75</v>
      </c>
      <c r="W1196" t="n">
        <v>2.63</v>
      </c>
      <c r="X1196" t="n">
        <v>0.26</v>
      </c>
      <c r="Y1196" t="n">
        <v>1</v>
      </c>
      <c r="Z1196" t="n">
        <v>10</v>
      </c>
    </row>
    <row r="1197">
      <c r="A1197" t="n">
        <v>83</v>
      </c>
      <c r="B1197" t="n">
        <v>135</v>
      </c>
      <c r="C1197" t="inlineStr">
        <is>
          <t xml:space="preserve">CONCLUIDO	</t>
        </is>
      </c>
      <c r="D1197" t="n">
        <v>5.2798</v>
      </c>
      <c r="E1197" t="n">
        <v>18.94</v>
      </c>
      <c r="F1197" t="n">
        <v>15.58</v>
      </c>
      <c r="G1197" t="n">
        <v>93.48999999999999</v>
      </c>
      <c r="H1197" t="n">
        <v>1.27</v>
      </c>
      <c r="I1197" t="n">
        <v>10</v>
      </c>
      <c r="J1197" t="n">
        <v>304.7</v>
      </c>
      <c r="K1197" t="n">
        <v>59.89</v>
      </c>
      <c r="L1197" t="n">
        <v>21.75</v>
      </c>
      <c r="M1197" t="n">
        <v>8</v>
      </c>
      <c r="N1197" t="n">
        <v>88.06</v>
      </c>
      <c r="O1197" t="n">
        <v>37813.76</v>
      </c>
      <c r="P1197" t="n">
        <v>250.44</v>
      </c>
      <c r="Q1197" t="n">
        <v>467.07</v>
      </c>
      <c r="R1197" t="n">
        <v>58.18</v>
      </c>
      <c r="S1197" t="n">
        <v>39.61</v>
      </c>
      <c r="T1197" t="n">
        <v>4331.98</v>
      </c>
      <c r="U1197" t="n">
        <v>0.68</v>
      </c>
      <c r="V1197" t="n">
        <v>0.75</v>
      </c>
      <c r="W1197" t="n">
        <v>2.62</v>
      </c>
      <c r="X1197" t="n">
        <v>0.25</v>
      </c>
      <c r="Y1197" t="n">
        <v>1</v>
      </c>
      <c r="Z1197" t="n">
        <v>10</v>
      </c>
    </row>
    <row r="1198">
      <c r="A1198" t="n">
        <v>84</v>
      </c>
      <c r="B1198" t="n">
        <v>135</v>
      </c>
      <c r="C1198" t="inlineStr">
        <is>
          <t xml:space="preserve">CONCLUIDO	</t>
        </is>
      </c>
      <c r="D1198" t="n">
        <v>5.2801</v>
      </c>
      <c r="E1198" t="n">
        <v>18.94</v>
      </c>
      <c r="F1198" t="n">
        <v>15.58</v>
      </c>
      <c r="G1198" t="n">
        <v>93.48</v>
      </c>
      <c r="H1198" t="n">
        <v>1.28</v>
      </c>
      <c r="I1198" t="n">
        <v>10</v>
      </c>
      <c r="J1198" t="n">
        <v>305.23</v>
      </c>
      <c r="K1198" t="n">
        <v>59.89</v>
      </c>
      <c r="L1198" t="n">
        <v>22</v>
      </c>
      <c r="M1198" t="n">
        <v>8</v>
      </c>
      <c r="N1198" t="n">
        <v>88.34999999999999</v>
      </c>
      <c r="O1198" t="n">
        <v>37879.74</v>
      </c>
      <c r="P1198" t="n">
        <v>249.63</v>
      </c>
      <c r="Q1198" t="n">
        <v>467.07</v>
      </c>
      <c r="R1198" t="n">
        <v>57.99</v>
      </c>
      <c r="S1198" t="n">
        <v>39.61</v>
      </c>
      <c r="T1198" t="n">
        <v>4236.95</v>
      </c>
      <c r="U1198" t="n">
        <v>0.68</v>
      </c>
      <c r="V1198" t="n">
        <v>0.75</v>
      </c>
      <c r="W1198" t="n">
        <v>2.62</v>
      </c>
      <c r="X1198" t="n">
        <v>0.25</v>
      </c>
      <c r="Y1198" t="n">
        <v>1</v>
      </c>
      <c r="Z1198" t="n">
        <v>10</v>
      </c>
    </row>
    <row r="1199">
      <c r="A1199" t="n">
        <v>85</v>
      </c>
      <c r="B1199" t="n">
        <v>135</v>
      </c>
      <c r="C1199" t="inlineStr">
        <is>
          <t xml:space="preserve">CONCLUIDO	</t>
        </is>
      </c>
      <c r="D1199" t="n">
        <v>5.3004</v>
      </c>
      <c r="E1199" t="n">
        <v>18.87</v>
      </c>
      <c r="F1199" t="n">
        <v>15.56</v>
      </c>
      <c r="G1199" t="n">
        <v>103.72</v>
      </c>
      <c r="H1199" t="n">
        <v>1.3</v>
      </c>
      <c r="I1199" t="n">
        <v>9</v>
      </c>
      <c r="J1199" t="n">
        <v>305.77</v>
      </c>
      <c r="K1199" t="n">
        <v>59.89</v>
      </c>
      <c r="L1199" t="n">
        <v>22.25</v>
      </c>
      <c r="M1199" t="n">
        <v>7</v>
      </c>
      <c r="N1199" t="n">
        <v>88.63</v>
      </c>
      <c r="O1199" t="n">
        <v>37945.85</v>
      </c>
      <c r="P1199" t="n">
        <v>248.68</v>
      </c>
      <c r="Q1199" t="n">
        <v>467.07</v>
      </c>
      <c r="R1199" t="n">
        <v>57.32</v>
      </c>
      <c r="S1199" t="n">
        <v>39.61</v>
      </c>
      <c r="T1199" t="n">
        <v>3904.48</v>
      </c>
      <c r="U1199" t="n">
        <v>0.6899999999999999</v>
      </c>
      <c r="V1199" t="n">
        <v>0.75</v>
      </c>
      <c r="W1199" t="n">
        <v>2.62</v>
      </c>
      <c r="X1199" t="n">
        <v>0.23</v>
      </c>
      <c r="Y1199" t="n">
        <v>1</v>
      </c>
      <c r="Z1199" t="n">
        <v>10</v>
      </c>
    </row>
    <row r="1200">
      <c r="A1200" t="n">
        <v>86</v>
      </c>
      <c r="B1200" t="n">
        <v>135</v>
      </c>
      <c r="C1200" t="inlineStr">
        <is>
          <t xml:space="preserve">CONCLUIDO	</t>
        </is>
      </c>
      <c r="D1200" t="n">
        <v>5.304</v>
      </c>
      <c r="E1200" t="n">
        <v>18.85</v>
      </c>
      <c r="F1200" t="n">
        <v>15.55</v>
      </c>
      <c r="G1200" t="n">
        <v>103.64</v>
      </c>
      <c r="H1200" t="n">
        <v>1.31</v>
      </c>
      <c r="I1200" t="n">
        <v>9</v>
      </c>
      <c r="J1200" t="n">
        <v>306.31</v>
      </c>
      <c r="K1200" t="n">
        <v>59.89</v>
      </c>
      <c r="L1200" t="n">
        <v>22.5</v>
      </c>
      <c r="M1200" t="n">
        <v>7</v>
      </c>
      <c r="N1200" t="n">
        <v>88.92</v>
      </c>
      <c r="O1200" t="n">
        <v>38012.07</v>
      </c>
      <c r="P1200" t="n">
        <v>248.7</v>
      </c>
      <c r="Q1200" t="n">
        <v>467.07</v>
      </c>
      <c r="R1200" t="n">
        <v>56.82</v>
      </c>
      <c r="S1200" t="n">
        <v>39.61</v>
      </c>
      <c r="T1200" t="n">
        <v>3658.12</v>
      </c>
      <c r="U1200" t="n">
        <v>0.7</v>
      </c>
      <c r="V1200" t="n">
        <v>0.75</v>
      </c>
      <c r="W1200" t="n">
        <v>2.62</v>
      </c>
      <c r="X1200" t="n">
        <v>0.21</v>
      </c>
      <c r="Y1200" t="n">
        <v>1</v>
      </c>
      <c r="Z1200" t="n">
        <v>10</v>
      </c>
    </row>
    <row r="1201">
      <c r="A1201" t="n">
        <v>87</v>
      </c>
      <c r="B1201" t="n">
        <v>135</v>
      </c>
      <c r="C1201" t="inlineStr">
        <is>
          <t xml:space="preserve">CONCLUIDO	</t>
        </is>
      </c>
      <c r="D1201" t="n">
        <v>5.3014</v>
      </c>
      <c r="E1201" t="n">
        <v>18.86</v>
      </c>
      <c r="F1201" t="n">
        <v>15.55</v>
      </c>
      <c r="G1201" t="n">
        <v>103.7</v>
      </c>
      <c r="H1201" t="n">
        <v>1.32</v>
      </c>
      <c r="I1201" t="n">
        <v>9</v>
      </c>
      <c r="J1201" t="n">
        <v>306.84</v>
      </c>
      <c r="K1201" t="n">
        <v>59.89</v>
      </c>
      <c r="L1201" t="n">
        <v>22.75</v>
      </c>
      <c r="M1201" t="n">
        <v>7</v>
      </c>
      <c r="N1201" t="n">
        <v>89.20999999999999</v>
      </c>
      <c r="O1201" t="n">
        <v>38078.42</v>
      </c>
      <c r="P1201" t="n">
        <v>249.18</v>
      </c>
      <c r="Q1201" t="n">
        <v>467.07</v>
      </c>
      <c r="R1201" t="n">
        <v>57.24</v>
      </c>
      <c r="S1201" t="n">
        <v>39.61</v>
      </c>
      <c r="T1201" t="n">
        <v>3864.59</v>
      </c>
      <c r="U1201" t="n">
        <v>0.6899999999999999</v>
      </c>
      <c r="V1201" t="n">
        <v>0.75</v>
      </c>
      <c r="W1201" t="n">
        <v>2.62</v>
      </c>
      <c r="X1201" t="n">
        <v>0.22</v>
      </c>
      <c r="Y1201" t="n">
        <v>1</v>
      </c>
      <c r="Z1201" t="n">
        <v>10</v>
      </c>
    </row>
    <row r="1202">
      <c r="A1202" t="n">
        <v>88</v>
      </c>
      <c r="B1202" t="n">
        <v>135</v>
      </c>
      <c r="C1202" t="inlineStr">
        <is>
          <t xml:space="preserve">CONCLUIDO	</t>
        </is>
      </c>
      <c r="D1202" t="n">
        <v>5.3007</v>
      </c>
      <c r="E1202" t="n">
        <v>18.87</v>
      </c>
      <c r="F1202" t="n">
        <v>15.56</v>
      </c>
      <c r="G1202" t="n">
        <v>103.72</v>
      </c>
      <c r="H1202" t="n">
        <v>1.33</v>
      </c>
      <c r="I1202" t="n">
        <v>9</v>
      </c>
      <c r="J1202" t="n">
        <v>307.38</v>
      </c>
      <c r="K1202" t="n">
        <v>59.89</v>
      </c>
      <c r="L1202" t="n">
        <v>23</v>
      </c>
      <c r="M1202" t="n">
        <v>7</v>
      </c>
      <c r="N1202" t="n">
        <v>89.5</v>
      </c>
      <c r="O1202" t="n">
        <v>38144.9</v>
      </c>
      <c r="P1202" t="n">
        <v>249.51</v>
      </c>
      <c r="Q1202" t="n">
        <v>467.07</v>
      </c>
      <c r="R1202" t="n">
        <v>57.23</v>
      </c>
      <c r="S1202" t="n">
        <v>39.61</v>
      </c>
      <c r="T1202" t="n">
        <v>3858.54</v>
      </c>
      <c r="U1202" t="n">
        <v>0.6899999999999999</v>
      </c>
      <c r="V1202" t="n">
        <v>0.75</v>
      </c>
      <c r="W1202" t="n">
        <v>2.62</v>
      </c>
      <c r="X1202" t="n">
        <v>0.22</v>
      </c>
      <c r="Y1202" t="n">
        <v>1</v>
      </c>
      <c r="Z1202" t="n">
        <v>10</v>
      </c>
    </row>
    <row r="1203">
      <c r="A1203" t="n">
        <v>89</v>
      </c>
      <c r="B1203" t="n">
        <v>135</v>
      </c>
      <c r="C1203" t="inlineStr">
        <is>
          <t xml:space="preserve">CONCLUIDO	</t>
        </is>
      </c>
      <c r="D1203" t="n">
        <v>5.3024</v>
      </c>
      <c r="E1203" t="n">
        <v>18.86</v>
      </c>
      <c r="F1203" t="n">
        <v>15.55</v>
      </c>
      <c r="G1203" t="n">
        <v>103.68</v>
      </c>
      <c r="H1203" t="n">
        <v>1.35</v>
      </c>
      <c r="I1203" t="n">
        <v>9</v>
      </c>
      <c r="J1203" t="n">
        <v>307.92</v>
      </c>
      <c r="K1203" t="n">
        <v>59.89</v>
      </c>
      <c r="L1203" t="n">
        <v>23.25</v>
      </c>
      <c r="M1203" t="n">
        <v>7</v>
      </c>
      <c r="N1203" t="n">
        <v>89.79000000000001</v>
      </c>
      <c r="O1203" t="n">
        <v>38211.5</v>
      </c>
      <c r="P1203" t="n">
        <v>249.7</v>
      </c>
      <c r="Q1203" t="n">
        <v>467.07</v>
      </c>
      <c r="R1203" t="n">
        <v>57.1</v>
      </c>
      <c r="S1203" t="n">
        <v>39.61</v>
      </c>
      <c r="T1203" t="n">
        <v>3798.11</v>
      </c>
      <c r="U1203" t="n">
        <v>0.6899999999999999</v>
      </c>
      <c r="V1203" t="n">
        <v>0.75</v>
      </c>
      <c r="W1203" t="n">
        <v>2.62</v>
      </c>
      <c r="X1203" t="n">
        <v>0.22</v>
      </c>
      <c r="Y1203" t="n">
        <v>1</v>
      </c>
      <c r="Z1203" t="n">
        <v>10</v>
      </c>
    </row>
    <row r="1204">
      <c r="A1204" t="n">
        <v>90</v>
      </c>
      <c r="B1204" t="n">
        <v>135</v>
      </c>
      <c r="C1204" t="inlineStr">
        <is>
          <t xml:space="preserve">CONCLUIDO	</t>
        </is>
      </c>
      <c r="D1204" t="n">
        <v>5.3014</v>
      </c>
      <c r="E1204" t="n">
        <v>18.86</v>
      </c>
      <c r="F1204" t="n">
        <v>15.55</v>
      </c>
      <c r="G1204" t="n">
        <v>103.7</v>
      </c>
      <c r="H1204" t="n">
        <v>1.36</v>
      </c>
      <c r="I1204" t="n">
        <v>9</v>
      </c>
      <c r="J1204" t="n">
        <v>308.46</v>
      </c>
      <c r="K1204" t="n">
        <v>59.89</v>
      </c>
      <c r="L1204" t="n">
        <v>23.5</v>
      </c>
      <c r="M1204" t="n">
        <v>7</v>
      </c>
      <c r="N1204" t="n">
        <v>90.08</v>
      </c>
      <c r="O1204" t="n">
        <v>38278.23</v>
      </c>
      <c r="P1204" t="n">
        <v>249.84</v>
      </c>
      <c r="Q1204" t="n">
        <v>467.07</v>
      </c>
      <c r="R1204" t="n">
        <v>57.25</v>
      </c>
      <c r="S1204" t="n">
        <v>39.61</v>
      </c>
      <c r="T1204" t="n">
        <v>3869.79</v>
      </c>
      <c r="U1204" t="n">
        <v>0.6899999999999999</v>
      </c>
      <c r="V1204" t="n">
        <v>0.75</v>
      </c>
      <c r="W1204" t="n">
        <v>2.62</v>
      </c>
      <c r="X1204" t="n">
        <v>0.22</v>
      </c>
      <c r="Y1204" t="n">
        <v>1</v>
      </c>
      <c r="Z1204" t="n">
        <v>10</v>
      </c>
    </row>
    <row r="1205">
      <c r="A1205" t="n">
        <v>91</v>
      </c>
      <c r="B1205" t="n">
        <v>135</v>
      </c>
      <c r="C1205" t="inlineStr">
        <is>
          <t xml:space="preserve">CONCLUIDO	</t>
        </is>
      </c>
      <c r="D1205" t="n">
        <v>5.2975</v>
      </c>
      <c r="E1205" t="n">
        <v>18.88</v>
      </c>
      <c r="F1205" t="n">
        <v>15.57</v>
      </c>
      <c r="G1205" t="n">
        <v>103.79</v>
      </c>
      <c r="H1205" t="n">
        <v>1.37</v>
      </c>
      <c r="I1205" t="n">
        <v>9</v>
      </c>
      <c r="J1205" t="n">
        <v>309.01</v>
      </c>
      <c r="K1205" t="n">
        <v>59.89</v>
      </c>
      <c r="L1205" t="n">
        <v>23.75</v>
      </c>
      <c r="M1205" t="n">
        <v>7</v>
      </c>
      <c r="N1205" t="n">
        <v>90.37</v>
      </c>
      <c r="O1205" t="n">
        <v>38345.09</v>
      </c>
      <c r="P1205" t="n">
        <v>250.2</v>
      </c>
      <c r="Q1205" t="n">
        <v>467.07</v>
      </c>
      <c r="R1205" t="n">
        <v>57.64</v>
      </c>
      <c r="S1205" t="n">
        <v>39.61</v>
      </c>
      <c r="T1205" t="n">
        <v>4063.76</v>
      </c>
      <c r="U1205" t="n">
        <v>0.6899999999999999</v>
      </c>
      <c r="V1205" t="n">
        <v>0.75</v>
      </c>
      <c r="W1205" t="n">
        <v>2.62</v>
      </c>
      <c r="X1205" t="n">
        <v>0.24</v>
      </c>
      <c r="Y1205" t="n">
        <v>1</v>
      </c>
      <c r="Z1205" t="n">
        <v>10</v>
      </c>
    </row>
    <row r="1206">
      <c r="A1206" t="n">
        <v>92</v>
      </c>
      <c r="B1206" t="n">
        <v>135</v>
      </c>
      <c r="C1206" t="inlineStr">
        <is>
          <t xml:space="preserve">CONCLUIDO	</t>
        </is>
      </c>
      <c r="D1206" t="n">
        <v>5.2997</v>
      </c>
      <c r="E1206" t="n">
        <v>18.87</v>
      </c>
      <c r="F1206" t="n">
        <v>15.56</v>
      </c>
      <c r="G1206" t="n">
        <v>103.74</v>
      </c>
      <c r="H1206" t="n">
        <v>1.38</v>
      </c>
      <c r="I1206" t="n">
        <v>9</v>
      </c>
      <c r="J1206" t="n">
        <v>309.55</v>
      </c>
      <c r="K1206" t="n">
        <v>59.89</v>
      </c>
      <c r="L1206" t="n">
        <v>24</v>
      </c>
      <c r="M1206" t="n">
        <v>7</v>
      </c>
      <c r="N1206" t="n">
        <v>90.66</v>
      </c>
      <c r="O1206" t="n">
        <v>38412.07</v>
      </c>
      <c r="P1206" t="n">
        <v>249.51</v>
      </c>
      <c r="Q1206" t="n">
        <v>467.07</v>
      </c>
      <c r="R1206" t="n">
        <v>57.4</v>
      </c>
      <c r="S1206" t="n">
        <v>39.61</v>
      </c>
      <c r="T1206" t="n">
        <v>3947.74</v>
      </c>
      <c r="U1206" t="n">
        <v>0.6899999999999999</v>
      </c>
      <c r="V1206" t="n">
        <v>0.75</v>
      </c>
      <c r="W1206" t="n">
        <v>2.62</v>
      </c>
      <c r="X1206" t="n">
        <v>0.23</v>
      </c>
      <c r="Y1206" t="n">
        <v>1</v>
      </c>
      <c r="Z1206" t="n">
        <v>10</v>
      </c>
    </row>
    <row r="1207">
      <c r="A1207" t="n">
        <v>93</v>
      </c>
      <c r="B1207" t="n">
        <v>135</v>
      </c>
      <c r="C1207" t="inlineStr">
        <is>
          <t xml:space="preserve">CONCLUIDO	</t>
        </is>
      </c>
      <c r="D1207" t="n">
        <v>5.2995</v>
      </c>
      <c r="E1207" t="n">
        <v>18.87</v>
      </c>
      <c r="F1207" t="n">
        <v>15.56</v>
      </c>
      <c r="G1207" t="n">
        <v>103.74</v>
      </c>
      <c r="H1207" t="n">
        <v>1.39</v>
      </c>
      <c r="I1207" t="n">
        <v>9</v>
      </c>
      <c r="J1207" t="n">
        <v>310.09</v>
      </c>
      <c r="K1207" t="n">
        <v>59.89</v>
      </c>
      <c r="L1207" t="n">
        <v>24.25</v>
      </c>
      <c r="M1207" t="n">
        <v>7</v>
      </c>
      <c r="N1207" t="n">
        <v>90.95999999999999</v>
      </c>
      <c r="O1207" t="n">
        <v>38479.19</v>
      </c>
      <c r="P1207" t="n">
        <v>249.36</v>
      </c>
      <c r="Q1207" t="n">
        <v>467.07</v>
      </c>
      <c r="R1207" t="n">
        <v>57.39</v>
      </c>
      <c r="S1207" t="n">
        <v>39.61</v>
      </c>
      <c r="T1207" t="n">
        <v>3938.9</v>
      </c>
      <c r="U1207" t="n">
        <v>0.6899999999999999</v>
      </c>
      <c r="V1207" t="n">
        <v>0.75</v>
      </c>
      <c r="W1207" t="n">
        <v>2.62</v>
      </c>
      <c r="X1207" t="n">
        <v>0.23</v>
      </c>
      <c r="Y1207" t="n">
        <v>1</v>
      </c>
      <c r="Z1207" t="n">
        <v>10</v>
      </c>
    </row>
    <row r="1208">
      <c r="A1208" t="n">
        <v>94</v>
      </c>
      <c r="B1208" t="n">
        <v>135</v>
      </c>
      <c r="C1208" t="inlineStr">
        <is>
          <t xml:space="preserve">CONCLUIDO	</t>
        </is>
      </c>
      <c r="D1208" t="n">
        <v>5.2982</v>
      </c>
      <c r="E1208" t="n">
        <v>18.87</v>
      </c>
      <c r="F1208" t="n">
        <v>15.57</v>
      </c>
      <c r="G1208" t="n">
        <v>103.78</v>
      </c>
      <c r="H1208" t="n">
        <v>1.41</v>
      </c>
      <c r="I1208" t="n">
        <v>9</v>
      </c>
      <c r="J1208" t="n">
        <v>310.64</v>
      </c>
      <c r="K1208" t="n">
        <v>59.89</v>
      </c>
      <c r="L1208" t="n">
        <v>24.5</v>
      </c>
      <c r="M1208" t="n">
        <v>7</v>
      </c>
      <c r="N1208" t="n">
        <v>91.25</v>
      </c>
      <c r="O1208" t="n">
        <v>38546.43</v>
      </c>
      <c r="P1208" t="n">
        <v>248.96</v>
      </c>
      <c r="Q1208" t="n">
        <v>467.07</v>
      </c>
      <c r="R1208" t="n">
        <v>57.61</v>
      </c>
      <c r="S1208" t="n">
        <v>39.61</v>
      </c>
      <c r="T1208" t="n">
        <v>4049.61</v>
      </c>
      <c r="U1208" t="n">
        <v>0.6899999999999999</v>
      </c>
      <c r="V1208" t="n">
        <v>0.75</v>
      </c>
      <c r="W1208" t="n">
        <v>2.62</v>
      </c>
      <c r="X1208" t="n">
        <v>0.23</v>
      </c>
      <c r="Y1208" t="n">
        <v>1</v>
      </c>
      <c r="Z1208" t="n">
        <v>10</v>
      </c>
    </row>
    <row r="1209">
      <c r="A1209" t="n">
        <v>95</v>
      </c>
      <c r="B1209" t="n">
        <v>135</v>
      </c>
      <c r="C1209" t="inlineStr">
        <is>
          <t xml:space="preserve">CONCLUIDO	</t>
        </is>
      </c>
      <c r="D1209" t="n">
        <v>5.2941</v>
      </c>
      <c r="E1209" t="n">
        <v>18.89</v>
      </c>
      <c r="F1209" t="n">
        <v>15.58</v>
      </c>
      <c r="G1209" t="n">
        <v>103.87</v>
      </c>
      <c r="H1209" t="n">
        <v>1.42</v>
      </c>
      <c r="I1209" t="n">
        <v>9</v>
      </c>
      <c r="J1209" t="n">
        <v>311.19</v>
      </c>
      <c r="K1209" t="n">
        <v>59.89</v>
      </c>
      <c r="L1209" t="n">
        <v>24.75</v>
      </c>
      <c r="M1209" t="n">
        <v>7</v>
      </c>
      <c r="N1209" t="n">
        <v>91.55</v>
      </c>
      <c r="O1209" t="n">
        <v>38613.8</v>
      </c>
      <c r="P1209" t="n">
        <v>248.89</v>
      </c>
      <c r="Q1209" t="n">
        <v>467.08</v>
      </c>
      <c r="R1209" t="n">
        <v>58.03</v>
      </c>
      <c r="S1209" t="n">
        <v>39.61</v>
      </c>
      <c r="T1209" t="n">
        <v>4261.09</v>
      </c>
      <c r="U1209" t="n">
        <v>0.68</v>
      </c>
      <c r="V1209" t="n">
        <v>0.75</v>
      </c>
      <c r="W1209" t="n">
        <v>2.62</v>
      </c>
      <c r="X1209" t="n">
        <v>0.25</v>
      </c>
      <c r="Y1209" t="n">
        <v>1</v>
      </c>
      <c r="Z1209" t="n">
        <v>10</v>
      </c>
    </row>
    <row r="1210">
      <c r="A1210" t="n">
        <v>96</v>
      </c>
      <c r="B1210" t="n">
        <v>135</v>
      </c>
      <c r="C1210" t="inlineStr">
        <is>
          <t xml:space="preserve">CONCLUIDO	</t>
        </is>
      </c>
      <c r="D1210" t="n">
        <v>5.2985</v>
      </c>
      <c r="E1210" t="n">
        <v>18.87</v>
      </c>
      <c r="F1210" t="n">
        <v>15.57</v>
      </c>
      <c r="G1210" t="n">
        <v>103.77</v>
      </c>
      <c r="H1210" t="n">
        <v>1.43</v>
      </c>
      <c r="I1210" t="n">
        <v>9</v>
      </c>
      <c r="J1210" t="n">
        <v>311.73</v>
      </c>
      <c r="K1210" t="n">
        <v>59.89</v>
      </c>
      <c r="L1210" t="n">
        <v>25</v>
      </c>
      <c r="M1210" t="n">
        <v>7</v>
      </c>
      <c r="N1210" t="n">
        <v>91.84999999999999</v>
      </c>
      <c r="O1210" t="n">
        <v>38681.31</v>
      </c>
      <c r="P1210" t="n">
        <v>248.21</v>
      </c>
      <c r="Q1210" t="n">
        <v>467.15</v>
      </c>
      <c r="R1210" t="n">
        <v>57.54</v>
      </c>
      <c r="S1210" t="n">
        <v>39.61</v>
      </c>
      <c r="T1210" t="n">
        <v>4013.71</v>
      </c>
      <c r="U1210" t="n">
        <v>0.6899999999999999</v>
      </c>
      <c r="V1210" t="n">
        <v>0.75</v>
      </c>
      <c r="W1210" t="n">
        <v>2.62</v>
      </c>
      <c r="X1210" t="n">
        <v>0.23</v>
      </c>
      <c r="Y1210" t="n">
        <v>1</v>
      </c>
      <c r="Z1210" t="n">
        <v>10</v>
      </c>
    </row>
    <row r="1211">
      <c r="A1211" t="n">
        <v>97</v>
      </c>
      <c r="B1211" t="n">
        <v>135</v>
      </c>
      <c r="C1211" t="inlineStr">
        <is>
          <t xml:space="preserve">CONCLUIDO	</t>
        </is>
      </c>
      <c r="D1211" t="n">
        <v>5.3243</v>
      </c>
      <c r="E1211" t="n">
        <v>18.78</v>
      </c>
      <c r="F1211" t="n">
        <v>15.52</v>
      </c>
      <c r="G1211" t="n">
        <v>116.43</v>
      </c>
      <c r="H1211" t="n">
        <v>1.44</v>
      </c>
      <c r="I1211" t="n">
        <v>8</v>
      </c>
      <c r="J1211" t="n">
        <v>312.28</v>
      </c>
      <c r="K1211" t="n">
        <v>59.89</v>
      </c>
      <c r="L1211" t="n">
        <v>25.25</v>
      </c>
      <c r="M1211" t="n">
        <v>6</v>
      </c>
      <c r="N1211" t="n">
        <v>92.15000000000001</v>
      </c>
      <c r="O1211" t="n">
        <v>38749.07</v>
      </c>
      <c r="P1211" t="n">
        <v>247.07</v>
      </c>
      <c r="Q1211" t="n">
        <v>467.07</v>
      </c>
      <c r="R1211" t="n">
        <v>56.2</v>
      </c>
      <c r="S1211" t="n">
        <v>39.61</v>
      </c>
      <c r="T1211" t="n">
        <v>3348.44</v>
      </c>
      <c r="U1211" t="n">
        <v>0.7</v>
      </c>
      <c r="V1211" t="n">
        <v>0.75</v>
      </c>
      <c r="W1211" t="n">
        <v>2.62</v>
      </c>
      <c r="X1211" t="n">
        <v>0.19</v>
      </c>
      <c r="Y1211" t="n">
        <v>1</v>
      </c>
      <c r="Z1211" t="n">
        <v>10</v>
      </c>
    </row>
    <row r="1212">
      <c r="A1212" t="n">
        <v>98</v>
      </c>
      <c r="B1212" t="n">
        <v>135</v>
      </c>
      <c r="C1212" t="inlineStr">
        <is>
          <t xml:space="preserve">CONCLUIDO	</t>
        </is>
      </c>
      <c r="D1212" t="n">
        <v>5.3262</v>
      </c>
      <c r="E1212" t="n">
        <v>18.77</v>
      </c>
      <c r="F1212" t="n">
        <v>15.52</v>
      </c>
      <c r="G1212" t="n">
        <v>116.38</v>
      </c>
      <c r="H1212" t="n">
        <v>1.45</v>
      </c>
      <c r="I1212" t="n">
        <v>8</v>
      </c>
      <c r="J1212" t="n">
        <v>312.83</v>
      </c>
      <c r="K1212" t="n">
        <v>59.89</v>
      </c>
      <c r="L1212" t="n">
        <v>25.5</v>
      </c>
      <c r="M1212" t="n">
        <v>6</v>
      </c>
      <c r="N1212" t="n">
        <v>92.44</v>
      </c>
      <c r="O1212" t="n">
        <v>38816.85</v>
      </c>
      <c r="P1212" t="n">
        <v>246.92</v>
      </c>
      <c r="Q1212" t="n">
        <v>467.07</v>
      </c>
      <c r="R1212" t="n">
        <v>55.89</v>
      </c>
      <c r="S1212" t="n">
        <v>39.61</v>
      </c>
      <c r="T1212" t="n">
        <v>3196.86</v>
      </c>
      <c r="U1212" t="n">
        <v>0.71</v>
      </c>
      <c r="V1212" t="n">
        <v>0.75</v>
      </c>
      <c r="W1212" t="n">
        <v>2.62</v>
      </c>
      <c r="X1212" t="n">
        <v>0.18</v>
      </c>
      <c r="Y1212" t="n">
        <v>1</v>
      </c>
      <c r="Z1212" t="n">
        <v>10</v>
      </c>
    </row>
    <row r="1213">
      <c r="A1213" t="n">
        <v>99</v>
      </c>
      <c r="B1213" t="n">
        <v>135</v>
      </c>
      <c r="C1213" t="inlineStr">
        <is>
          <t xml:space="preserve">CONCLUIDO	</t>
        </is>
      </c>
      <c r="D1213" t="n">
        <v>5.3221</v>
      </c>
      <c r="E1213" t="n">
        <v>18.79</v>
      </c>
      <c r="F1213" t="n">
        <v>15.53</v>
      </c>
      <c r="G1213" t="n">
        <v>116.49</v>
      </c>
      <c r="H1213" t="n">
        <v>1.46</v>
      </c>
      <c r="I1213" t="n">
        <v>8</v>
      </c>
      <c r="J1213" t="n">
        <v>313.38</v>
      </c>
      <c r="K1213" t="n">
        <v>59.89</v>
      </c>
      <c r="L1213" t="n">
        <v>25.75</v>
      </c>
      <c r="M1213" t="n">
        <v>6</v>
      </c>
      <c r="N1213" t="n">
        <v>92.75</v>
      </c>
      <c r="O1213" t="n">
        <v>38884.75</v>
      </c>
      <c r="P1213" t="n">
        <v>247.47</v>
      </c>
      <c r="Q1213" t="n">
        <v>467.07</v>
      </c>
      <c r="R1213" t="n">
        <v>56.42</v>
      </c>
      <c r="S1213" t="n">
        <v>39.61</v>
      </c>
      <c r="T1213" t="n">
        <v>3462.49</v>
      </c>
      <c r="U1213" t="n">
        <v>0.7</v>
      </c>
      <c r="V1213" t="n">
        <v>0.75</v>
      </c>
      <c r="W1213" t="n">
        <v>2.62</v>
      </c>
      <c r="X1213" t="n">
        <v>0.2</v>
      </c>
      <c r="Y1213" t="n">
        <v>1</v>
      </c>
      <c r="Z1213" t="n">
        <v>10</v>
      </c>
    </row>
    <row r="1214">
      <c r="A1214" t="n">
        <v>100</v>
      </c>
      <c r="B1214" t="n">
        <v>135</v>
      </c>
      <c r="C1214" t="inlineStr">
        <is>
          <t xml:space="preserve">CONCLUIDO	</t>
        </is>
      </c>
      <c r="D1214" t="n">
        <v>5.3251</v>
      </c>
      <c r="E1214" t="n">
        <v>18.78</v>
      </c>
      <c r="F1214" t="n">
        <v>15.52</v>
      </c>
      <c r="G1214" t="n">
        <v>116.41</v>
      </c>
      <c r="H1214" t="n">
        <v>1.48</v>
      </c>
      <c r="I1214" t="n">
        <v>8</v>
      </c>
      <c r="J1214" t="n">
        <v>313.93</v>
      </c>
      <c r="K1214" t="n">
        <v>59.89</v>
      </c>
      <c r="L1214" t="n">
        <v>26</v>
      </c>
      <c r="M1214" t="n">
        <v>6</v>
      </c>
      <c r="N1214" t="n">
        <v>93.05</v>
      </c>
      <c r="O1214" t="n">
        <v>38952.8</v>
      </c>
      <c r="P1214" t="n">
        <v>247.11</v>
      </c>
      <c r="Q1214" t="n">
        <v>467.07</v>
      </c>
      <c r="R1214" t="n">
        <v>56.11</v>
      </c>
      <c r="S1214" t="n">
        <v>39.61</v>
      </c>
      <c r="T1214" t="n">
        <v>3303.66</v>
      </c>
      <c r="U1214" t="n">
        <v>0.71</v>
      </c>
      <c r="V1214" t="n">
        <v>0.75</v>
      </c>
      <c r="W1214" t="n">
        <v>2.62</v>
      </c>
      <c r="X1214" t="n">
        <v>0.19</v>
      </c>
      <c r="Y1214" t="n">
        <v>1</v>
      </c>
      <c r="Z1214" t="n">
        <v>10</v>
      </c>
    </row>
    <row r="1215">
      <c r="A1215" t="n">
        <v>101</v>
      </c>
      <c r="B1215" t="n">
        <v>135</v>
      </c>
      <c r="C1215" t="inlineStr">
        <is>
          <t xml:space="preserve">CONCLUIDO	</t>
        </is>
      </c>
      <c r="D1215" t="n">
        <v>5.3227</v>
      </c>
      <c r="E1215" t="n">
        <v>18.79</v>
      </c>
      <c r="F1215" t="n">
        <v>15.53</v>
      </c>
      <c r="G1215" t="n">
        <v>116.47</v>
      </c>
      <c r="H1215" t="n">
        <v>1.49</v>
      </c>
      <c r="I1215" t="n">
        <v>8</v>
      </c>
      <c r="J1215" t="n">
        <v>314.49</v>
      </c>
      <c r="K1215" t="n">
        <v>59.89</v>
      </c>
      <c r="L1215" t="n">
        <v>26.25</v>
      </c>
      <c r="M1215" t="n">
        <v>6</v>
      </c>
      <c r="N1215" t="n">
        <v>93.34999999999999</v>
      </c>
      <c r="O1215" t="n">
        <v>39020.97</v>
      </c>
      <c r="P1215" t="n">
        <v>247.8</v>
      </c>
      <c r="Q1215" t="n">
        <v>467.07</v>
      </c>
      <c r="R1215" t="n">
        <v>56.35</v>
      </c>
      <c r="S1215" t="n">
        <v>39.61</v>
      </c>
      <c r="T1215" t="n">
        <v>3425.47</v>
      </c>
      <c r="U1215" t="n">
        <v>0.7</v>
      </c>
      <c r="V1215" t="n">
        <v>0.75</v>
      </c>
      <c r="W1215" t="n">
        <v>2.62</v>
      </c>
      <c r="X1215" t="n">
        <v>0.2</v>
      </c>
      <c r="Y1215" t="n">
        <v>1</v>
      </c>
      <c r="Z1215" t="n">
        <v>10</v>
      </c>
    </row>
    <row r="1216">
      <c r="A1216" t="n">
        <v>102</v>
      </c>
      <c r="B1216" t="n">
        <v>135</v>
      </c>
      <c r="C1216" t="inlineStr">
        <is>
          <t xml:space="preserve">CONCLUIDO	</t>
        </is>
      </c>
      <c r="D1216" t="n">
        <v>5.3224</v>
      </c>
      <c r="E1216" t="n">
        <v>18.79</v>
      </c>
      <c r="F1216" t="n">
        <v>15.53</v>
      </c>
      <c r="G1216" t="n">
        <v>116.48</v>
      </c>
      <c r="H1216" t="n">
        <v>1.5</v>
      </c>
      <c r="I1216" t="n">
        <v>8</v>
      </c>
      <c r="J1216" t="n">
        <v>315.04</v>
      </c>
      <c r="K1216" t="n">
        <v>59.89</v>
      </c>
      <c r="L1216" t="n">
        <v>26.5</v>
      </c>
      <c r="M1216" t="n">
        <v>6</v>
      </c>
      <c r="N1216" t="n">
        <v>93.65000000000001</v>
      </c>
      <c r="O1216" t="n">
        <v>39089.29</v>
      </c>
      <c r="P1216" t="n">
        <v>247.61</v>
      </c>
      <c r="Q1216" t="n">
        <v>467.08</v>
      </c>
      <c r="R1216" t="n">
        <v>56.45</v>
      </c>
      <c r="S1216" t="n">
        <v>39.61</v>
      </c>
      <c r="T1216" t="n">
        <v>3475.99</v>
      </c>
      <c r="U1216" t="n">
        <v>0.7</v>
      </c>
      <c r="V1216" t="n">
        <v>0.75</v>
      </c>
      <c r="W1216" t="n">
        <v>2.62</v>
      </c>
      <c r="X1216" t="n">
        <v>0.2</v>
      </c>
      <c r="Y1216" t="n">
        <v>1</v>
      </c>
      <c r="Z1216" t="n">
        <v>10</v>
      </c>
    </row>
    <row r="1217">
      <c r="A1217" t="n">
        <v>103</v>
      </c>
      <c r="B1217" t="n">
        <v>135</v>
      </c>
      <c r="C1217" t="inlineStr">
        <is>
          <t xml:space="preserve">CONCLUIDO	</t>
        </is>
      </c>
      <c r="D1217" t="n">
        <v>5.3272</v>
      </c>
      <c r="E1217" t="n">
        <v>18.77</v>
      </c>
      <c r="F1217" t="n">
        <v>15.51</v>
      </c>
      <c r="G1217" t="n">
        <v>116.36</v>
      </c>
      <c r="H1217" t="n">
        <v>1.51</v>
      </c>
      <c r="I1217" t="n">
        <v>8</v>
      </c>
      <c r="J1217" t="n">
        <v>315.6</v>
      </c>
      <c r="K1217" t="n">
        <v>59.89</v>
      </c>
      <c r="L1217" t="n">
        <v>26.75</v>
      </c>
      <c r="M1217" t="n">
        <v>6</v>
      </c>
      <c r="N1217" t="n">
        <v>93.95999999999999</v>
      </c>
      <c r="O1217" t="n">
        <v>39157.74</v>
      </c>
      <c r="P1217" t="n">
        <v>247.4</v>
      </c>
      <c r="Q1217" t="n">
        <v>467.07</v>
      </c>
      <c r="R1217" t="n">
        <v>55.97</v>
      </c>
      <c r="S1217" t="n">
        <v>39.61</v>
      </c>
      <c r="T1217" t="n">
        <v>3235.18</v>
      </c>
      <c r="U1217" t="n">
        <v>0.71</v>
      </c>
      <c r="V1217" t="n">
        <v>0.75</v>
      </c>
      <c r="W1217" t="n">
        <v>2.62</v>
      </c>
      <c r="X1217" t="n">
        <v>0.18</v>
      </c>
      <c r="Y1217" t="n">
        <v>1</v>
      </c>
      <c r="Z1217" t="n">
        <v>10</v>
      </c>
    </row>
    <row r="1218">
      <c r="A1218" t="n">
        <v>104</v>
      </c>
      <c r="B1218" t="n">
        <v>135</v>
      </c>
      <c r="C1218" t="inlineStr">
        <is>
          <t xml:space="preserve">CONCLUIDO	</t>
        </is>
      </c>
      <c r="D1218" t="n">
        <v>5.3228</v>
      </c>
      <c r="E1218" t="n">
        <v>18.79</v>
      </c>
      <c r="F1218" t="n">
        <v>15.53</v>
      </c>
      <c r="G1218" t="n">
        <v>116.47</v>
      </c>
      <c r="H1218" t="n">
        <v>1.52</v>
      </c>
      <c r="I1218" t="n">
        <v>8</v>
      </c>
      <c r="J1218" t="n">
        <v>316.15</v>
      </c>
      <c r="K1218" t="n">
        <v>59.89</v>
      </c>
      <c r="L1218" t="n">
        <v>27</v>
      </c>
      <c r="M1218" t="n">
        <v>6</v>
      </c>
      <c r="N1218" t="n">
        <v>94.26000000000001</v>
      </c>
      <c r="O1218" t="n">
        <v>39226.32</v>
      </c>
      <c r="P1218" t="n">
        <v>247.99</v>
      </c>
      <c r="Q1218" t="n">
        <v>467.1</v>
      </c>
      <c r="R1218" t="n">
        <v>56.27</v>
      </c>
      <c r="S1218" t="n">
        <v>39.61</v>
      </c>
      <c r="T1218" t="n">
        <v>3385.09</v>
      </c>
      <c r="U1218" t="n">
        <v>0.7</v>
      </c>
      <c r="V1218" t="n">
        <v>0.75</v>
      </c>
      <c r="W1218" t="n">
        <v>2.62</v>
      </c>
      <c r="X1218" t="n">
        <v>0.2</v>
      </c>
      <c r="Y1218" t="n">
        <v>1</v>
      </c>
      <c r="Z1218" t="n">
        <v>10</v>
      </c>
    </row>
    <row r="1219">
      <c r="A1219" t="n">
        <v>105</v>
      </c>
      <c r="B1219" t="n">
        <v>135</v>
      </c>
      <c r="C1219" t="inlineStr">
        <is>
          <t xml:space="preserve">CONCLUIDO	</t>
        </is>
      </c>
      <c r="D1219" t="n">
        <v>5.3216</v>
      </c>
      <c r="E1219" t="n">
        <v>18.79</v>
      </c>
      <c r="F1219" t="n">
        <v>15.53</v>
      </c>
      <c r="G1219" t="n">
        <v>116.5</v>
      </c>
      <c r="H1219" t="n">
        <v>1.53</v>
      </c>
      <c r="I1219" t="n">
        <v>8</v>
      </c>
      <c r="J1219" t="n">
        <v>316.71</v>
      </c>
      <c r="K1219" t="n">
        <v>59.89</v>
      </c>
      <c r="L1219" t="n">
        <v>27.25</v>
      </c>
      <c r="M1219" t="n">
        <v>6</v>
      </c>
      <c r="N1219" t="n">
        <v>94.56999999999999</v>
      </c>
      <c r="O1219" t="n">
        <v>39295.05</v>
      </c>
      <c r="P1219" t="n">
        <v>247.72</v>
      </c>
      <c r="Q1219" t="n">
        <v>467.07</v>
      </c>
      <c r="R1219" t="n">
        <v>56.44</v>
      </c>
      <c r="S1219" t="n">
        <v>39.61</v>
      </c>
      <c r="T1219" t="n">
        <v>3469.69</v>
      </c>
      <c r="U1219" t="n">
        <v>0.7</v>
      </c>
      <c r="V1219" t="n">
        <v>0.75</v>
      </c>
      <c r="W1219" t="n">
        <v>2.62</v>
      </c>
      <c r="X1219" t="n">
        <v>0.2</v>
      </c>
      <c r="Y1219" t="n">
        <v>1</v>
      </c>
      <c r="Z1219" t="n">
        <v>10</v>
      </c>
    </row>
    <row r="1220">
      <c r="A1220" t="n">
        <v>106</v>
      </c>
      <c r="B1220" t="n">
        <v>135</v>
      </c>
      <c r="C1220" t="inlineStr">
        <is>
          <t xml:space="preserve">CONCLUIDO	</t>
        </is>
      </c>
      <c r="D1220" t="n">
        <v>5.3222</v>
      </c>
      <c r="E1220" t="n">
        <v>18.79</v>
      </c>
      <c r="F1220" t="n">
        <v>15.53</v>
      </c>
      <c r="G1220" t="n">
        <v>116.49</v>
      </c>
      <c r="H1220" t="n">
        <v>1.54</v>
      </c>
      <c r="I1220" t="n">
        <v>8</v>
      </c>
      <c r="J1220" t="n">
        <v>317.27</v>
      </c>
      <c r="K1220" t="n">
        <v>59.89</v>
      </c>
      <c r="L1220" t="n">
        <v>27.5</v>
      </c>
      <c r="M1220" t="n">
        <v>6</v>
      </c>
      <c r="N1220" t="n">
        <v>94.88</v>
      </c>
      <c r="O1220" t="n">
        <v>39363.91</v>
      </c>
      <c r="P1220" t="n">
        <v>247.36</v>
      </c>
      <c r="Q1220" t="n">
        <v>467.07</v>
      </c>
      <c r="R1220" t="n">
        <v>56.51</v>
      </c>
      <c r="S1220" t="n">
        <v>39.61</v>
      </c>
      <c r="T1220" t="n">
        <v>3506.82</v>
      </c>
      <c r="U1220" t="n">
        <v>0.7</v>
      </c>
      <c r="V1220" t="n">
        <v>0.75</v>
      </c>
      <c r="W1220" t="n">
        <v>2.62</v>
      </c>
      <c r="X1220" t="n">
        <v>0.2</v>
      </c>
      <c r="Y1220" t="n">
        <v>1</v>
      </c>
      <c r="Z1220" t="n">
        <v>10</v>
      </c>
    </row>
    <row r="1221">
      <c r="A1221" t="n">
        <v>107</v>
      </c>
      <c r="B1221" t="n">
        <v>135</v>
      </c>
      <c r="C1221" t="inlineStr">
        <is>
          <t xml:space="preserve">CONCLUIDO	</t>
        </is>
      </c>
      <c r="D1221" t="n">
        <v>5.3228</v>
      </c>
      <c r="E1221" t="n">
        <v>18.79</v>
      </c>
      <c r="F1221" t="n">
        <v>15.53</v>
      </c>
      <c r="G1221" t="n">
        <v>116.47</v>
      </c>
      <c r="H1221" t="n">
        <v>1.56</v>
      </c>
      <c r="I1221" t="n">
        <v>8</v>
      </c>
      <c r="J1221" t="n">
        <v>317.83</v>
      </c>
      <c r="K1221" t="n">
        <v>59.89</v>
      </c>
      <c r="L1221" t="n">
        <v>27.75</v>
      </c>
      <c r="M1221" t="n">
        <v>6</v>
      </c>
      <c r="N1221" t="n">
        <v>95.19</v>
      </c>
      <c r="O1221" t="n">
        <v>39432.92</v>
      </c>
      <c r="P1221" t="n">
        <v>246.78</v>
      </c>
      <c r="Q1221" t="n">
        <v>467.07</v>
      </c>
      <c r="R1221" t="n">
        <v>56.38</v>
      </c>
      <c r="S1221" t="n">
        <v>39.61</v>
      </c>
      <c r="T1221" t="n">
        <v>3442.84</v>
      </c>
      <c r="U1221" t="n">
        <v>0.7</v>
      </c>
      <c r="V1221" t="n">
        <v>0.75</v>
      </c>
      <c r="W1221" t="n">
        <v>2.62</v>
      </c>
      <c r="X1221" t="n">
        <v>0.2</v>
      </c>
      <c r="Y1221" t="n">
        <v>1</v>
      </c>
      <c r="Z1221" t="n">
        <v>10</v>
      </c>
    </row>
    <row r="1222">
      <c r="A1222" t="n">
        <v>108</v>
      </c>
      <c r="B1222" t="n">
        <v>135</v>
      </c>
      <c r="C1222" t="inlineStr">
        <is>
          <t xml:space="preserve">CONCLUIDO	</t>
        </is>
      </c>
      <c r="D1222" t="n">
        <v>5.3204</v>
      </c>
      <c r="E1222" t="n">
        <v>18.8</v>
      </c>
      <c r="F1222" t="n">
        <v>15.54</v>
      </c>
      <c r="G1222" t="n">
        <v>116.54</v>
      </c>
      <c r="H1222" t="n">
        <v>1.57</v>
      </c>
      <c r="I1222" t="n">
        <v>8</v>
      </c>
      <c r="J1222" t="n">
        <v>318.39</v>
      </c>
      <c r="K1222" t="n">
        <v>59.89</v>
      </c>
      <c r="L1222" t="n">
        <v>28</v>
      </c>
      <c r="M1222" t="n">
        <v>6</v>
      </c>
      <c r="N1222" t="n">
        <v>95.5</v>
      </c>
      <c r="O1222" t="n">
        <v>39502.07</v>
      </c>
      <c r="P1222" t="n">
        <v>246.55</v>
      </c>
      <c r="Q1222" t="n">
        <v>467.07</v>
      </c>
      <c r="R1222" t="n">
        <v>56.74</v>
      </c>
      <c r="S1222" t="n">
        <v>39.61</v>
      </c>
      <c r="T1222" t="n">
        <v>3618.53</v>
      </c>
      <c r="U1222" t="n">
        <v>0.7</v>
      </c>
      <c r="V1222" t="n">
        <v>0.75</v>
      </c>
      <c r="W1222" t="n">
        <v>2.62</v>
      </c>
      <c r="X1222" t="n">
        <v>0.2</v>
      </c>
      <c r="Y1222" t="n">
        <v>1</v>
      </c>
      <c r="Z1222" t="n">
        <v>10</v>
      </c>
    </row>
    <row r="1223">
      <c r="A1223" t="n">
        <v>109</v>
      </c>
      <c r="B1223" t="n">
        <v>135</v>
      </c>
      <c r="C1223" t="inlineStr">
        <is>
          <t xml:space="preserve">CONCLUIDO	</t>
        </is>
      </c>
      <c r="D1223" t="n">
        <v>5.3221</v>
      </c>
      <c r="E1223" t="n">
        <v>18.79</v>
      </c>
      <c r="F1223" t="n">
        <v>15.53</v>
      </c>
      <c r="G1223" t="n">
        <v>116.49</v>
      </c>
      <c r="H1223" t="n">
        <v>1.58</v>
      </c>
      <c r="I1223" t="n">
        <v>8</v>
      </c>
      <c r="J1223" t="n">
        <v>318.95</v>
      </c>
      <c r="K1223" t="n">
        <v>59.89</v>
      </c>
      <c r="L1223" t="n">
        <v>28.25</v>
      </c>
      <c r="M1223" t="n">
        <v>6</v>
      </c>
      <c r="N1223" t="n">
        <v>95.81</v>
      </c>
      <c r="O1223" t="n">
        <v>39571.36</v>
      </c>
      <c r="P1223" t="n">
        <v>246.21</v>
      </c>
      <c r="Q1223" t="n">
        <v>467.07</v>
      </c>
      <c r="R1223" t="n">
        <v>56.49</v>
      </c>
      <c r="S1223" t="n">
        <v>39.61</v>
      </c>
      <c r="T1223" t="n">
        <v>3493.57</v>
      </c>
      <c r="U1223" t="n">
        <v>0.7</v>
      </c>
      <c r="V1223" t="n">
        <v>0.75</v>
      </c>
      <c r="W1223" t="n">
        <v>2.62</v>
      </c>
      <c r="X1223" t="n">
        <v>0.2</v>
      </c>
      <c r="Y1223" t="n">
        <v>1</v>
      </c>
      <c r="Z1223" t="n">
        <v>10</v>
      </c>
    </row>
    <row r="1224">
      <c r="A1224" t="n">
        <v>110</v>
      </c>
      <c r="B1224" t="n">
        <v>135</v>
      </c>
      <c r="C1224" t="inlineStr">
        <is>
          <t xml:space="preserve">CONCLUIDO	</t>
        </is>
      </c>
      <c r="D1224" t="n">
        <v>5.3228</v>
      </c>
      <c r="E1224" t="n">
        <v>18.79</v>
      </c>
      <c r="F1224" t="n">
        <v>15.53</v>
      </c>
      <c r="G1224" t="n">
        <v>116.47</v>
      </c>
      <c r="H1224" t="n">
        <v>1.59</v>
      </c>
      <c r="I1224" t="n">
        <v>8</v>
      </c>
      <c r="J1224" t="n">
        <v>319.51</v>
      </c>
      <c r="K1224" t="n">
        <v>59.89</v>
      </c>
      <c r="L1224" t="n">
        <v>28.5</v>
      </c>
      <c r="M1224" t="n">
        <v>6</v>
      </c>
      <c r="N1224" t="n">
        <v>96.13</v>
      </c>
      <c r="O1224" t="n">
        <v>39640.79</v>
      </c>
      <c r="P1224" t="n">
        <v>246.45</v>
      </c>
      <c r="Q1224" t="n">
        <v>467.07</v>
      </c>
      <c r="R1224" t="n">
        <v>56.41</v>
      </c>
      <c r="S1224" t="n">
        <v>39.61</v>
      </c>
      <c r="T1224" t="n">
        <v>3453.84</v>
      </c>
      <c r="U1224" t="n">
        <v>0.7</v>
      </c>
      <c r="V1224" t="n">
        <v>0.75</v>
      </c>
      <c r="W1224" t="n">
        <v>2.62</v>
      </c>
      <c r="X1224" t="n">
        <v>0.2</v>
      </c>
      <c r="Y1224" t="n">
        <v>1</v>
      </c>
      <c r="Z1224" t="n">
        <v>10</v>
      </c>
    </row>
    <row r="1225">
      <c r="A1225" t="n">
        <v>111</v>
      </c>
      <c r="B1225" t="n">
        <v>135</v>
      </c>
      <c r="C1225" t="inlineStr">
        <is>
          <t xml:space="preserve">CONCLUIDO	</t>
        </is>
      </c>
      <c r="D1225" t="n">
        <v>5.3225</v>
      </c>
      <c r="E1225" t="n">
        <v>18.79</v>
      </c>
      <c r="F1225" t="n">
        <v>15.53</v>
      </c>
      <c r="G1225" t="n">
        <v>116.48</v>
      </c>
      <c r="H1225" t="n">
        <v>1.6</v>
      </c>
      <c r="I1225" t="n">
        <v>8</v>
      </c>
      <c r="J1225" t="n">
        <v>320.08</v>
      </c>
      <c r="K1225" t="n">
        <v>59.89</v>
      </c>
      <c r="L1225" t="n">
        <v>28.75</v>
      </c>
      <c r="M1225" t="n">
        <v>6</v>
      </c>
      <c r="N1225" t="n">
        <v>96.44</v>
      </c>
      <c r="O1225" t="n">
        <v>39710.36</v>
      </c>
      <c r="P1225" t="n">
        <v>245.79</v>
      </c>
      <c r="Q1225" t="n">
        <v>467.14</v>
      </c>
      <c r="R1225" t="n">
        <v>56.37</v>
      </c>
      <c r="S1225" t="n">
        <v>39.61</v>
      </c>
      <c r="T1225" t="n">
        <v>3437.65</v>
      </c>
      <c r="U1225" t="n">
        <v>0.7</v>
      </c>
      <c r="V1225" t="n">
        <v>0.75</v>
      </c>
      <c r="W1225" t="n">
        <v>2.62</v>
      </c>
      <c r="X1225" t="n">
        <v>0.2</v>
      </c>
      <c r="Y1225" t="n">
        <v>1</v>
      </c>
      <c r="Z1225" t="n">
        <v>10</v>
      </c>
    </row>
    <row r="1226">
      <c r="A1226" t="n">
        <v>112</v>
      </c>
      <c r="B1226" t="n">
        <v>135</v>
      </c>
      <c r="C1226" t="inlineStr">
        <is>
          <t xml:space="preserve">CONCLUIDO	</t>
        </is>
      </c>
      <c r="D1226" t="n">
        <v>5.3166</v>
      </c>
      <c r="E1226" t="n">
        <v>18.81</v>
      </c>
      <c r="F1226" t="n">
        <v>15.55</v>
      </c>
      <c r="G1226" t="n">
        <v>116.64</v>
      </c>
      <c r="H1226" t="n">
        <v>1.61</v>
      </c>
      <c r="I1226" t="n">
        <v>8</v>
      </c>
      <c r="J1226" t="n">
        <v>320.64</v>
      </c>
      <c r="K1226" t="n">
        <v>59.89</v>
      </c>
      <c r="L1226" t="n">
        <v>29</v>
      </c>
      <c r="M1226" t="n">
        <v>6</v>
      </c>
      <c r="N1226" t="n">
        <v>96.75</v>
      </c>
      <c r="O1226" t="n">
        <v>39780.08</v>
      </c>
      <c r="P1226" t="n">
        <v>245.18</v>
      </c>
      <c r="Q1226" t="n">
        <v>467.12</v>
      </c>
      <c r="R1226" t="n">
        <v>57.14</v>
      </c>
      <c r="S1226" t="n">
        <v>39.61</v>
      </c>
      <c r="T1226" t="n">
        <v>3818.5</v>
      </c>
      <c r="U1226" t="n">
        <v>0.6899999999999999</v>
      </c>
      <c r="V1226" t="n">
        <v>0.75</v>
      </c>
      <c r="W1226" t="n">
        <v>2.62</v>
      </c>
      <c r="X1226" t="n">
        <v>0.22</v>
      </c>
      <c r="Y1226" t="n">
        <v>1</v>
      </c>
      <c r="Z1226" t="n">
        <v>10</v>
      </c>
    </row>
    <row r="1227">
      <c r="A1227" t="n">
        <v>113</v>
      </c>
      <c r="B1227" t="n">
        <v>135</v>
      </c>
      <c r="C1227" t="inlineStr">
        <is>
          <t xml:space="preserve">CONCLUIDO	</t>
        </is>
      </c>
      <c r="D1227" t="n">
        <v>5.3428</v>
      </c>
      <c r="E1227" t="n">
        <v>18.72</v>
      </c>
      <c r="F1227" t="n">
        <v>15.51</v>
      </c>
      <c r="G1227" t="n">
        <v>132.94</v>
      </c>
      <c r="H1227" t="n">
        <v>1.62</v>
      </c>
      <c r="I1227" t="n">
        <v>7</v>
      </c>
      <c r="J1227" t="n">
        <v>321.21</v>
      </c>
      <c r="K1227" t="n">
        <v>59.89</v>
      </c>
      <c r="L1227" t="n">
        <v>29.25</v>
      </c>
      <c r="M1227" t="n">
        <v>5</v>
      </c>
      <c r="N1227" t="n">
        <v>97.06999999999999</v>
      </c>
      <c r="O1227" t="n">
        <v>39849.95</v>
      </c>
      <c r="P1227" t="n">
        <v>244.23</v>
      </c>
      <c r="Q1227" t="n">
        <v>467.07</v>
      </c>
      <c r="R1227" t="n">
        <v>55.74</v>
      </c>
      <c r="S1227" t="n">
        <v>39.61</v>
      </c>
      <c r="T1227" t="n">
        <v>3127.86</v>
      </c>
      <c r="U1227" t="n">
        <v>0.71</v>
      </c>
      <c r="V1227" t="n">
        <v>0.75</v>
      </c>
      <c r="W1227" t="n">
        <v>2.62</v>
      </c>
      <c r="X1227" t="n">
        <v>0.18</v>
      </c>
      <c r="Y1227" t="n">
        <v>1</v>
      </c>
      <c r="Z1227" t="n">
        <v>10</v>
      </c>
    </row>
    <row r="1228">
      <c r="A1228" t="n">
        <v>114</v>
      </c>
      <c r="B1228" t="n">
        <v>135</v>
      </c>
      <c r="C1228" t="inlineStr">
        <is>
          <t xml:space="preserve">CONCLUIDO	</t>
        </is>
      </c>
      <c r="D1228" t="n">
        <v>5.3405</v>
      </c>
      <c r="E1228" t="n">
        <v>18.73</v>
      </c>
      <c r="F1228" t="n">
        <v>15.52</v>
      </c>
      <c r="G1228" t="n">
        <v>133.01</v>
      </c>
      <c r="H1228" t="n">
        <v>1.63</v>
      </c>
      <c r="I1228" t="n">
        <v>7</v>
      </c>
      <c r="J1228" t="n">
        <v>321.78</v>
      </c>
      <c r="K1228" t="n">
        <v>59.89</v>
      </c>
      <c r="L1228" t="n">
        <v>29.5</v>
      </c>
      <c r="M1228" t="n">
        <v>5</v>
      </c>
      <c r="N1228" t="n">
        <v>97.39</v>
      </c>
      <c r="O1228" t="n">
        <v>39919.96</v>
      </c>
      <c r="P1228" t="n">
        <v>244.89</v>
      </c>
      <c r="Q1228" t="n">
        <v>467.07</v>
      </c>
      <c r="R1228" t="n">
        <v>55.95</v>
      </c>
      <c r="S1228" t="n">
        <v>39.61</v>
      </c>
      <c r="T1228" t="n">
        <v>3231.08</v>
      </c>
      <c r="U1228" t="n">
        <v>0.71</v>
      </c>
      <c r="V1228" t="n">
        <v>0.75</v>
      </c>
      <c r="W1228" t="n">
        <v>2.62</v>
      </c>
      <c r="X1228" t="n">
        <v>0.18</v>
      </c>
      <c r="Y1228" t="n">
        <v>1</v>
      </c>
      <c r="Z1228" t="n">
        <v>10</v>
      </c>
    </row>
    <row r="1229">
      <c r="A1229" t="n">
        <v>115</v>
      </c>
      <c r="B1229" t="n">
        <v>135</v>
      </c>
      <c r="C1229" t="inlineStr">
        <is>
          <t xml:space="preserve">CONCLUIDO	</t>
        </is>
      </c>
      <c r="D1229" t="n">
        <v>5.3405</v>
      </c>
      <c r="E1229" t="n">
        <v>18.72</v>
      </c>
      <c r="F1229" t="n">
        <v>15.52</v>
      </c>
      <c r="G1229" t="n">
        <v>133.01</v>
      </c>
      <c r="H1229" t="n">
        <v>1.64</v>
      </c>
      <c r="I1229" t="n">
        <v>7</v>
      </c>
      <c r="J1229" t="n">
        <v>322.34</v>
      </c>
      <c r="K1229" t="n">
        <v>59.89</v>
      </c>
      <c r="L1229" t="n">
        <v>29.75</v>
      </c>
      <c r="M1229" t="n">
        <v>5</v>
      </c>
      <c r="N1229" t="n">
        <v>97.70999999999999</v>
      </c>
      <c r="O1229" t="n">
        <v>39990.12</v>
      </c>
      <c r="P1229" t="n">
        <v>245.34</v>
      </c>
      <c r="Q1229" t="n">
        <v>467.07</v>
      </c>
      <c r="R1229" t="n">
        <v>56.03</v>
      </c>
      <c r="S1229" t="n">
        <v>39.61</v>
      </c>
      <c r="T1229" t="n">
        <v>3271.85</v>
      </c>
      <c r="U1229" t="n">
        <v>0.71</v>
      </c>
      <c r="V1229" t="n">
        <v>0.75</v>
      </c>
      <c r="W1229" t="n">
        <v>2.62</v>
      </c>
      <c r="X1229" t="n">
        <v>0.18</v>
      </c>
      <c r="Y1229" t="n">
        <v>1</v>
      </c>
      <c r="Z1229" t="n">
        <v>10</v>
      </c>
    </row>
    <row r="1230">
      <c r="A1230" t="n">
        <v>116</v>
      </c>
      <c r="B1230" t="n">
        <v>135</v>
      </c>
      <c r="C1230" t="inlineStr">
        <is>
          <t xml:space="preserve">CONCLUIDO	</t>
        </is>
      </c>
      <c r="D1230" t="n">
        <v>5.3416</v>
      </c>
      <c r="E1230" t="n">
        <v>18.72</v>
      </c>
      <c r="F1230" t="n">
        <v>15.51</v>
      </c>
      <c r="G1230" t="n">
        <v>132.98</v>
      </c>
      <c r="H1230" t="n">
        <v>1.66</v>
      </c>
      <c r="I1230" t="n">
        <v>7</v>
      </c>
      <c r="J1230" t="n">
        <v>322.91</v>
      </c>
      <c r="K1230" t="n">
        <v>59.89</v>
      </c>
      <c r="L1230" t="n">
        <v>30</v>
      </c>
      <c r="M1230" t="n">
        <v>5</v>
      </c>
      <c r="N1230" t="n">
        <v>98.03</v>
      </c>
      <c r="O1230" t="n">
        <v>40060.43</v>
      </c>
      <c r="P1230" t="n">
        <v>245.85</v>
      </c>
      <c r="Q1230" t="n">
        <v>467.07</v>
      </c>
      <c r="R1230" t="n">
        <v>55.93</v>
      </c>
      <c r="S1230" t="n">
        <v>39.61</v>
      </c>
      <c r="T1230" t="n">
        <v>3223.13</v>
      </c>
      <c r="U1230" t="n">
        <v>0.71</v>
      </c>
      <c r="V1230" t="n">
        <v>0.75</v>
      </c>
      <c r="W1230" t="n">
        <v>2.62</v>
      </c>
      <c r="X1230" t="n">
        <v>0.18</v>
      </c>
      <c r="Y1230" t="n">
        <v>1</v>
      </c>
      <c r="Z1230" t="n">
        <v>10</v>
      </c>
    </row>
    <row r="1231">
      <c r="A1231" t="n">
        <v>117</v>
      </c>
      <c r="B1231" t="n">
        <v>135</v>
      </c>
      <c r="C1231" t="inlineStr">
        <is>
          <t xml:space="preserve">CONCLUIDO	</t>
        </is>
      </c>
      <c r="D1231" t="n">
        <v>5.3444</v>
      </c>
      <c r="E1231" t="n">
        <v>18.71</v>
      </c>
      <c r="F1231" t="n">
        <v>15.5</v>
      </c>
      <c r="G1231" t="n">
        <v>132.89</v>
      </c>
      <c r="H1231" t="n">
        <v>1.67</v>
      </c>
      <c r="I1231" t="n">
        <v>7</v>
      </c>
      <c r="J1231" t="n">
        <v>323.49</v>
      </c>
      <c r="K1231" t="n">
        <v>59.89</v>
      </c>
      <c r="L1231" t="n">
        <v>30.25</v>
      </c>
      <c r="M1231" t="n">
        <v>5</v>
      </c>
      <c r="N1231" t="n">
        <v>98.34999999999999</v>
      </c>
      <c r="O1231" t="n">
        <v>40131.01</v>
      </c>
      <c r="P1231" t="n">
        <v>245.59</v>
      </c>
      <c r="Q1231" t="n">
        <v>467.11</v>
      </c>
      <c r="R1231" t="n">
        <v>55.51</v>
      </c>
      <c r="S1231" t="n">
        <v>39.61</v>
      </c>
      <c r="T1231" t="n">
        <v>3009.72</v>
      </c>
      <c r="U1231" t="n">
        <v>0.71</v>
      </c>
      <c r="V1231" t="n">
        <v>0.75</v>
      </c>
      <c r="W1231" t="n">
        <v>2.62</v>
      </c>
      <c r="X1231" t="n">
        <v>0.17</v>
      </c>
      <c r="Y1231" t="n">
        <v>1</v>
      </c>
      <c r="Z1231" t="n">
        <v>10</v>
      </c>
    </row>
    <row r="1232">
      <c r="A1232" t="n">
        <v>118</v>
      </c>
      <c r="B1232" t="n">
        <v>135</v>
      </c>
      <c r="C1232" t="inlineStr">
        <is>
          <t xml:space="preserve">CONCLUIDO	</t>
        </is>
      </c>
      <c r="D1232" t="n">
        <v>5.3414</v>
      </c>
      <c r="E1232" t="n">
        <v>18.72</v>
      </c>
      <c r="F1232" t="n">
        <v>15.51</v>
      </c>
      <c r="G1232" t="n">
        <v>132.98</v>
      </c>
      <c r="H1232" t="n">
        <v>1.68</v>
      </c>
      <c r="I1232" t="n">
        <v>7</v>
      </c>
      <c r="J1232" t="n">
        <v>324.06</v>
      </c>
      <c r="K1232" t="n">
        <v>59.89</v>
      </c>
      <c r="L1232" t="n">
        <v>30.5</v>
      </c>
      <c r="M1232" t="n">
        <v>5</v>
      </c>
      <c r="N1232" t="n">
        <v>98.67</v>
      </c>
      <c r="O1232" t="n">
        <v>40201.62</v>
      </c>
      <c r="P1232" t="n">
        <v>246.21</v>
      </c>
      <c r="Q1232" t="n">
        <v>467.07</v>
      </c>
      <c r="R1232" t="n">
        <v>55.9</v>
      </c>
      <c r="S1232" t="n">
        <v>39.61</v>
      </c>
      <c r="T1232" t="n">
        <v>3206.98</v>
      </c>
      <c r="U1232" t="n">
        <v>0.71</v>
      </c>
      <c r="V1232" t="n">
        <v>0.75</v>
      </c>
      <c r="W1232" t="n">
        <v>2.62</v>
      </c>
      <c r="X1232" t="n">
        <v>0.18</v>
      </c>
      <c r="Y1232" t="n">
        <v>1</v>
      </c>
      <c r="Z1232" t="n">
        <v>10</v>
      </c>
    </row>
    <row r="1233">
      <c r="A1233" t="n">
        <v>119</v>
      </c>
      <c r="B1233" t="n">
        <v>135</v>
      </c>
      <c r="C1233" t="inlineStr">
        <is>
          <t xml:space="preserve">CONCLUIDO	</t>
        </is>
      </c>
      <c r="D1233" t="n">
        <v>5.3424</v>
      </c>
      <c r="E1233" t="n">
        <v>18.72</v>
      </c>
      <c r="F1233" t="n">
        <v>15.51</v>
      </c>
      <c r="G1233" t="n">
        <v>132.95</v>
      </c>
      <c r="H1233" t="n">
        <v>1.69</v>
      </c>
      <c r="I1233" t="n">
        <v>7</v>
      </c>
      <c r="J1233" t="n">
        <v>324.63</v>
      </c>
      <c r="K1233" t="n">
        <v>59.89</v>
      </c>
      <c r="L1233" t="n">
        <v>30.75</v>
      </c>
      <c r="M1233" t="n">
        <v>5</v>
      </c>
      <c r="N1233" t="n">
        <v>99</v>
      </c>
      <c r="O1233" t="n">
        <v>40272.38</v>
      </c>
      <c r="P1233" t="n">
        <v>246.68</v>
      </c>
      <c r="Q1233" t="n">
        <v>467.07</v>
      </c>
      <c r="R1233" t="n">
        <v>55.83</v>
      </c>
      <c r="S1233" t="n">
        <v>39.61</v>
      </c>
      <c r="T1233" t="n">
        <v>3170.9</v>
      </c>
      <c r="U1233" t="n">
        <v>0.71</v>
      </c>
      <c r="V1233" t="n">
        <v>0.75</v>
      </c>
      <c r="W1233" t="n">
        <v>2.62</v>
      </c>
      <c r="X1233" t="n">
        <v>0.18</v>
      </c>
      <c r="Y1233" t="n">
        <v>1</v>
      </c>
      <c r="Z1233" t="n">
        <v>10</v>
      </c>
    </row>
    <row r="1234">
      <c r="A1234" t="n">
        <v>120</v>
      </c>
      <c r="B1234" t="n">
        <v>135</v>
      </c>
      <c r="C1234" t="inlineStr">
        <is>
          <t xml:space="preserve">CONCLUIDO	</t>
        </is>
      </c>
      <c r="D1234" t="n">
        <v>5.3443</v>
      </c>
      <c r="E1234" t="n">
        <v>18.71</v>
      </c>
      <c r="F1234" t="n">
        <v>15.5</v>
      </c>
      <c r="G1234" t="n">
        <v>132.9</v>
      </c>
      <c r="H1234" t="n">
        <v>1.7</v>
      </c>
      <c r="I1234" t="n">
        <v>7</v>
      </c>
      <c r="J1234" t="n">
        <v>325.21</v>
      </c>
      <c r="K1234" t="n">
        <v>59.89</v>
      </c>
      <c r="L1234" t="n">
        <v>31</v>
      </c>
      <c r="M1234" t="n">
        <v>5</v>
      </c>
      <c r="N1234" t="n">
        <v>99.31999999999999</v>
      </c>
      <c r="O1234" t="n">
        <v>40343.29</v>
      </c>
      <c r="P1234" t="n">
        <v>246.52</v>
      </c>
      <c r="Q1234" t="n">
        <v>467.07</v>
      </c>
      <c r="R1234" t="n">
        <v>55.57</v>
      </c>
      <c r="S1234" t="n">
        <v>39.61</v>
      </c>
      <c r="T1234" t="n">
        <v>3039.12</v>
      </c>
      <c r="U1234" t="n">
        <v>0.71</v>
      </c>
      <c r="V1234" t="n">
        <v>0.75</v>
      </c>
      <c r="W1234" t="n">
        <v>2.62</v>
      </c>
      <c r="X1234" t="n">
        <v>0.17</v>
      </c>
      <c r="Y1234" t="n">
        <v>1</v>
      </c>
      <c r="Z1234" t="n">
        <v>10</v>
      </c>
    </row>
    <row r="1235">
      <c r="A1235" t="n">
        <v>121</v>
      </c>
      <c r="B1235" t="n">
        <v>135</v>
      </c>
      <c r="C1235" t="inlineStr">
        <is>
          <t xml:space="preserve">CONCLUIDO	</t>
        </is>
      </c>
      <c r="D1235" t="n">
        <v>5.3438</v>
      </c>
      <c r="E1235" t="n">
        <v>18.71</v>
      </c>
      <c r="F1235" t="n">
        <v>15.51</v>
      </c>
      <c r="G1235" t="n">
        <v>132.91</v>
      </c>
      <c r="H1235" t="n">
        <v>1.71</v>
      </c>
      <c r="I1235" t="n">
        <v>7</v>
      </c>
      <c r="J1235" t="n">
        <v>325.78</v>
      </c>
      <c r="K1235" t="n">
        <v>59.89</v>
      </c>
      <c r="L1235" t="n">
        <v>31.25</v>
      </c>
      <c r="M1235" t="n">
        <v>5</v>
      </c>
      <c r="N1235" t="n">
        <v>99.65000000000001</v>
      </c>
      <c r="O1235" t="n">
        <v>40414.36</v>
      </c>
      <c r="P1235" t="n">
        <v>246.61</v>
      </c>
      <c r="Q1235" t="n">
        <v>467.07</v>
      </c>
      <c r="R1235" t="n">
        <v>55.62</v>
      </c>
      <c r="S1235" t="n">
        <v>39.61</v>
      </c>
      <c r="T1235" t="n">
        <v>3064.24</v>
      </c>
      <c r="U1235" t="n">
        <v>0.71</v>
      </c>
      <c r="V1235" t="n">
        <v>0.75</v>
      </c>
      <c r="W1235" t="n">
        <v>2.62</v>
      </c>
      <c r="X1235" t="n">
        <v>0.17</v>
      </c>
      <c r="Y1235" t="n">
        <v>1</v>
      </c>
      <c r="Z1235" t="n">
        <v>10</v>
      </c>
    </row>
    <row r="1236">
      <c r="A1236" t="n">
        <v>122</v>
      </c>
      <c r="B1236" t="n">
        <v>135</v>
      </c>
      <c r="C1236" t="inlineStr">
        <is>
          <t xml:space="preserve">CONCLUIDO	</t>
        </is>
      </c>
      <c r="D1236" t="n">
        <v>5.3418</v>
      </c>
      <c r="E1236" t="n">
        <v>18.72</v>
      </c>
      <c r="F1236" t="n">
        <v>15.51</v>
      </c>
      <c r="G1236" t="n">
        <v>132.97</v>
      </c>
      <c r="H1236" t="n">
        <v>1.72</v>
      </c>
      <c r="I1236" t="n">
        <v>7</v>
      </c>
      <c r="J1236" t="n">
        <v>326.36</v>
      </c>
      <c r="K1236" t="n">
        <v>59.89</v>
      </c>
      <c r="L1236" t="n">
        <v>31.5</v>
      </c>
      <c r="M1236" t="n">
        <v>5</v>
      </c>
      <c r="N1236" t="n">
        <v>99.97</v>
      </c>
      <c r="O1236" t="n">
        <v>40485.58</v>
      </c>
      <c r="P1236" t="n">
        <v>246.34</v>
      </c>
      <c r="Q1236" t="n">
        <v>467.07</v>
      </c>
      <c r="R1236" t="n">
        <v>55.84</v>
      </c>
      <c r="S1236" t="n">
        <v>39.61</v>
      </c>
      <c r="T1236" t="n">
        <v>3174.52</v>
      </c>
      <c r="U1236" t="n">
        <v>0.71</v>
      </c>
      <c r="V1236" t="n">
        <v>0.75</v>
      </c>
      <c r="W1236" t="n">
        <v>2.62</v>
      </c>
      <c r="X1236" t="n">
        <v>0.18</v>
      </c>
      <c r="Y1236" t="n">
        <v>1</v>
      </c>
      <c r="Z1236" t="n">
        <v>10</v>
      </c>
    </row>
    <row r="1237">
      <c r="A1237" t="n">
        <v>123</v>
      </c>
      <c r="B1237" t="n">
        <v>135</v>
      </c>
      <c r="C1237" t="inlineStr">
        <is>
          <t xml:space="preserve">CONCLUIDO	</t>
        </is>
      </c>
      <c r="D1237" t="n">
        <v>5.3451</v>
      </c>
      <c r="E1237" t="n">
        <v>18.71</v>
      </c>
      <c r="F1237" t="n">
        <v>15.5</v>
      </c>
      <c r="G1237" t="n">
        <v>132.87</v>
      </c>
      <c r="H1237" t="n">
        <v>1.73</v>
      </c>
      <c r="I1237" t="n">
        <v>7</v>
      </c>
      <c r="J1237" t="n">
        <v>326.94</v>
      </c>
      <c r="K1237" t="n">
        <v>59.89</v>
      </c>
      <c r="L1237" t="n">
        <v>31.75</v>
      </c>
      <c r="M1237" t="n">
        <v>5</v>
      </c>
      <c r="N1237" t="n">
        <v>100.3</v>
      </c>
      <c r="O1237" t="n">
        <v>40556.96</v>
      </c>
      <c r="P1237" t="n">
        <v>245.75</v>
      </c>
      <c r="Q1237" t="n">
        <v>467.07</v>
      </c>
      <c r="R1237" t="n">
        <v>55.44</v>
      </c>
      <c r="S1237" t="n">
        <v>39.61</v>
      </c>
      <c r="T1237" t="n">
        <v>2977.73</v>
      </c>
      <c r="U1237" t="n">
        <v>0.71</v>
      </c>
      <c r="V1237" t="n">
        <v>0.75</v>
      </c>
      <c r="W1237" t="n">
        <v>2.62</v>
      </c>
      <c r="X1237" t="n">
        <v>0.17</v>
      </c>
      <c r="Y1237" t="n">
        <v>1</v>
      </c>
      <c r="Z1237" t="n">
        <v>10</v>
      </c>
    </row>
    <row r="1238">
      <c r="A1238" t="n">
        <v>124</v>
      </c>
      <c r="B1238" t="n">
        <v>135</v>
      </c>
      <c r="C1238" t="inlineStr">
        <is>
          <t xml:space="preserve">CONCLUIDO	</t>
        </is>
      </c>
      <c r="D1238" t="n">
        <v>5.3458</v>
      </c>
      <c r="E1238" t="n">
        <v>18.71</v>
      </c>
      <c r="F1238" t="n">
        <v>15.5</v>
      </c>
      <c r="G1238" t="n">
        <v>132.85</v>
      </c>
      <c r="H1238" t="n">
        <v>1.74</v>
      </c>
      <c r="I1238" t="n">
        <v>7</v>
      </c>
      <c r="J1238" t="n">
        <v>327.52</v>
      </c>
      <c r="K1238" t="n">
        <v>59.89</v>
      </c>
      <c r="L1238" t="n">
        <v>32</v>
      </c>
      <c r="M1238" t="n">
        <v>5</v>
      </c>
      <c r="N1238" t="n">
        <v>100.63</v>
      </c>
      <c r="O1238" t="n">
        <v>40628.49</v>
      </c>
      <c r="P1238" t="n">
        <v>245.52</v>
      </c>
      <c r="Q1238" t="n">
        <v>467.07</v>
      </c>
      <c r="R1238" t="n">
        <v>55.35</v>
      </c>
      <c r="S1238" t="n">
        <v>39.61</v>
      </c>
      <c r="T1238" t="n">
        <v>2932.58</v>
      </c>
      <c r="U1238" t="n">
        <v>0.72</v>
      </c>
      <c r="V1238" t="n">
        <v>0.75</v>
      </c>
      <c r="W1238" t="n">
        <v>2.62</v>
      </c>
      <c r="X1238" t="n">
        <v>0.17</v>
      </c>
      <c r="Y1238" t="n">
        <v>1</v>
      </c>
      <c r="Z1238" t="n">
        <v>10</v>
      </c>
    </row>
    <row r="1239">
      <c r="A1239" t="n">
        <v>125</v>
      </c>
      <c r="B1239" t="n">
        <v>135</v>
      </c>
      <c r="C1239" t="inlineStr">
        <is>
          <t xml:space="preserve">CONCLUIDO	</t>
        </is>
      </c>
      <c r="D1239" t="n">
        <v>5.3468</v>
      </c>
      <c r="E1239" t="n">
        <v>18.7</v>
      </c>
      <c r="F1239" t="n">
        <v>15.5</v>
      </c>
      <c r="G1239" t="n">
        <v>132.82</v>
      </c>
      <c r="H1239" t="n">
        <v>1.75</v>
      </c>
      <c r="I1239" t="n">
        <v>7</v>
      </c>
      <c r="J1239" t="n">
        <v>328.1</v>
      </c>
      <c r="K1239" t="n">
        <v>59.89</v>
      </c>
      <c r="L1239" t="n">
        <v>32.25</v>
      </c>
      <c r="M1239" t="n">
        <v>5</v>
      </c>
      <c r="N1239" t="n">
        <v>100.96</v>
      </c>
      <c r="O1239" t="n">
        <v>40700.18</v>
      </c>
      <c r="P1239" t="n">
        <v>245.59</v>
      </c>
      <c r="Q1239" t="n">
        <v>467.07</v>
      </c>
      <c r="R1239" t="n">
        <v>55.3</v>
      </c>
      <c r="S1239" t="n">
        <v>39.61</v>
      </c>
      <c r="T1239" t="n">
        <v>2906.56</v>
      </c>
      <c r="U1239" t="n">
        <v>0.72</v>
      </c>
      <c r="V1239" t="n">
        <v>0.75</v>
      </c>
      <c r="W1239" t="n">
        <v>2.62</v>
      </c>
      <c r="X1239" t="n">
        <v>0.16</v>
      </c>
      <c r="Y1239" t="n">
        <v>1</v>
      </c>
      <c r="Z1239" t="n">
        <v>10</v>
      </c>
    </row>
    <row r="1240">
      <c r="A1240" t="n">
        <v>126</v>
      </c>
      <c r="B1240" t="n">
        <v>135</v>
      </c>
      <c r="C1240" t="inlineStr">
        <is>
          <t xml:space="preserve">CONCLUIDO	</t>
        </is>
      </c>
      <c r="D1240" t="n">
        <v>5.3452</v>
      </c>
      <c r="E1240" t="n">
        <v>18.71</v>
      </c>
      <c r="F1240" t="n">
        <v>15.5</v>
      </c>
      <c r="G1240" t="n">
        <v>132.87</v>
      </c>
      <c r="H1240" t="n">
        <v>1.76</v>
      </c>
      <c r="I1240" t="n">
        <v>7</v>
      </c>
      <c r="J1240" t="n">
        <v>328.68</v>
      </c>
      <c r="K1240" t="n">
        <v>59.89</v>
      </c>
      <c r="L1240" t="n">
        <v>32.5</v>
      </c>
      <c r="M1240" t="n">
        <v>5</v>
      </c>
      <c r="N1240" t="n">
        <v>101.3</v>
      </c>
      <c r="O1240" t="n">
        <v>40772.03</v>
      </c>
      <c r="P1240" t="n">
        <v>245.56</v>
      </c>
      <c r="Q1240" t="n">
        <v>467.07</v>
      </c>
      <c r="R1240" t="n">
        <v>55.41</v>
      </c>
      <c r="S1240" t="n">
        <v>39.61</v>
      </c>
      <c r="T1240" t="n">
        <v>2959.37</v>
      </c>
      <c r="U1240" t="n">
        <v>0.71</v>
      </c>
      <c r="V1240" t="n">
        <v>0.75</v>
      </c>
      <c r="W1240" t="n">
        <v>2.62</v>
      </c>
      <c r="X1240" t="n">
        <v>0.17</v>
      </c>
      <c r="Y1240" t="n">
        <v>1</v>
      </c>
      <c r="Z1240" t="n">
        <v>10</v>
      </c>
    </row>
    <row r="1241">
      <c r="A1241" t="n">
        <v>127</v>
      </c>
      <c r="B1241" t="n">
        <v>135</v>
      </c>
      <c r="C1241" t="inlineStr">
        <is>
          <t xml:space="preserve">CONCLUIDO	</t>
        </is>
      </c>
      <c r="D1241" t="n">
        <v>5.3455</v>
      </c>
      <c r="E1241" t="n">
        <v>18.71</v>
      </c>
      <c r="F1241" t="n">
        <v>15.5</v>
      </c>
      <c r="G1241" t="n">
        <v>132.86</v>
      </c>
      <c r="H1241" t="n">
        <v>1.77</v>
      </c>
      <c r="I1241" t="n">
        <v>7</v>
      </c>
      <c r="J1241" t="n">
        <v>329.27</v>
      </c>
      <c r="K1241" t="n">
        <v>59.89</v>
      </c>
      <c r="L1241" t="n">
        <v>32.75</v>
      </c>
      <c r="M1241" t="n">
        <v>5</v>
      </c>
      <c r="N1241" t="n">
        <v>101.63</v>
      </c>
      <c r="O1241" t="n">
        <v>40844.03</v>
      </c>
      <c r="P1241" t="n">
        <v>245.18</v>
      </c>
      <c r="Q1241" t="n">
        <v>467.07</v>
      </c>
      <c r="R1241" t="n">
        <v>55.34</v>
      </c>
      <c r="S1241" t="n">
        <v>39.61</v>
      </c>
      <c r="T1241" t="n">
        <v>2926.77</v>
      </c>
      <c r="U1241" t="n">
        <v>0.72</v>
      </c>
      <c r="V1241" t="n">
        <v>0.75</v>
      </c>
      <c r="W1241" t="n">
        <v>2.62</v>
      </c>
      <c r="X1241" t="n">
        <v>0.17</v>
      </c>
      <c r="Y1241" t="n">
        <v>1</v>
      </c>
      <c r="Z1241" t="n">
        <v>10</v>
      </c>
    </row>
    <row r="1242">
      <c r="A1242" t="n">
        <v>128</v>
      </c>
      <c r="B1242" t="n">
        <v>135</v>
      </c>
      <c r="C1242" t="inlineStr">
        <is>
          <t xml:space="preserve">CONCLUIDO	</t>
        </is>
      </c>
      <c r="D1242" t="n">
        <v>5.3467</v>
      </c>
      <c r="E1242" t="n">
        <v>18.7</v>
      </c>
      <c r="F1242" t="n">
        <v>15.5</v>
      </c>
      <c r="G1242" t="n">
        <v>132.82</v>
      </c>
      <c r="H1242" t="n">
        <v>1.78</v>
      </c>
      <c r="I1242" t="n">
        <v>7</v>
      </c>
      <c r="J1242" t="n">
        <v>329.85</v>
      </c>
      <c r="K1242" t="n">
        <v>59.89</v>
      </c>
      <c r="L1242" t="n">
        <v>33</v>
      </c>
      <c r="M1242" t="n">
        <v>5</v>
      </c>
      <c r="N1242" t="n">
        <v>101.97</v>
      </c>
      <c r="O1242" t="n">
        <v>40916.2</v>
      </c>
      <c r="P1242" t="n">
        <v>244.99</v>
      </c>
      <c r="Q1242" t="n">
        <v>467.11</v>
      </c>
      <c r="R1242" t="n">
        <v>55.18</v>
      </c>
      <c r="S1242" t="n">
        <v>39.61</v>
      </c>
      <c r="T1242" t="n">
        <v>2843.69</v>
      </c>
      <c r="U1242" t="n">
        <v>0.72</v>
      </c>
      <c r="V1242" t="n">
        <v>0.75</v>
      </c>
      <c r="W1242" t="n">
        <v>2.62</v>
      </c>
      <c r="X1242" t="n">
        <v>0.16</v>
      </c>
      <c r="Y1242" t="n">
        <v>1</v>
      </c>
      <c r="Z1242" t="n">
        <v>10</v>
      </c>
    </row>
    <row r="1243">
      <c r="A1243" t="n">
        <v>129</v>
      </c>
      <c r="B1243" t="n">
        <v>135</v>
      </c>
      <c r="C1243" t="inlineStr">
        <is>
          <t xml:space="preserve">CONCLUIDO	</t>
        </is>
      </c>
      <c r="D1243" t="n">
        <v>5.347</v>
      </c>
      <c r="E1243" t="n">
        <v>18.7</v>
      </c>
      <c r="F1243" t="n">
        <v>15.49</v>
      </c>
      <c r="G1243" t="n">
        <v>132.81</v>
      </c>
      <c r="H1243" t="n">
        <v>1.79</v>
      </c>
      <c r="I1243" t="n">
        <v>7</v>
      </c>
      <c r="J1243" t="n">
        <v>330.44</v>
      </c>
      <c r="K1243" t="n">
        <v>59.89</v>
      </c>
      <c r="L1243" t="n">
        <v>33.25</v>
      </c>
      <c r="M1243" t="n">
        <v>5</v>
      </c>
      <c r="N1243" t="n">
        <v>102.3</v>
      </c>
      <c r="O1243" t="n">
        <v>40988.53</v>
      </c>
      <c r="P1243" t="n">
        <v>244.8</v>
      </c>
      <c r="Q1243" t="n">
        <v>467.07</v>
      </c>
      <c r="R1243" t="n">
        <v>55.16</v>
      </c>
      <c r="S1243" t="n">
        <v>39.61</v>
      </c>
      <c r="T1243" t="n">
        <v>2836.76</v>
      </c>
      <c r="U1243" t="n">
        <v>0.72</v>
      </c>
      <c r="V1243" t="n">
        <v>0.75</v>
      </c>
      <c r="W1243" t="n">
        <v>2.62</v>
      </c>
      <c r="X1243" t="n">
        <v>0.16</v>
      </c>
      <c r="Y1243" t="n">
        <v>1</v>
      </c>
      <c r="Z1243" t="n">
        <v>10</v>
      </c>
    </row>
    <row r="1244">
      <c r="A1244" t="n">
        <v>130</v>
      </c>
      <c r="B1244" t="n">
        <v>135</v>
      </c>
      <c r="C1244" t="inlineStr">
        <is>
          <t xml:space="preserve">CONCLUIDO	</t>
        </is>
      </c>
      <c r="D1244" t="n">
        <v>5.3447</v>
      </c>
      <c r="E1244" t="n">
        <v>18.71</v>
      </c>
      <c r="F1244" t="n">
        <v>15.5</v>
      </c>
      <c r="G1244" t="n">
        <v>132.88</v>
      </c>
      <c r="H1244" t="n">
        <v>1.8</v>
      </c>
      <c r="I1244" t="n">
        <v>7</v>
      </c>
      <c r="J1244" t="n">
        <v>331.03</v>
      </c>
      <c r="K1244" t="n">
        <v>59.89</v>
      </c>
      <c r="L1244" t="n">
        <v>33.5</v>
      </c>
      <c r="M1244" t="n">
        <v>5</v>
      </c>
      <c r="N1244" t="n">
        <v>102.64</v>
      </c>
      <c r="O1244" t="n">
        <v>41061.02</v>
      </c>
      <c r="P1244" t="n">
        <v>244.63</v>
      </c>
      <c r="Q1244" t="n">
        <v>467.07</v>
      </c>
      <c r="R1244" t="n">
        <v>55.34</v>
      </c>
      <c r="S1244" t="n">
        <v>39.61</v>
      </c>
      <c r="T1244" t="n">
        <v>2924.91</v>
      </c>
      <c r="U1244" t="n">
        <v>0.72</v>
      </c>
      <c r="V1244" t="n">
        <v>0.75</v>
      </c>
      <c r="W1244" t="n">
        <v>2.62</v>
      </c>
      <c r="X1244" t="n">
        <v>0.17</v>
      </c>
      <c r="Y1244" t="n">
        <v>1</v>
      </c>
      <c r="Z1244" t="n">
        <v>10</v>
      </c>
    </row>
    <row r="1245">
      <c r="A1245" t="n">
        <v>131</v>
      </c>
      <c r="B1245" t="n">
        <v>135</v>
      </c>
      <c r="C1245" t="inlineStr">
        <is>
          <t xml:space="preserve">CONCLUIDO	</t>
        </is>
      </c>
      <c r="D1245" t="n">
        <v>5.3447</v>
      </c>
      <c r="E1245" t="n">
        <v>18.71</v>
      </c>
      <c r="F1245" t="n">
        <v>15.5</v>
      </c>
      <c r="G1245" t="n">
        <v>132.88</v>
      </c>
      <c r="H1245" t="n">
        <v>1.81</v>
      </c>
      <c r="I1245" t="n">
        <v>7</v>
      </c>
      <c r="J1245" t="n">
        <v>331.62</v>
      </c>
      <c r="K1245" t="n">
        <v>59.89</v>
      </c>
      <c r="L1245" t="n">
        <v>33.75</v>
      </c>
      <c r="M1245" t="n">
        <v>5</v>
      </c>
      <c r="N1245" t="n">
        <v>102.98</v>
      </c>
      <c r="O1245" t="n">
        <v>41133.67</v>
      </c>
      <c r="P1245" t="n">
        <v>244.43</v>
      </c>
      <c r="Q1245" t="n">
        <v>467.07</v>
      </c>
      <c r="R1245" t="n">
        <v>55.47</v>
      </c>
      <c r="S1245" t="n">
        <v>39.61</v>
      </c>
      <c r="T1245" t="n">
        <v>2988.76</v>
      </c>
      <c r="U1245" t="n">
        <v>0.71</v>
      </c>
      <c r="V1245" t="n">
        <v>0.75</v>
      </c>
      <c r="W1245" t="n">
        <v>2.62</v>
      </c>
      <c r="X1245" t="n">
        <v>0.17</v>
      </c>
      <c r="Y1245" t="n">
        <v>1</v>
      </c>
      <c r="Z1245" t="n">
        <v>10</v>
      </c>
    </row>
    <row r="1246">
      <c r="A1246" t="n">
        <v>132</v>
      </c>
      <c r="B1246" t="n">
        <v>135</v>
      </c>
      <c r="C1246" t="inlineStr">
        <is>
          <t xml:space="preserve">CONCLUIDO	</t>
        </is>
      </c>
      <c r="D1246" t="n">
        <v>5.3431</v>
      </c>
      <c r="E1246" t="n">
        <v>18.72</v>
      </c>
      <c r="F1246" t="n">
        <v>15.51</v>
      </c>
      <c r="G1246" t="n">
        <v>132.93</v>
      </c>
      <c r="H1246" t="n">
        <v>1.82</v>
      </c>
      <c r="I1246" t="n">
        <v>7</v>
      </c>
      <c r="J1246" t="n">
        <v>332.21</v>
      </c>
      <c r="K1246" t="n">
        <v>59.89</v>
      </c>
      <c r="L1246" t="n">
        <v>34</v>
      </c>
      <c r="M1246" t="n">
        <v>5</v>
      </c>
      <c r="N1246" t="n">
        <v>103.32</v>
      </c>
      <c r="O1246" t="n">
        <v>41206.49</v>
      </c>
      <c r="P1246" t="n">
        <v>244.35</v>
      </c>
      <c r="Q1246" t="n">
        <v>467.07</v>
      </c>
      <c r="R1246" t="n">
        <v>55.63</v>
      </c>
      <c r="S1246" t="n">
        <v>39.61</v>
      </c>
      <c r="T1246" t="n">
        <v>3070.57</v>
      </c>
      <c r="U1246" t="n">
        <v>0.71</v>
      </c>
      <c r="V1246" t="n">
        <v>0.75</v>
      </c>
      <c r="W1246" t="n">
        <v>2.62</v>
      </c>
      <c r="X1246" t="n">
        <v>0.18</v>
      </c>
      <c r="Y1246" t="n">
        <v>1</v>
      </c>
      <c r="Z1246" t="n">
        <v>10</v>
      </c>
    </row>
    <row r="1247">
      <c r="A1247" t="n">
        <v>133</v>
      </c>
      <c r="B1247" t="n">
        <v>135</v>
      </c>
      <c r="C1247" t="inlineStr">
        <is>
          <t xml:space="preserve">CONCLUIDO	</t>
        </is>
      </c>
      <c r="D1247" t="n">
        <v>5.3455</v>
      </c>
      <c r="E1247" t="n">
        <v>18.71</v>
      </c>
      <c r="F1247" t="n">
        <v>15.5</v>
      </c>
      <c r="G1247" t="n">
        <v>132.86</v>
      </c>
      <c r="H1247" t="n">
        <v>1.83</v>
      </c>
      <c r="I1247" t="n">
        <v>7</v>
      </c>
      <c r="J1247" t="n">
        <v>332.8</v>
      </c>
      <c r="K1247" t="n">
        <v>59.89</v>
      </c>
      <c r="L1247" t="n">
        <v>34.25</v>
      </c>
      <c r="M1247" t="n">
        <v>5</v>
      </c>
      <c r="N1247" t="n">
        <v>103.66</v>
      </c>
      <c r="O1247" t="n">
        <v>41279.48</v>
      </c>
      <c r="P1247" t="n">
        <v>244.02</v>
      </c>
      <c r="Q1247" t="n">
        <v>467.07</v>
      </c>
      <c r="R1247" t="n">
        <v>55.38</v>
      </c>
      <c r="S1247" t="n">
        <v>39.61</v>
      </c>
      <c r="T1247" t="n">
        <v>2947.02</v>
      </c>
      <c r="U1247" t="n">
        <v>0.72</v>
      </c>
      <c r="V1247" t="n">
        <v>0.75</v>
      </c>
      <c r="W1247" t="n">
        <v>2.62</v>
      </c>
      <c r="X1247" t="n">
        <v>0.17</v>
      </c>
      <c r="Y1247" t="n">
        <v>1</v>
      </c>
      <c r="Z1247" t="n">
        <v>10</v>
      </c>
    </row>
    <row r="1248">
      <c r="A1248" t="n">
        <v>134</v>
      </c>
      <c r="B1248" t="n">
        <v>135</v>
      </c>
      <c r="C1248" t="inlineStr">
        <is>
          <t xml:space="preserve">CONCLUIDO	</t>
        </is>
      </c>
      <c r="D1248" t="n">
        <v>5.3449</v>
      </c>
      <c r="E1248" t="n">
        <v>18.71</v>
      </c>
      <c r="F1248" t="n">
        <v>15.5</v>
      </c>
      <c r="G1248" t="n">
        <v>132.88</v>
      </c>
      <c r="H1248" t="n">
        <v>1.84</v>
      </c>
      <c r="I1248" t="n">
        <v>7</v>
      </c>
      <c r="J1248" t="n">
        <v>333.39</v>
      </c>
      <c r="K1248" t="n">
        <v>59.89</v>
      </c>
      <c r="L1248" t="n">
        <v>34.5</v>
      </c>
      <c r="M1248" t="n">
        <v>5</v>
      </c>
      <c r="N1248" t="n">
        <v>104.01</v>
      </c>
      <c r="O1248" t="n">
        <v>41352.63</v>
      </c>
      <c r="P1248" t="n">
        <v>243.57</v>
      </c>
      <c r="Q1248" t="n">
        <v>467.07</v>
      </c>
      <c r="R1248" t="n">
        <v>55.49</v>
      </c>
      <c r="S1248" t="n">
        <v>39.61</v>
      </c>
      <c r="T1248" t="n">
        <v>3000.21</v>
      </c>
      <c r="U1248" t="n">
        <v>0.71</v>
      </c>
      <c r="V1248" t="n">
        <v>0.75</v>
      </c>
      <c r="W1248" t="n">
        <v>2.62</v>
      </c>
      <c r="X1248" t="n">
        <v>0.17</v>
      </c>
      <c r="Y1248" t="n">
        <v>1</v>
      </c>
      <c r="Z1248" t="n">
        <v>10</v>
      </c>
    </row>
    <row r="1249">
      <c r="A1249" t="n">
        <v>135</v>
      </c>
      <c r="B1249" t="n">
        <v>135</v>
      </c>
      <c r="C1249" t="inlineStr">
        <is>
          <t xml:space="preserve">CONCLUIDO	</t>
        </is>
      </c>
      <c r="D1249" t="n">
        <v>5.3675</v>
      </c>
      <c r="E1249" t="n">
        <v>18.63</v>
      </c>
      <c r="F1249" t="n">
        <v>15.47</v>
      </c>
      <c r="G1249" t="n">
        <v>154.74</v>
      </c>
      <c r="H1249" t="n">
        <v>1.85</v>
      </c>
      <c r="I1249" t="n">
        <v>6</v>
      </c>
      <c r="J1249" t="n">
        <v>333.99</v>
      </c>
      <c r="K1249" t="n">
        <v>59.89</v>
      </c>
      <c r="L1249" t="n">
        <v>34.75</v>
      </c>
      <c r="M1249" t="n">
        <v>4</v>
      </c>
      <c r="N1249" t="n">
        <v>104.35</v>
      </c>
      <c r="O1249" t="n">
        <v>41426.07</v>
      </c>
      <c r="P1249" t="n">
        <v>242.34</v>
      </c>
      <c r="Q1249" t="n">
        <v>467.07</v>
      </c>
      <c r="R1249" t="n">
        <v>54.46</v>
      </c>
      <c r="S1249" t="n">
        <v>39.61</v>
      </c>
      <c r="T1249" t="n">
        <v>2492.54</v>
      </c>
      <c r="U1249" t="n">
        <v>0.73</v>
      </c>
      <c r="V1249" t="n">
        <v>0.75</v>
      </c>
      <c r="W1249" t="n">
        <v>2.62</v>
      </c>
      <c r="X1249" t="n">
        <v>0.14</v>
      </c>
      <c r="Y1249" t="n">
        <v>1</v>
      </c>
      <c r="Z1249" t="n">
        <v>10</v>
      </c>
    </row>
    <row r="1250">
      <c r="A1250" t="n">
        <v>136</v>
      </c>
      <c r="B1250" t="n">
        <v>135</v>
      </c>
      <c r="C1250" t="inlineStr">
        <is>
          <t xml:space="preserve">CONCLUIDO	</t>
        </is>
      </c>
      <c r="D1250" t="n">
        <v>5.3698</v>
      </c>
      <c r="E1250" t="n">
        <v>18.62</v>
      </c>
      <c r="F1250" t="n">
        <v>15.47</v>
      </c>
      <c r="G1250" t="n">
        <v>154.66</v>
      </c>
      <c r="H1250" t="n">
        <v>1.86</v>
      </c>
      <c r="I1250" t="n">
        <v>6</v>
      </c>
      <c r="J1250" t="n">
        <v>334.58</v>
      </c>
      <c r="K1250" t="n">
        <v>59.89</v>
      </c>
      <c r="L1250" t="n">
        <v>35</v>
      </c>
      <c r="M1250" t="n">
        <v>4</v>
      </c>
      <c r="N1250" t="n">
        <v>104.7</v>
      </c>
      <c r="O1250" t="n">
        <v>41499.57</v>
      </c>
      <c r="P1250" t="n">
        <v>242.42</v>
      </c>
      <c r="Q1250" t="n">
        <v>467.07</v>
      </c>
      <c r="R1250" t="n">
        <v>54.24</v>
      </c>
      <c r="S1250" t="n">
        <v>39.61</v>
      </c>
      <c r="T1250" t="n">
        <v>2381.31</v>
      </c>
      <c r="U1250" t="n">
        <v>0.73</v>
      </c>
      <c r="V1250" t="n">
        <v>0.75</v>
      </c>
      <c r="W1250" t="n">
        <v>2.62</v>
      </c>
      <c r="X1250" t="n">
        <v>0.13</v>
      </c>
      <c r="Y1250" t="n">
        <v>1</v>
      </c>
      <c r="Z1250" t="n">
        <v>10</v>
      </c>
    </row>
    <row r="1251">
      <c r="A1251" t="n">
        <v>137</v>
      </c>
      <c r="B1251" t="n">
        <v>135</v>
      </c>
      <c r="C1251" t="inlineStr">
        <is>
          <t xml:space="preserve">CONCLUIDO	</t>
        </is>
      </c>
      <c r="D1251" t="n">
        <v>5.3692</v>
      </c>
      <c r="E1251" t="n">
        <v>18.62</v>
      </c>
      <c r="F1251" t="n">
        <v>15.47</v>
      </c>
      <c r="G1251" t="n">
        <v>154.68</v>
      </c>
      <c r="H1251" t="n">
        <v>1.87</v>
      </c>
      <c r="I1251" t="n">
        <v>6</v>
      </c>
      <c r="J1251" t="n">
        <v>335.18</v>
      </c>
      <c r="K1251" t="n">
        <v>59.89</v>
      </c>
      <c r="L1251" t="n">
        <v>35.25</v>
      </c>
      <c r="M1251" t="n">
        <v>4</v>
      </c>
      <c r="N1251" t="n">
        <v>105.04</v>
      </c>
      <c r="O1251" t="n">
        <v>41573.23</v>
      </c>
      <c r="P1251" t="n">
        <v>242.49</v>
      </c>
      <c r="Q1251" t="n">
        <v>467.07</v>
      </c>
      <c r="R1251" t="n">
        <v>54.35</v>
      </c>
      <c r="S1251" t="n">
        <v>39.61</v>
      </c>
      <c r="T1251" t="n">
        <v>2438.07</v>
      </c>
      <c r="U1251" t="n">
        <v>0.73</v>
      </c>
      <c r="V1251" t="n">
        <v>0.75</v>
      </c>
      <c r="W1251" t="n">
        <v>2.62</v>
      </c>
      <c r="X1251" t="n">
        <v>0.14</v>
      </c>
      <c r="Y1251" t="n">
        <v>1</v>
      </c>
      <c r="Z1251" t="n">
        <v>10</v>
      </c>
    </row>
    <row r="1252">
      <c r="A1252" t="n">
        <v>138</v>
      </c>
      <c r="B1252" t="n">
        <v>135</v>
      </c>
      <c r="C1252" t="inlineStr">
        <is>
          <t xml:space="preserve">CONCLUIDO	</t>
        </is>
      </c>
      <c r="D1252" t="n">
        <v>5.3686</v>
      </c>
      <c r="E1252" t="n">
        <v>18.63</v>
      </c>
      <c r="F1252" t="n">
        <v>15.47</v>
      </c>
      <c r="G1252" t="n">
        <v>154.7</v>
      </c>
      <c r="H1252" t="n">
        <v>1.88</v>
      </c>
      <c r="I1252" t="n">
        <v>6</v>
      </c>
      <c r="J1252" t="n">
        <v>335.78</v>
      </c>
      <c r="K1252" t="n">
        <v>59.89</v>
      </c>
      <c r="L1252" t="n">
        <v>35.5</v>
      </c>
      <c r="M1252" t="n">
        <v>4</v>
      </c>
      <c r="N1252" t="n">
        <v>105.39</v>
      </c>
      <c r="O1252" t="n">
        <v>41647.07</v>
      </c>
      <c r="P1252" t="n">
        <v>243.03</v>
      </c>
      <c r="Q1252" t="n">
        <v>467.08</v>
      </c>
      <c r="R1252" t="n">
        <v>54.36</v>
      </c>
      <c r="S1252" t="n">
        <v>39.61</v>
      </c>
      <c r="T1252" t="n">
        <v>2441.71</v>
      </c>
      <c r="U1252" t="n">
        <v>0.73</v>
      </c>
      <c r="V1252" t="n">
        <v>0.75</v>
      </c>
      <c r="W1252" t="n">
        <v>2.62</v>
      </c>
      <c r="X1252" t="n">
        <v>0.14</v>
      </c>
      <c r="Y1252" t="n">
        <v>1</v>
      </c>
      <c r="Z1252" t="n">
        <v>10</v>
      </c>
    </row>
    <row r="1253">
      <c r="A1253" t="n">
        <v>139</v>
      </c>
      <c r="B1253" t="n">
        <v>135</v>
      </c>
      <c r="C1253" t="inlineStr">
        <is>
          <t xml:space="preserve">CONCLUIDO	</t>
        </is>
      </c>
      <c r="D1253" t="n">
        <v>5.3663</v>
      </c>
      <c r="E1253" t="n">
        <v>18.63</v>
      </c>
      <c r="F1253" t="n">
        <v>15.48</v>
      </c>
      <c r="G1253" t="n">
        <v>154.78</v>
      </c>
      <c r="H1253" t="n">
        <v>1.89</v>
      </c>
      <c r="I1253" t="n">
        <v>6</v>
      </c>
      <c r="J1253" t="n">
        <v>336.38</v>
      </c>
      <c r="K1253" t="n">
        <v>59.89</v>
      </c>
      <c r="L1253" t="n">
        <v>35.75</v>
      </c>
      <c r="M1253" t="n">
        <v>4</v>
      </c>
      <c r="N1253" t="n">
        <v>105.74</v>
      </c>
      <c r="O1253" t="n">
        <v>41721.08</v>
      </c>
      <c r="P1253" t="n">
        <v>243.1</v>
      </c>
      <c r="Q1253" t="n">
        <v>467.07</v>
      </c>
      <c r="R1253" t="n">
        <v>54.68</v>
      </c>
      <c r="S1253" t="n">
        <v>39.61</v>
      </c>
      <c r="T1253" t="n">
        <v>2601.26</v>
      </c>
      <c r="U1253" t="n">
        <v>0.72</v>
      </c>
      <c r="V1253" t="n">
        <v>0.75</v>
      </c>
      <c r="W1253" t="n">
        <v>2.62</v>
      </c>
      <c r="X1253" t="n">
        <v>0.15</v>
      </c>
      <c r="Y1253" t="n">
        <v>1</v>
      </c>
      <c r="Z1253" t="n">
        <v>10</v>
      </c>
    </row>
    <row r="1254">
      <c r="A1254" t="n">
        <v>140</v>
      </c>
      <c r="B1254" t="n">
        <v>135</v>
      </c>
      <c r="C1254" t="inlineStr">
        <is>
          <t xml:space="preserve">CONCLUIDO	</t>
        </is>
      </c>
      <c r="D1254" t="n">
        <v>5.3647</v>
      </c>
      <c r="E1254" t="n">
        <v>18.64</v>
      </c>
      <c r="F1254" t="n">
        <v>15.48</v>
      </c>
      <c r="G1254" t="n">
        <v>154.84</v>
      </c>
      <c r="H1254" t="n">
        <v>1.9</v>
      </c>
      <c r="I1254" t="n">
        <v>6</v>
      </c>
      <c r="J1254" t="n">
        <v>336.98</v>
      </c>
      <c r="K1254" t="n">
        <v>59.89</v>
      </c>
      <c r="L1254" t="n">
        <v>36</v>
      </c>
      <c r="M1254" t="n">
        <v>4</v>
      </c>
      <c r="N1254" t="n">
        <v>106.09</v>
      </c>
      <c r="O1254" t="n">
        <v>41795.26</v>
      </c>
      <c r="P1254" t="n">
        <v>243.37</v>
      </c>
      <c r="Q1254" t="n">
        <v>467.07</v>
      </c>
      <c r="R1254" t="n">
        <v>54.78</v>
      </c>
      <c r="S1254" t="n">
        <v>39.61</v>
      </c>
      <c r="T1254" t="n">
        <v>2652.02</v>
      </c>
      <c r="U1254" t="n">
        <v>0.72</v>
      </c>
      <c r="V1254" t="n">
        <v>0.75</v>
      </c>
      <c r="W1254" t="n">
        <v>2.62</v>
      </c>
      <c r="X1254" t="n">
        <v>0.15</v>
      </c>
      <c r="Y1254" t="n">
        <v>1</v>
      </c>
      <c r="Z1254" t="n">
        <v>10</v>
      </c>
    </row>
    <row r="1255">
      <c r="A1255" t="n">
        <v>141</v>
      </c>
      <c r="B1255" t="n">
        <v>135</v>
      </c>
      <c r="C1255" t="inlineStr">
        <is>
          <t xml:space="preserve">CONCLUIDO	</t>
        </is>
      </c>
      <c r="D1255" t="n">
        <v>5.3653</v>
      </c>
      <c r="E1255" t="n">
        <v>18.64</v>
      </c>
      <c r="F1255" t="n">
        <v>15.48</v>
      </c>
      <c r="G1255" t="n">
        <v>154.82</v>
      </c>
      <c r="H1255" t="n">
        <v>1.91</v>
      </c>
      <c r="I1255" t="n">
        <v>6</v>
      </c>
      <c r="J1255" t="n">
        <v>337.58</v>
      </c>
      <c r="K1255" t="n">
        <v>59.89</v>
      </c>
      <c r="L1255" t="n">
        <v>36.25</v>
      </c>
      <c r="M1255" t="n">
        <v>4</v>
      </c>
      <c r="N1255" t="n">
        <v>106.45</v>
      </c>
      <c r="O1255" t="n">
        <v>41869.62</v>
      </c>
      <c r="P1255" t="n">
        <v>243.34</v>
      </c>
      <c r="Q1255" t="n">
        <v>467.08</v>
      </c>
      <c r="R1255" t="n">
        <v>54.73</v>
      </c>
      <c r="S1255" t="n">
        <v>39.61</v>
      </c>
      <c r="T1255" t="n">
        <v>2626.11</v>
      </c>
      <c r="U1255" t="n">
        <v>0.72</v>
      </c>
      <c r="V1255" t="n">
        <v>0.75</v>
      </c>
      <c r="W1255" t="n">
        <v>2.62</v>
      </c>
      <c r="X1255" t="n">
        <v>0.15</v>
      </c>
      <c r="Y1255" t="n">
        <v>1</v>
      </c>
      <c r="Z1255" t="n">
        <v>10</v>
      </c>
    </row>
    <row r="1256">
      <c r="A1256" t="n">
        <v>142</v>
      </c>
      <c r="B1256" t="n">
        <v>135</v>
      </c>
      <c r="C1256" t="inlineStr">
        <is>
          <t xml:space="preserve">CONCLUIDO	</t>
        </is>
      </c>
      <c r="D1256" t="n">
        <v>5.3662</v>
      </c>
      <c r="E1256" t="n">
        <v>18.64</v>
      </c>
      <c r="F1256" t="n">
        <v>15.48</v>
      </c>
      <c r="G1256" t="n">
        <v>154.79</v>
      </c>
      <c r="H1256" t="n">
        <v>1.92</v>
      </c>
      <c r="I1256" t="n">
        <v>6</v>
      </c>
      <c r="J1256" t="n">
        <v>338.19</v>
      </c>
      <c r="K1256" t="n">
        <v>59.89</v>
      </c>
      <c r="L1256" t="n">
        <v>36.5</v>
      </c>
      <c r="M1256" t="n">
        <v>4</v>
      </c>
      <c r="N1256" t="n">
        <v>106.8</v>
      </c>
      <c r="O1256" t="n">
        <v>41944.15</v>
      </c>
      <c r="P1256" t="n">
        <v>243.17</v>
      </c>
      <c r="Q1256" t="n">
        <v>467.07</v>
      </c>
      <c r="R1256" t="n">
        <v>54.74</v>
      </c>
      <c r="S1256" t="n">
        <v>39.61</v>
      </c>
      <c r="T1256" t="n">
        <v>2631.17</v>
      </c>
      <c r="U1256" t="n">
        <v>0.72</v>
      </c>
      <c r="V1256" t="n">
        <v>0.75</v>
      </c>
      <c r="W1256" t="n">
        <v>2.62</v>
      </c>
      <c r="X1256" t="n">
        <v>0.15</v>
      </c>
      <c r="Y1256" t="n">
        <v>1</v>
      </c>
      <c r="Z1256" t="n">
        <v>10</v>
      </c>
    </row>
    <row r="1257">
      <c r="A1257" t="n">
        <v>143</v>
      </c>
      <c r="B1257" t="n">
        <v>135</v>
      </c>
      <c r="C1257" t="inlineStr">
        <is>
          <t xml:space="preserve">CONCLUIDO	</t>
        </is>
      </c>
      <c r="D1257" t="n">
        <v>5.3695</v>
      </c>
      <c r="E1257" t="n">
        <v>18.62</v>
      </c>
      <c r="F1257" t="n">
        <v>15.47</v>
      </c>
      <c r="G1257" t="n">
        <v>154.67</v>
      </c>
      <c r="H1257" t="n">
        <v>1.93</v>
      </c>
      <c r="I1257" t="n">
        <v>6</v>
      </c>
      <c r="J1257" t="n">
        <v>338.79</v>
      </c>
      <c r="K1257" t="n">
        <v>59.89</v>
      </c>
      <c r="L1257" t="n">
        <v>36.75</v>
      </c>
      <c r="M1257" t="n">
        <v>4</v>
      </c>
      <c r="N1257" t="n">
        <v>107.16</v>
      </c>
      <c r="O1257" t="n">
        <v>42018.86</v>
      </c>
      <c r="P1257" t="n">
        <v>243.24</v>
      </c>
      <c r="Q1257" t="n">
        <v>467.07</v>
      </c>
      <c r="R1257" t="n">
        <v>54.38</v>
      </c>
      <c r="S1257" t="n">
        <v>39.61</v>
      </c>
      <c r="T1257" t="n">
        <v>2449.06</v>
      </c>
      <c r="U1257" t="n">
        <v>0.73</v>
      </c>
      <c r="V1257" t="n">
        <v>0.75</v>
      </c>
      <c r="W1257" t="n">
        <v>2.62</v>
      </c>
      <c r="X1257" t="n">
        <v>0.13</v>
      </c>
      <c r="Y1257" t="n">
        <v>1</v>
      </c>
      <c r="Z1257" t="n">
        <v>10</v>
      </c>
    </row>
    <row r="1258">
      <c r="A1258" t="n">
        <v>144</v>
      </c>
      <c r="B1258" t="n">
        <v>135</v>
      </c>
      <c r="C1258" t="inlineStr">
        <is>
          <t xml:space="preserve">CONCLUIDO	</t>
        </is>
      </c>
      <c r="D1258" t="n">
        <v>5.3706</v>
      </c>
      <c r="E1258" t="n">
        <v>18.62</v>
      </c>
      <c r="F1258" t="n">
        <v>15.46</v>
      </c>
      <c r="G1258" t="n">
        <v>154.63</v>
      </c>
      <c r="H1258" t="n">
        <v>1.94</v>
      </c>
      <c r="I1258" t="n">
        <v>6</v>
      </c>
      <c r="J1258" t="n">
        <v>339.4</v>
      </c>
      <c r="K1258" t="n">
        <v>59.89</v>
      </c>
      <c r="L1258" t="n">
        <v>37</v>
      </c>
      <c r="M1258" t="n">
        <v>4</v>
      </c>
      <c r="N1258" t="n">
        <v>107.51</v>
      </c>
      <c r="O1258" t="n">
        <v>42093.75</v>
      </c>
      <c r="P1258" t="n">
        <v>243.23</v>
      </c>
      <c r="Q1258" t="n">
        <v>467.07</v>
      </c>
      <c r="R1258" t="n">
        <v>54.13</v>
      </c>
      <c r="S1258" t="n">
        <v>39.61</v>
      </c>
      <c r="T1258" t="n">
        <v>2327.06</v>
      </c>
      <c r="U1258" t="n">
        <v>0.73</v>
      </c>
      <c r="V1258" t="n">
        <v>0.75</v>
      </c>
      <c r="W1258" t="n">
        <v>2.62</v>
      </c>
      <c r="X1258" t="n">
        <v>0.13</v>
      </c>
      <c r="Y1258" t="n">
        <v>1</v>
      </c>
      <c r="Z1258" t="n">
        <v>10</v>
      </c>
    </row>
    <row r="1259">
      <c r="A1259" t="n">
        <v>145</v>
      </c>
      <c r="B1259" t="n">
        <v>135</v>
      </c>
      <c r="C1259" t="inlineStr">
        <is>
          <t xml:space="preserve">CONCLUIDO	</t>
        </is>
      </c>
      <c r="D1259" t="n">
        <v>5.3712</v>
      </c>
      <c r="E1259" t="n">
        <v>18.62</v>
      </c>
      <c r="F1259" t="n">
        <v>15.46</v>
      </c>
      <c r="G1259" t="n">
        <v>154.61</v>
      </c>
      <c r="H1259" t="n">
        <v>1.95</v>
      </c>
      <c r="I1259" t="n">
        <v>6</v>
      </c>
      <c r="J1259" t="n">
        <v>340.01</v>
      </c>
      <c r="K1259" t="n">
        <v>59.89</v>
      </c>
      <c r="L1259" t="n">
        <v>37.25</v>
      </c>
      <c r="M1259" t="n">
        <v>4</v>
      </c>
      <c r="N1259" t="n">
        <v>107.87</v>
      </c>
      <c r="O1259" t="n">
        <v>42168.82</v>
      </c>
      <c r="P1259" t="n">
        <v>243.24</v>
      </c>
      <c r="Q1259" t="n">
        <v>467.1</v>
      </c>
      <c r="R1259" t="n">
        <v>54.12</v>
      </c>
      <c r="S1259" t="n">
        <v>39.61</v>
      </c>
      <c r="T1259" t="n">
        <v>2322.8</v>
      </c>
      <c r="U1259" t="n">
        <v>0.73</v>
      </c>
      <c r="V1259" t="n">
        <v>0.75</v>
      </c>
      <c r="W1259" t="n">
        <v>2.62</v>
      </c>
      <c r="X1259" t="n">
        <v>0.13</v>
      </c>
      <c r="Y1259" t="n">
        <v>1</v>
      </c>
      <c r="Z1259" t="n">
        <v>10</v>
      </c>
    </row>
    <row r="1260">
      <c r="A1260" t="n">
        <v>146</v>
      </c>
      <c r="B1260" t="n">
        <v>135</v>
      </c>
      <c r="C1260" t="inlineStr">
        <is>
          <t xml:space="preserve">CONCLUIDO	</t>
        </is>
      </c>
      <c r="D1260" t="n">
        <v>5.3686</v>
      </c>
      <c r="E1260" t="n">
        <v>18.63</v>
      </c>
      <c r="F1260" t="n">
        <v>15.47</v>
      </c>
      <c r="G1260" t="n">
        <v>154.7</v>
      </c>
      <c r="H1260" t="n">
        <v>1.96</v>
      </c>
      <c r="I1260" t="n">
        <v>6</v>
      </c>
      <c r="J1260" t="n">
        <v>340.62</v>
      </c>
      <c r="K1260" t="n">
        <v>59.89</v>
      </c>
      <c r="L1260" t="n">
        <v>37.5</v>
      </c>
      <c r="M1260" t="n">
        <v>4</v>
      </c>
      <c r="N1260" t="n">
        <v>108.23</v>
      </c>
      <c r="O1260" t="n">
        <v>42244.08</v>
      </c>
      <c r="P1260" t="n">
        <v>243.24</v>
      </c>
      <c r="Q1260" t="n">
        <v>467.07</v>
      </c>
      <c r="R1260" t="n">
        <v>54.4</v>
      </c>
      <c r="S1260" t="n">
        <v>39.61</v>
      </c>
      <c r="T1260" t="n">
        <v>2463.4</v>
      </c>
      <c r="U1260" t="n">
        <v>0.73</v>
      </c>
      <c r="V1260" t="n">
        <v>0.75</v>
      </c>
      <c r="W1260" t="n">
        <v>2.62</v>
      </c>
      <c r="X1260" t="n">
        <v>0.14</v>
      </c>
      <c r="Y1260" t="n">
        <v>1</v>
      </c>
      <c r="Z1260" t="n">
        <v>10</v>
      </c>
    </row>
    <row r="1261">
      <c r="A1261" t="n">
        <v>147</v>
      </c>
      <c r="B1261" t="n">
        <v>135</v>
      </c>
      <c r="C1261" t="inlineStr">
        <is>
          <t xml:space="preserve">CONCLUIDO	</t>
        </is>
      </c>
      <c r="D1261" t="n">
        <v>5.3666</v>
      </c>
      <c r="E1261" t="n">
        <v>18.63</v>
      </c>
      <c r="F1261" t="n">
        <v>15.48</v>
      </c>
      <c r="G1261" t="n">
        <v>154.77</v>
      </c>
      <c r="H1261" t="n">
        <v>1.97</v>
      </c>
      <c r="I1261" t="n">
        <v>6</v>
      </c>
      <c r="J1261" t="n">
        <v>341.23</v>
      </c>
      <c r="K1261" t="n">
        <v>59.89</v>
      </c>
      <c r="L1261" t="n">
        <v>37.75</v>
      </c>
      <c r="M1261" t="n">
        <v>4</v>
      </c>
      <c r="N1261" t="n">
        <v>108.59</v>
      </c>
      <c r="O1261" t="n">
        <v>42319.51</v>
      </c>
      <c r="P1261" t="n">
        <v>243.13</v>
      </c>
      <c r="Q1261" t="n">
        <v>467.07</v>
      </c>
      <c r="R1261" t="n">
        <v>54.66</v>
      </c>
      <c r="S1261" t="n">
        <v>39.61</v>
      </c>
      <c r="T1261" t="n">
        <v>2591.78</v>
      </c>
      <c r="U1261" t="n">
        <v>0.72</v>
      </c>
      <c r="V1261" t="n">
        <v>0.75</v>
      </c>
      <c r="W1261" t="n">
        <v>2.62</v>
      </c>
      <c r="X1261" t="n">
        <v>0.14</v>
      </c>
      <c r="Y1261" t="n">
        <v>1</v>
      </c>
      <c r="Z1261" t="n">
        <v>10</v>
      </c>
    </row>
    <row r="1262">
      <c r="A1262" t="n">
        <v>148</v>
      </c>
      <c r="B1262" t="n">
        <v>135</v>
      </c>
      <c r="C1262" t="inlineStr">
        <is>
          <t xml:space="preserve">CONCLUIDO	</t>
        </is>
      </c>
      <c r="D1262" t="n">
        <v>5.3684</v>
      </c>
      <c r="E1262" t="n">
        <v>18.63</v>
      </c>
      <c r="F1262" t="n">
        <v>15.47</v>
      </c>
      <c r="G1262" t="n">
        <v>154.71</v>
      </c>
      <c r="H1262" t="n">
        <v>1.98</v>
      </c>
      <c r="I1262" t="n">
        <v>6</v>
      </c>
      <c r="J1262" t="n">
        <v>341.84</v>
      </c>
      <c r="K1262" t="n">
        <v>59.89</v>
      </c>
      <c r="L1262" t="n">
        <v>38</v>
      </c>
      <c r="M1262" t="n">
        <v>4</v>
      </c>
      <c r="N1262" t="n">
        <v>108.96</v>
      </c>
      <c r="O1262" t="n">
        <v>42395.13</v>
      </c>
      <c r="P1262" t="n">
        <v>242.99</v>
      </c>
      <c r="Q1262" t="n">
        <v>467.08</v>
      </c>
      <c r="R1262" t="n">
        <v>54.41</v>
      </c>
      <c r="S1262" t="n">
        <v>39.61</v>
      </c>
      <c r="T1262" t="n">
        <v>2466.28</v>
      </c>
      <c r="U1262" t="n">
        <v>0.73</v>
      </c>
      <c r="V1262" t="n">
        <v>0.75</v>
      </c>
      <c r="W1262" t="n">
        <v>2.62</v>
      </c>
      <c r="X1262" t="n">
        <v>0.14</v>
      </c>
      <c r="Y1262" t="n">
        <v>1</v>
      </c>
      <c r="Z1262" t="n">
        <v>10</v>
      </c>
    </row>
    <row r="1263">
      <c r="A1263" t="n">
        <v>149</v>
      </c>
      <c r="B1263" t="n">
        <v>135</v>
      </c>
      <c r="C1263" t="inlineStr">
        <is>
          <t xml:space="preserve">CONCLUIDO	</t>
        </is>
      </c>
      <c r="D1263" t="n">
        <v>5.3688</v>
      </c>
      <c r="E1263" t="n">
        <v>18.63</v>
      </c>
      <c r="F1263" t="n">
        <v>15.47</v>
      </c>
      <c r="G1263" t="n">
        <v>154.7</v>
      </c>
      <c r="H1263" t="n">
        <v>1.99</v>
      </c>
      <c r="I1263" t="n">
        <v>6</v>
      </c>
      <c r="J1263" t="n">
        <v>342.46</v>
      </c>
      <c r="K1263" t="n">
        <v>59.89</v>
      </c>
      <c r="L1263" t="n">
        <v>38.25</v>
      </c>
      <c r="M1263" t="n">
        <v>4</v>
      </c>
      <c r="N1263" t="n">
        <v>109.32</v>
      </c>
      <c r="O1263" t="n">
        <v>42470.94</v>
      </c>
      <c r="P1263" t="n">
        <v>242.62</v>
      </c>
      <c r="Q1263" t="n">
        <v>467.07</v>
      </c>
      <c r="R1263" t="n">
        <v>54.46</v>
      </c>
      <c r="S1263" t="n">
        <v>39.61</v>
      </c>
      <c r="T1263" t="n">
        <v>2492.23</v>
      </c>
      <c r="U1263" t="n">
        <v>0.73</v>
      </c>
      <c r="V1263" t="n">
        <v>0.75</v>
      </c>
      <c r="W1263" t="n">
        <v>2.62</v>
      </c>
      <c r="X1263" t="n">
        <v>0.14</v>
      </c>
      <c r="Y1263" t="n">
        <v>1</v>
      </c>
      <c r="Z1263" t="n">
        <v>10</v>
      </c>
    </row>
    <row r="1264">
      <c r="A1264" t="n">
        <v>150</v>
      </c>
      <c r="B1264" t="n">
        <v>135</v>
      </c>
      <c r="C1264" t="inlineStr">
        <is>
          <t xml:space="preserve">CONCLUIDO	</t>
        </is>
      </c>
      <c r="D1264" t="n">
        <v>5.3678</v>
      </c>
      <c r="E1264" t="n">
        <v>18.63</v>
      </c>
      <c r="F1264" t="n">
        <v>15.47</v>
      </c>
      <c r="G1264" t="n">
        <v>154.73</v>
      </c>
      <c r="H1264" t="n">
        <v>2</v>
      </c>
      <c r="I1264" t="n">
        <v>6</v>
      </c>
      <c r="J1264" t="n">
        <v>343.08</v>
      </c>
      <c r="K1264" t="n">
        <v>59.89</v>
      </c>
      <c r="L1264" t="n">
        <v>38.5</v>
      </c>
      <c r="M1264" t="n">
        <v>4</v>
      </c>
      <c r="N1264" t="n">
        <v>109.69</v>
      </c>
      <c r="O1264" t="n">
        <v>42546.93</v>
      </c>
      <c r="P1264" t="n">
        <v>242.31</v>
      </c>
      <c r="Q1264" t="n">
        <v>467.07</v>
      </c>
      <c r="R1264" t="n">
        <v>54.59</v>
      </c>
      <c r="S1264" t="n">
        <v>39.61</v>
      </c>
      <c r="T1264" t="n">
        <v>2556.01</v>
      </c>
      <c r="U1264" t="n">
        <v>0.73</v>
      </c>
      <c r="V1264" t="n">
        <v>0.75</v>
      </c>
      <c r="W1264" t="n">
        <v>2.62</v>
      </c>
      <c r="X1264" t="n">
        <v>0.14</v>
      </c>
      <c r="Y1264" t="n">
        <v>1</v>
      </c>
      <c r="Z1264" t="n">
        <v>10</v>
      </c>
    </row>
    <row r="1265">
      <c r="A1265" t="n">
        <v>151</v>
      </c>
      <c r="B1265" t="n">
        <v>135</v>
      </c>
      <c r="C1265" t="inlineStr">
        <is>
          <t xml:space="preserve">CONCLUIDO	</t>
        </is>
      </c>
      <c r="D1265" t="n">
        <v>5.3677</v>
      </c>
      <c r="E1265" t="n">
        <v>18.63</v>
      </c>
      <c r="F1265" t="n">
        <v>15.47</v>
      </c>
      <c r="G1265" t="n">
        <v>154.74</v>
      </c>
      <c r="H1265" t="n">
        <v>2.01</v>
      </c>
      <c r="I1265" t="n">
        <v>6</v>
      </c>
      <c r="J1265" t="n">
        <v>343.69</v>
      </c>
      <c r="K1265" t="n">
        <v>59.89</v>
      </c>
      <c r="L1265" t="n">
        <v>38.75</v>
      </c>
      <c r="M1265" t="n">
        <v>4</v>
      </c>
      <c r="N1265" t="n">
        <v>110.06</v>
      </c>
      <c r="O1265" t="n">
        <v>42623.24</v>
      </c>
      <c r="P1265" t="n">
        <v>242.15</v>
      </c>
      <c r="Q1265" t="n">
        <v>467.07</v>
      </c>
      <c r="R1265" t="n">
        <v>54.58</v>
      </c>
      <c r="S1265" t="n">
        <v>39.61</v>
      </c>
      <c r="T1265" t="n">
        <v>2549.49</v>
      </c>
      <c r="U1265" t="n">
        <v>0.73</v>
      </c>
      <c r="V1265" t="n">
        <v>0.75</v>
      </c>
      <c r="W1265" t="n">
        <v>2.62</v>
      </c>
      <c r="X1265" t="n">
        <v>0.14</v>
      </c>
      <c r="Y1265" t="n">
        <v>1</v>
      </c>
      <c r="Z1265" t="n">
        <v>10</v>
      </c>
    </row>
    <row r="1266">
      <c r="A1266" t="n">
        <v>152</v>
      </c>
      <c r="B1266" t="n">
        <v>135</v>
      </c>
      <c r="C1266" t="inlineStr">
        <is>
          <t xml:space="preserve">CONCLUIDO	</t>
        </is>
      </c>
      <c r="D1266" t="n">
        <v>5.3668</v>
      </c>
      <c r="E1266" t="n">
        <v>18.63</v>
      </c>
      <c r="F1266" t="n">
        <v>15.48</v>
      </c>
      <c r="G1266" t="n">
        <v>154.77</v>
      </c>
      <c r="H1266" t="n">
        <v>2.02</v>
      </c>
      <c r="I1266" t="n">
        <v>6</v>
      </c>
      <c r="J1266" t="n">
        <v>344.31</v>
      </c>
      <c r="K1266" t="n">
        <v>59.89</v>
      </c>
      <c r="L1266" t="n">
        <v>39</v>
      </c>
      <c r="M1266" t="n">
        <v>4</v>
      </c>
      <c r="N1266" t="n">
        <v>110.43</v>
      </c>
      <c r="O1266" t="n">
        <v>42699.62</v>
      </c>
      <c r="P1266" t="n">
        <v>242.65</v>
      </c>
      <c r="Q1266" t="n">
        <v>467.07</v>
      </c>
      <c r="R1266" t="n">
        <v>54.64</v>
      </c>
      <c r="S1266" t="n">
        <v>39.61</v>
      </c>
      <c r="T1266" t="n">
        <v>2580.77</v>
      </c>
      <c r="U1266" t="n">
        <v>0.72</v>
      </c>
      <c r="V1266" t="n">
        <v>0.75</v>
      </c>
      <c r="W1266" t="n">
        <v>2.62</v>
      </c>
      <c r="X1266" t="n">
        <v>0.14</v>
      </c>
      <c r="Y1266" t="n">
        <v>1</v>
      </c>
      <c r="Z1266" t="n">
        <v>10</v>
      </c>
    </row>
    <row r="1267">
      <c r="A1267" t="n">
        <v>153</v>
      </c>
      <c r="B1267" t="n">
        <v>135</v>
      </c>
      <c r="C1267" t="inlineStr">
        <is>
          <t xml:space="preserve">CONCLUIDO	</t>
        </is>
      </c>
      <c r="D1267" t="n">
        <v>5.3664</v>
      </c>
      <c r="E1267" t="n">
        <v>18.63</v>
      </c>
      <c r="F1267" t="n">
        <v>15.48</v>
      </c>
      <c r="G1267" t="n">
        <v>154.78</v>
      </c>
      <c r="H1267" t="n">
        <v>2.03</v>
      </c>
      <c r="I1267" t="n">
        <v>6</v>
      </c>
      <c r="J1267" t="n">
        <v>344.93</v>
      </c>
      <c r="K1267" t="n">
        <v>59.89</v>
      </c>
      <c r="L1267" t="n">
        <v>39.25</v>
      </c>
      <c r="M1267" t="n">
        <v>4</v>
      </c>
      <c r="N1267" t="n">
        <v>110.8</v>
      </c>
      <c r="O1267" t="n">
        <v>42776.18</v>
      </c>
      <c r="P1267" t="n">
        <v>242.41</v>
      </c>
      <c r="Q1267" t="n">
        <v>467.07</v>
      </c>
      <c r="R1267" t="n">
        <v>54.63</v>
      </c>
      <c r="S1267" t="n">
        <v>39.61</v>
      </c>
      <c r="T1267" t="n">
        <v>2576.54</v>
      </c>
      <c r="U1267" t="n">
        <v>0.73</v>
      </c>
      <c r="V1267" t="n">
        <v>0.75</v>
      </c>
      <c r="W1267" t="n">
        <v>2.62</v>
      </c>
      <c r="X1267" t="n">
        <v>0.14</v>
      </c>
      <c r="Y1267" t="n">
        <v>1</v>
      </c>
      <c r="Z1267" t="n">
        <v>10</v>
      </c>
    </row>
    <row r="1268">
      <c r="A1268" t="n">
        <v>154</v>
      </c>
      <c r="B1268" t="n">
        <v>135</v>
      </c>
      <c r="C1268" t="inlineStr">
        <is>
          <t xml:space="preserve">CONCLUIDO	</t>
        </is>
      </c>
      <c r="D1268" t="n">
        <v>5.3678</v>
      </c>
      <c r="E1268" t="n">
        <v>18.63</v>
      </c>
      <c r="F1268" t="n">
        <v>15.47</v>
      </c>
      <c r="G1268" t="n">
        <v>154.73</v>
      </c>
      <c r="H1268" t="n">
        <v>2.04</v>
      </c>
      <c r="I1268" t="n">
        <v>6</v>
      </c>
      <c r="J1268" t="n">
        <v>345.56</v>
      </c>
      <c r="K1268" t="n">
        <v>59.89</v>
      </c>
      <c r="L1268" t="n">
        <v>39.5</v>
      </c>
      <c r="M1268" t="n">
        <v>4</v>
      </c>
      <c r="N1268" t="n">
        <v>111.17</v>
      </c>
      <c r="O1268" t="n">
        <v>42852.94</v>
      </c>
      <c r="P1268" t="n">
        <v>241.55</v>
      </c>
      <c r="Q1268" t="n">
        <v>467.07</v>
      </c>
      <c r="R1268" t="n">
        <v>54.6</v>
      </c>
      <c r="S1268" t="n">
        <v>39.61</v>
      </c>
      <c r="T1268" t="n">
        <v>2561.49</v>
      </c>
      <c r="U1268" t="n">
        <v>0.73</v>
      </c>
      <c r="V1268" t="n">
        <v>0.75</v>
      </c>
      <c r="W1268" t="n">
        <v>2.62</v>
      </c>
      <c r="X1268" t="n">
        <v>0.14</v>
      </c>
      <c r="Y1268" t="n">
        <v>1</v>
      </c>
      <c r="Z1268" t="n">
        <v>10</v>
      </c>
    </row>
    <row r="1269">
      <c r="A1269" t="n">
        <v>155</v>
      </c>
      <c r="B1269" t="n">
        <v>135</v>
      </c>
      <c r="C1269" t="inlineStr">
        <is>
          <t xml:space="preserve">CONCLUIDO	</t>
        </is>
      </c>
      <c r="D1269" t="n">
        <v>5.3656</v>
      </c>
      <c r="E1269" t="n">
        <v>18.64</v>
      </c>
      <c r="F1269" t="n">
        <v>15.48</v>
      </c>
      <c r="G1269" t="n">
        <v>154.81</v>
      </c>
      <c r="H1269" t="n">
        <v>2.05</v>
      </c>
      <c r="I1269" t="n">
        <v>6</v>
      </c>
      <c r="J1269" t="n">
        <v>346.18</v>
      </c>
      <c r="K1269" t="n">
        <v>59.89</v>
      </c>
      <c r="L1269" t="n">
        <v>39.75</v>
      </c>
      <c r="M1269" t="n">
        <v>4</v>
      </c>
      <c r="N1269" t="n">
        <v>111.54</v>
      </c>
      <c r="O1269" t="n">
        <v>42929.9</v>
      </c>
      <c r="P1269" t="n">
        <v>241.85</v>
      </c>
      <c r="Q1269" t="n">
        <v>467.07</v>
      </c>
      <c r="R1269" t="n">
        <v>54.7</v>
      </c>
      <c r="S1269" t="n">
        <v>39.61</v>
      </c>
      <c r="T1269" t="n">
        <v>2611.72</v>
      </c>
      <c r="U1269" t="n">
        <v>0.72</v>
      </c>
      <c r="V1269" t="n">
        <v>0.75</v>
      </c>
      <c r="W1269" t="n">
        <v>2.62</v>
      </c>
      <c r="X1269" t="n">
        <v>0.15</v>
      </c>
      <c r="Y1269" t="n">
        <v>1</v>
      </c>
      <c r="Z1269" t="n">
        <v>10</v>
      </c>
    </row>
    <row r="1270">
      <c r="A1270" t="n">
        <v>156</v>
      </c>
      <c r="B1270" t="n">
        <v>135</v>
      </c>
      <c r="C1270" t="inlineStr">
        <is>
          <t xml:space="preserve">CONCLUIDO	</t>
        </is>
      </c>
      <c r="D1270" t="n">
        <v>5.3646</v>
      </c>
      <c r="E1270" t="n">
        <v>18.64</v>
      </c>
      <c r="F1270" t="n">
        <v>15.48</v>
      </c>
      <c r="G1270" t="n">
        <v>154.84</v>
      </c>
      <c r="H1270" t="n">
        <v>2.06</v>
      </c>
      <c r="I1270" t="n">
        <v>6</v>
      </c>
      <c r="J1270" t="n">
        <v>346.81</v>
      </c>
      <c r="K1270" t="n">
        <v>59.89</v>
      </c>
      <c r="L1270" t="n">
        <v>40</v>
      </c>
      <c r="M1270" t="n">
        <v>4</v>
      </c>
      <c r="N1270" t="n">
        <v>111.92</v>
      </c>
      <c r="O1270" t="n">
        <v>43007.05</v>
      </c>
      <c r="P1270" t="n">
        <v>241.87</v>
      </c>
      <c r="Q1270" t="n">
        <v>467.12</v>
      </c>
      <c r="R1270" t="n">
        <v>54.88</v>
      </c>
      <c r="S1270" t="n">
        <v>39.61</v>
      </c>
      <c r="T1270" t="n">
        <v>2700.55</v>
      </c>
      <c r="U1270" t="n">
        <v>0.72</v>
      </c>
      <c r="V1270" t="n">
        <v>0.75</v>
      </c>
      <c r="W1270" t="n">
        <v>2.62</v>
      </c>
      <c r="X1270" t="n">
        <v>0.15</v>
      </c>
      <c r="Y1270" t="n">
        <v>1</v>
      </c>
      <c r="Z1270" t="n">
        <v>10</v>
      </c>
    </row>
    <row r="1271">
      <c r="A1271" t="n">
        <v>0</v>
      </c>
      <c r="B1271" t="n">
        <v>80</v>
      </c>
      <c r="C1271" t="inlineStr">
        <is>
          <t xml:space="preserve">CONCLUIDO	</t>
        </is>
      </c>
      <c r="D1271" t="n">
        <v>3.4268</v>
      </c>
      <c r="E1271" t="n">
        <v>29.18</v>
      </c>
      <c r="F1271" t="n">
        <v>20.86</v>
      </c>
      <c r="G1271" t="n">
        <v>6.73</v>
      </c>
      <c r="H1271" t="n">
        <v>0.11</v>
      </c>
      <c r="I1271" t="n">
        <v>186</v>
      </c>
      <c r="J1271" t="n">
        <v>159.12</v>
      </c>
      <c r="K1271" t="n">
        <v>50.28</v>
      </c>
      <c r="L1271" t="n">
        <v>1</v>
      </c>
      <c r="M1271" t="n">
        <v>184</v>
      </c>
      <c r="N1271" t="n">
        <v>27.84</v>
      </c>
      <c r="O1271" t="n">
        <v>19859.16</v>
      </c>
      <c r="P1271" t="n">
        <v>255.9</v>
      </c>
      <c r="Q1271" t="n">
        <v>467.23</v>
      </c>
      <c r="R1271" t="n">
        <v>229.97</v>
      </c>
      <c r="S1271" t="n">
        <v>39.61</v>
      </c>
      <c r="T1271" t="n">
        <v>89344.48</v>
      </c>
      <c r="U1271" t="n">
        <v>0.17</v>
      </c>
      <c r="V1271" t="n">
        <v>0.5600000000000001</v>
      </c>
      <c r="W1271" t="n">
        <v>2.93</v>
      </c>
      <c r="X1271" t="n">
        <v>5.53</v>
      </c>
      <c r="Y1271" t="n">
        <v>1</v>
      </c>
      <c r="Z1271" t="n">
        <v>10</v>
      </c>
    </row>
    <row r="1272">
      <c r="A1272" t="n">
        <v>1</v>
      </c>
      <c r="B1272" t="n">
        <v>80</v>
      </c>
      <c r="C1272" t="inlineStr">
        <is>
          <t xml:space="preserve">CONCLUIDO	</t>
        </is>
      </c>
      <c r="D1272" t="n">
        <v>3.8254</v>
      </c>
      <c r="E1272" t="n">
        <v>26.14</v>
      </c>
      <c r="F1272" t="n">
        <v>19.37</v>
      </c>
      <c r="G1272" t="n">
        <v>8.42</v>
      </c>
      <c r="H1272" t="n">
        <v>0.14</v>
      </c>
      <c r="I1272" t="n">
        <v>138</v>
      </c>
      <c r="J1272" t="n">
        <v>159.48</v>
      </c>
      <c r="K1272" t="n">
        <v>50.28</v>
      </c>
      <c r="L1272" t="n">
        <v>1.25</v>
      </c>
      <c r="M1272" t="n">
        <v>136</v>
      </c>
      <c r="N1272" t="n">
        <v>27.95</v>
      </c>
      <c r="O1272" t="n">
        <v>19902.91</v>
      </c>
      <c r="P1272" t="n">
        <v>237.06</v>
      </c>
      <c r="Q1272" t="n">
        <v>467.17</v>
      </c>
      <c r="R1272" t="n">
        <v>181.58</v>
      </c>
      <c r="S1272" t="n">
        <v>39.61</v>
      </c>
      <c r="T1272" t="n">
        <v>65393.19</v>
      </c>
      <c r="U1272" t="n">
        <v>0.22</v>
      </c>
      <c r="V1272" t="n">
        <v>0.6</v>
      </c>
      <c r="W1272" t="n">
        <v>2.84</v>
      </c>
      <c r="X1272" t="n">
        <v>4.03</v>
      </c>
      <c r="Y1272" t="n">
        <v>1</v>
      </c>
      <c r="Z1272" t="n">
        <v>10</v>
      </c>
    </row>
    <row r="1273">
      <c r="A1273" t="n">
        <v>2</v>
      </c>
      <c r="B1273" t="n">
        <v>80</v>
      </c>
      <c r="C1273" t="inlineStr">
        <is>
          <t xml:space="preserve">CONCLUIDO	</t>
        </is>
      </c>
      <c r="D1273" t="n">
        <v>4.1007</v>
      </c>
      <c r="E1273" t="n">
        <v>24.39</v>
      </c>
      <c r="F1273" t="n">
        <v>18.52</v>
      </c>
      <c r="G1273" t="n">
        <v>10.1</v>
      </c>
      <c r="H1273" t="n">
        <v>0.17</v>
      </c>
      <c r="I1273" t="n">
        <v>110</v>
      </c>
      <c r="J1273" t="n">
        <v>159.83</v>
      </c>
      <c r="K1273" t="n">
        <v>50.28</v>
      </c>
      <c r="L1273" t="n">
        <v>1.5</v>
      </c>
      <c r="M1273" t="n">
        <v>108</v>
      </c>
      <c r="N1273" t="n">
        <v>28.05</v>
      </c>
      <c r="O1273" t="n">
        <v>19946.71</v>
      </c>
      <c r="P1273" t="n">
        <v>226.03</v>
      </c>
      <c r="Q1273" t="n">
        <v>467.08</v>
      </c>
      <c r="R1273" t="n">
        <v>154.18</v>
      </c>
      <c r="S1273" t="n">
        <v>39.61</v>
      </c>
      <c r="T1273" t="n">
        <v>51828.7</v>
      </c>
      <c r="U1273" t="n">
        <v>0.26</v>
      </c>
      <c r="V1273" t="n">
        <v>0.63</v>
      </c>
      <c r="W1273" t="n">
        <v>2.77</v>
      </c>
      <c r="X1273" t="n">
        <v>3.18</v>
      </c>
      <c r="Y1273" t="n">
        <v>1</v>
      </c>
      <c r="Z1273" t="n">
        <v>10</v>
      </c>
    </row>
    <row r="1274">
      <c r="A1274" t="n">
        <v>3</v>
      </c>
      <c r="B1274" t="n">
        <v>80</v>
      </c>
      <c r="C1274" t="inlineStr">
        <is>
          <t xml:space="preserve">CONCLUIDO	</t>
        </is>
      </c>
      <c r="D1274" t="n">
        <v>4.3053</v>
      </c>
      <c r="E1274" t="n">
        <v>23.23</v>
      </c>
      <c r="F1274" t="n">
        <v>17.97</v>
      </c>
      <c r="G1274" t="n">
        <v>11.85</v>
      </c>
      <c r="H1274" t="n">
        <v>0.19</v>
      </c>
      <c r="I1274" t="n">
        <v>91</v>
      </c>
      <c r="J1274" t="n">
        <v>160.19</v>
      </c>
      <c r="K1274" t="n">
        <v>50.28</v>
      </c>
      <c r="L1274" t="n">
        <v>1.75</v>
      </c>
      <c r="M1274" t="n">
        <v>89</v>
      </c>
      <c r="N1274" t="n">
        <v>28.16</v>
      </c>
      <c r="O1274" t="n">
        <v>19990.53</v>
      </c>
      <c r="P1274" t="n">
        <v>218.82</v>
      </c>
      <c r="Q1274" t="n">
        <v>467.21</v>
      </c>
      <c r="R1274" t="n">
        <v>135.69</v>
      </c>
      <c r="S1274" t="n">
        <v>39.61</v>
      </c>
      <c r="T1274" t="n">
        <v>42682.07</v>
      </c>
      <c r="U1274" t="n">
        <v>0.29</v>
      </c>
      <c r="V1274" t="n">
        <v>0.65</v>
      </c>
      <c r="W1274" t="n">
        <v>2.76</v>
      </c>
      <c r="X1274" t="n">
        <v>2.63</v>
      </c>
      <c r="Y1274" t="n">
        <v>1</v>
      </c>
      <c r="Z1274" t="n">
        <v>10</v>
      </c>
    </row>
    <row r="1275">
      <c r="A1275" t="n">
        <v>4</v>
      </c>
      <c r="B1275" t="n">
        <v>80</v>
      </c>
      <c r="C1275" t="inlineStr">
        <is>
          <t xml:space="preserve">CONCLUIDO	</t>
        </is>
      </c>
      <c r="D1275" t="n">
        <v>4.4619</v>
      </c>
      <c r="E1275" t="n">
        <v>22.41</v>
      </c>
      <c r="F1275" t="n">
        <v>17.57</v>
      </c>
      <c r="G1275" t="n">
        <v>13.52</v>
      </c>
      <c r="H1275" t="n">
        <v>0.22</v>
      </c>
      <c r="I1275" t="n">
        <v>78</v>
      </c>
      <c r="J1275" t="n">
        <v>160.54</v>
      </c>
      <c r="K1275" t="n">
        <v>50.28</v>
      </c>
      <c r="L1275" t="n">
        <v>2</v>
      </c>
      <c r="M1275" t="n">
        <v>76</v>
      </c>
      <c r="N1275" t="n">
        <v>28.26</v>
      </c>
      <c r="O1275" t="n">
        <v>20034.4</v>
      </c>
      <c r="P1275" t="n">
        <v>213.61</v>
      </c>
      <c r="Q1275" t="n">
        <v>467.16</v>
      </c>
      <c r="R1275" t="n">
        <v>123.04</v>
      </c>
      <c r="S1275" t="n">
        <v>39.61</v>
      </c>
      <c r="T1275" t="n">
        <v>36422.95</v>
      </c>
      <c r="U1275" t="n">
        <v>0.32</v>
      </c>
      <c r="V1275" t="n">
        <v>0.66</v>
      </c>
      <c r="W1275" t="n">
        <v>2.73</v>
      </c>
      <c r="X1275" t="n">
        <v>2.24</v>
      </c>
      <c r="Y1275" t="n">
        <v>1</v>
      </c>
      <c r="Z1275" t="n">
        <v>10</v>
      </c>
    </row>
    <row r="1276">
      <c r="A1276" t="n">
        <v>5</v>
      </c>
      <c r="B1276" t="n">
        <v>80</v>
      </c>
      <c r="C1276" t="inlineStr">
        <is>
          <t xml:space="preserve">CONCLUIDO	</t>
        </is>
      </c>
      <c r="D1276" t="n">
        <v>4.5911</v>
      </c>
      <c r="E1276" t="n">
        <v>21.78</v>
      </c>
      <c r="F1276" t="n">
        <v>17.27</v>
      </c>
      <c r="G1276" t="n">
        <v>15.23</v>
      </c>
      <c r="H1276" t="n">
        <v>0.25</v>
      </c>
      <c r="I1276" t="n">
        <v>68</v>
      </c>
      <c r="J1276" t="n">
        <v>160.9</v>
      </c>
      <c r="K1276" t="n">
        <v>50.28</v>
      </c>
      <c r="L1276" t="n">
        <v>2.25</v>
      </c>
      <c r="M1276" t="n">
        <v>66</v>
      </c>
      <c r="N1276" t="n">
        <v>28.37</v>
      </c>
      <c r="O1276" t="n">
        <v>20078.3</v>
      </c>
      <c r="P1276" t="n">
        <v>209.29</v>
      </c>
      <c r="Q1276" t="n">
        <v>467.2</v>
      </c>
      <c r="R1276" t="n">
        <v>112.72</v>
      </c>
      <c r="S1276" t="n">
        <v>39.61</v>
      </c>
      <c r="T1276" t="n">
        <v>31308.97</v>
      </c>
      <c r="U1276" t="n">
        <v>0.35</v>
      </c>
      <c r="V1276" t="n">
        <v>0.68</v>
      </c>
      <c r="W1276" t="n">
        <v>2.72</v>
      </c>
      <c r="X1276" t="n">
        <v>1.93</v>
      </c>
      <c r="Y1276" t="n">
        <v>1</v>
      </c>
      <c r="Z1276" t="n">
        <v>10</v>
      </c>
    </row>
    <row r="1277">
      <c r="A1277" t="n">
        <v>6</v>
      </c>
      <c r="B1277" t="n">
        <v>80</v>
      </c>
      <c r="C1277" t="inlineStr">
        <is>
          <t xml:space="preserve">CONCLUIDO	</t>
        </is>
      </c>
      <c r="D1277" t="n">
        <v>4.6836</v>
      </c>
      <c r="E1277" t="n">
        <v>21.35</v>
      </c>
      <c r="F1277" t="n">
        <v>17.06</v>
      </c>
      <c r="G1277" t="n">
        <v>16.78</v>
      </c>
      <c r="H1277" t="n">
        <v>0.27</v>
      </c>
      <c r="I1277" t="n">
        <v>61</v>
      </c>
      <c r="J1277" t="n">
        <v>161.26</v>
      </c>
      <c r="K1277" t="n">
        <v>50.28</v>
      </c>
      <c r="L1277" t="n">
        <v>2.5</v>
      </c>
      <c r="M1277" t="n">
        <v>59</v>
      </c>
      <c r="N1277" t="n">
        <v>28.48</v>
      </c>
      <c r="O1277" t="n">
        <v>20122.23</v>
      </c>
      <c r="P1277" t="n">
        <v>206.31</v>
      </c>
      <c r="Q1277" t="n">
        <v>467.09</v>
      </c>
      <c r="R1277" t="n">
        <v>106.25</v>
      </c>
      <c r="S1277" t="n">
        <v>39.61</v>
      </c>
      <c r="T1277" t="n">
        <v>28110.79</v>
      </c>
      <c r="U1277" t="n">
        <v>0.37</v>
      </c>
      <c r="V1277" t="n">
        <v>0.68</v>
      </c>
      <c r="W1277" t="n">
        <v>2.71</v>
      </c>
      <c r="X1277" t="n">
        <v>1.73</v>
      </c>
      <c r="Y1277" t="n">
        <v>1</v>
      </c>
      <c r="Z1277" t="n">
        <v>10</v>
      </c>
    </row>
    <row r="1278">
      <c r="A1278" t="n">
        <v>7</v>
      </c>
      <c r="B1278" t="n">
        <v>80</v>
      </c>
      <c r="C1278" t="inlineStr">
        <is>
          <t xml:space="preserve">CONCLUIDO	</t>
        </is>
      </c>
      <c r="D1278" t="n">
        <v>4.7631</v>
      </c>
      <c r="E1278" t="n">
        <v>20.99</v>
      </c>
      <c r="F1278" t="n">
        <v>16.9</v>
      </c>
      <c r="G1278" t="n">
        <v>18.43</v>
      </c>
      <c r="H1278" t="n">
        <v>0.3</v>
      </c>
      <c r="I1278" t="n">
        <v>55</v>
      </c>
      <c r="J1278" t="n">
        <v>161.61</v>
      </c>
      <c r="K1278" t="n">
        <v>50.28</v>
      </c>
      <c r="L1278" t="n">
        <v>2.75</v>
      </c>
      <c r="M1278" t="n">
        <v>53</v>
      </c>
      <c r="N1278" t="n">
        <v>28.58</v>
      </c>
      <c r="O1278" t="n">
        <v>20166.2</v>
      </c>
      <c r="P1278" t="n">
        <v>203.86</v>
      </c>
      <c r="Q1278" t="n">
        <v>467.09</v>
      </c>
      <c r="R1278" t="n">
        <v>101.06</v>
      </c>
      <c r="S1278" t="n">
        <v>39.61</v>
      </c>
      <c r="T1278" t="n">
        <v>25544.73</v>
      </c>
      <c r="U1278" t="n">
        <v>0.39</v>
      </c>
      <c r="V1278" t="n">
        <v>0.6899999999999999</v>
      </c>
      <c r="W1278" t="n">
        <v>2.69</v>
      </c>
      <c r="X1278" t="n">
        <v>1.56</v>
      </c>
      <c r="Y1278" t="n">
        <v>1</v>
      </c>
      <c r="Z1278" t="n">
        <v>10</v>
      </c>
    </row>
    <row r="1279">
      <c r="A1279" t="n">
        <v>8</v>
      </c>
      <c r="B1279" t="n">
        <v>80</v>
      </c>
      <c r="C1279" t="inlineStr">
        <is>
          <t xml:space="preserve">CONCLUIDO	</t>
        </is>
      </c>
      <c r="D1279" t="n">
        <v>4.8325</v>
      </c>
      <c r="E1279" t="n">
        <v>20.69</v>
      </c>
      <c r="F1279" t="n">
        <v>16.76</v>
      </c>
      <c r="G1279" t="n">
        <v>20.11</v>
      </c>
      <c r="H1279" t="n">
        <v>0.33</v>
      </c>
      <c r="I1279" t="n">
        <v>50</v>
      </c>
      <c r="J1279" t="n">
        <v>161.97</v>
      </c>
      <c r="K1279" t="n">
        <v>50.28</v>
      </c>
      <c r="L1279" t="n">
        <v>3</v>
      </c>
      <c r="M1279" t="n">
        <v>48</v>
      </c>
      <c r="N1279" t="n">
        <v>28.69</v>
      </c>
      <c r="O1279" t="n">
        <v>20210.21</v>
      </c>
      <c r="P1279" t="n">
        <v>201.63</v>
      </c>
      <c r="Q1279" t="n">
        <v>467.1</v>
      </c>
      <c r="R1279" t="n">
        <v>96.48</v>
      </c>
      <c r="S1279" t="n">
        <v>39.61</v>
      </c>
      <c r="T1279" t="n">
        <v>23280.32</v>
      </c>
      <c r="U1279" t="n">
        <v>0.41</v>
      </c>
      <c r="V1279" t="n">
        <v>0.7</v>
      </c>
      <c r="W1279" t="n">
        <v>2.69</v>
      </c>
      <c r="X1279" t="n">
        <v>1.42</v>
      </c>
      <c r="Y1279" t="n">
        <v>1</v>
      </c>
      <c r="Z1279" t="n">
        <v>10</v>
      </c>
    </row>
    <row r="1280">
      <c r="A1280" t="n">
        <v>9</v>
      </c>
      <c r="B1280" t="n">
        <v>80</v>
      </c>
      <c r="C1280" t="inlineStr">
        <is>
          <t xml:space="preserve">CONCLUIDO	</t>
        </is>
      </c>
      <c r="D1280" t="n">
        <v>4.9084</v>
      </c>
      <c r="E1280" t="n">
        <v>20.37</v>
      </c>
      <c r="F1280" t="n">
        <v>16.6</v>
      </c>
      <c r="G1280" t="n">
        <v>22.13</v>
      </c>
      <c r="H1280" t="n">
        <v>0.35</v>
      </c>
      <c r="I1280" t="n">
        <v>45</v>
      </c>
      <c r="J1280" t="n">
        <v>162.33</v>
      </c>
      <c r="K1280" t="n">
        <v>50.28</v>
      </c>
      <c r="L1280" t="n">
        <v>3.25</v>
      </c>
      <c r="M1280" t="n">
        <v>43</v>
      </c>
      <c r="N1280" t="n">
        <v>28.8</v>
      </c>
      <c r="O1280" t="n">
        <v>20254.26</v>
      </c>
      <c r="P1280" t="n">
        <v>199.35</v>
      </c>
      <c r="Q1280" t="n">
        <v>467.15</v>
      </c>
      <c r="R1280" t="n">
        <v>91.26000000000001</v>
      </c>
      <c r="S1280" t="n">
        <v>39.61</v>
      </c>
      <c r="T1280" t="n">
        <v>20696.18</v>
      </c>
      <c r="U1280" t="n">
        <v>0.43</v>
      </c>
      <c r="V1280" t="n">
        <v>0.7</v>
      </c>
      <c r="W1280" t="n">
        <v>2.68</v>
      </c>
      <c r="X1280" t="n">
        <v>1.26</v>
      </c>
      <c r="Y1280" t="n">
        <v>1</v>
      </c>
      <c r="Z1280" t="n">
        <v>10</v>
      </c>
    </row>
    <row r="1281">
      <c r="A1281" t="n">
        <v>10</v>
      </c>
      <c r="B1281" t="n">
        <v>80</v>
      </c>
      <c r="C1281" t="inlineStr">
        <is>
          <t xml:space="preserve">CONCLUIDO	</t>
        </is>
      </c>
      <c r="D1281" t="n">
        <v>4.9574</v>
      </c>
      <c r="E1281" t="n">
        <v>20.17</v>
      </c>
      <c r="F1281" t="n">
        <v>16.49</v>
      </c>
      <c r="G1281" t="n">
        <v>23.56</v>
      </c>
      <c r="H1281" t="n">
        <v>0.38</v>
      </c>
      <c r="I1281" t="n">
        <v>42</v>
      </c>
      <c r="J1281" t="n">
        <v>162.68</v>
      </c>
      <c r="K1281" t="n">
        <v>50.28</v>
      </c>
      <c r="L1281" t="n">
        <v>3.5</v>
      </c>
      <c r="M1281" t="n">
        <v>40</v>
      </c>
      <c r="N1281" t="n">
        <v>28.9</v>
      </c>
      <c r="O1281" t="n">
        <v>20298.34</v>
      </c>
      <c r="P1281" t="n">
        <v>197.59</v>
      </c>
      <c r="Q1281" t="n">
        <v>467.1</v>
      </c>
      <c r="R1281" t="n">
        <v>87.81999999999999</v>
      </c>
      <c r="S1281" t="n">
        <v>39.61</v>
      </c>
      <c r="T1281" t="n">
        <v>18990.53</v>
      </c>
      <c r="U1281" t="n">
        <v>0.45</v>
      </c>
      <c r="V1281" t="n">
        <v>0.71</v>
      </c>
      <c r="W1281" t="n">
        <v>2.67</v>
      </c>
      <c r="X1281" t="n">
        <v>1.16</v>
      </c>
      <c r="Y1281" t="n">
        <v>1</v>
      </c>
      <c r="Z1281" t="n">
        <v>10</v>
      </c>
    </row>
    <row r="1282">
      <c r="A1282" t="n">
        <v>11</v>
      </c>
      <c r="B1282" t="n">
        <v>80</v>
      </c>
      <c r="C1282" t="inlineStr">
        <is>
          <t xml:space="preserve">CONCLUIDO	</t>
        </is>
      </c>
      <c r="D1282" t="n">
        <v>4.9909</v>
      </c>
      <c r="E1282" t="n">
        <v>20.04</v>
      </c>
      <c r="F1282" t="n">
        <v>16.46</v>
      </c>
      <c r="G1282" t="n">
        <v>25.32</v>
      </c>
      <c r="H1282" t="n">
        <v>0.41</v>
      </c>
      <c r="I1282" t="n">
        <v>39</v>
      </c>
      <c r="J1282" t="n">
        <v>163.04</v>
      </c>
      <c r="K1282" t="n">
        <v>50.28</v>
      </c>
      <c r="L1282" t="n">
        <v>3.75</v>
      </c>
      <c r="M1282" t="n">
        <v>37</v>
      </c>
      <c r="N1282" t="n">
        <v>29.01</v>
      </c>
      <c r="O1282" t="n">
        <v>20342.46</v>
      </c>
      <c r="P1282" t="n">
        <v>196.62</v>
      </c>
      <c r="Q1282" t="n">
        <v>467.07</v>
      </c>
      <c r="R1282" t="n">
        <v>86.2</v>
      </c>
      <c r="S1282" t="n">
        <v>39.61</v>
      </c>
      <c r="T1282" t="n">
        <v>18194.27</v>
      </c>
      <c r="U1282" t="n">
        <v>0.46</v>
      </c>
      <c r="V1282" t="n">
        <v>0.71</v>
      </c>
      <c r="W1282" t="n">
        <v>2.68</v>
      </c>
      <c r="X1282" t="n">
        <v>1.12</v>
      </c>
      <c r="Y1282" t="n">
        <v>1</v>
      </c>
      <c r="Z1282" t="n">
        <v>10</v>
      </c>
    </row>
    <row r="1283">
      <c r="A1283" t="n">
        <v>12</v>
      </c>
      <c r="B1283" t="n">
        <v>80</v>
      </c>
      <c r="C1283" t="inlineStr">
        <is>
          <t xml:space="preserve">CONCLUIDO	</t>
        </is>
      </c>
      <c r="D1283" t="n">
        <v>5.0415</v>
      </c>
      <c r="E1283" t="n">
        <v>19.84</v>
      </c>
      <c r="F1283" t="n">
        <v>16.35</v>
      </c>
      <c r="G1283" t="n">
        <v>27.25</v>
      </c>
      <c r="H1283" t="n">
        <v>0.43</v>
      </c>
      <c r="I1283" t="n">
        <v>36</v>
      </c>
      <c r="J1283" t="n">
        <v>163.4</v>
      </c>
      <c r="K1283" t="n">
        <v>50.28</v>
      </c>
      <c r="L1283" t="n">
        <v>4</v>
      </c>
      <c r="M1283" t="n">
        <v>34</v>
      </c>
      <c r="N1283" t="n">
        <v>29.12</v>
      </c>
      <c r="O1283" t="n">
        <v>20386.62</v>
      </c>
      <c r="P1283" t="n">
        <v>194.7</v>
      </c>
      <c r="Q1283" t="n">
        <v>467.1</v>
      </c>
      <c r="R1283" t="n">
        <v>82.66</v>
      </c>
      <c r="S1283" t="n">
        <v>39.61</v>
      </c>
      <c r="T1283" t="n">
        <v>16442.72</v>
      </c>
      <c r="U1283" t="n">
        <v>0.48</v>
      </c>
      <c r="V1283" t="n">
        <v>0.71</v>
      </c>
      <c r="W1283" t="n">
        <v>2.68</v>
      </c>
      <c r="X1283" t="n">
        <v>1.02</v>
      </c>
      <c r="Y1283" t="n">
        <v>1</v>
      </c>
      <c r="Z1283" t="n">
        <v>10</v>
      </c>
    </row>
    <row r="1284">
      <c r="A1284" t="n">
        <v>13</v>
      </c>
      <c r="B1284" t="n">
        <v>80</v>
      </c>
      <c r="C1284" t="inlineStr">
        <is>
          <t xml:space="preserve">CONCLUIDO	</t>
        </is>
      </c>
      <c r="D1284" t="n">
        <v>5.0763</v>
      </c>
      <c r="E1284" t="n">
        <v>19.7</v>
      </c>
      <c r="F1284" t="n">
        <v>16.28</v>
      </c>
      <c r="G1284" t="n">
        <v>28.73</v>
      </c>
      <c r="H1284" t="n">
        <v>0.46</v>
      </c>
      <c r="I1284" t="n">
        <v>34</v>
      </c>
      <c r="J1284" t="n">
        <v>163.76</v>
      </c>
      <c r="K1284" t="n">
        <v>50.28</v>
      </c>
      <c r="L1284" t="n">
        <v>4.25</v>
      </c>
      <c r="M1284" t="n">
        <v>32</v>
      </c>
      <c r="N1284" t="n">
        <v>29.23</v>
      </c>
      <c r="O1284" t="n">
        <v>20430.81</v>
      </c>
      <c r="P1284" t="n">
        <v>193.46</v>
      </c>
      <c r="Q1284" t="n">
        <v>467.07</v>
      </c>
      <c r="R1284" t="n">
        <v>80.72</v>
      </c>
      <c r="S1284" t="n">
        <v>39.61</v>
      </c>
      <c r="T1284" t="n">
        <v>15483.22</v>
      </c>
      <c r="U1284" t="n">
        <v>0.49</v>
      </c>
      <c r="V1284" t="n">
        <v>0.72</v>
      </c>
      <c r="W1284" t="n">
        <v>2.66</v>
      </c>
      <c r="X1284" t="n">
        <v>0.95</v>
      </c>
      <c r="Y1284" t="n">
        <v>1</v>
      </c>
      <c r="Z1284" t="n">
        <v>10</v>
      </c>
    </row>
    <row r="1285">
      <c r="A1285" t="n">
        <v>14</v>
      </c>
      <c r="B1285" t="n">
        <v>80</v>
      </c>
      <c r="C1285" t="inlineStr">
        <is>
          <t xml:space="preserve">CONCLUIDO	</t>
        </is>
      </c>
      <c r="D1285" t="n">
        <v>5.108</v>
      </c>
      <c r="E1285" t="n">
        <v>19.58</v>
      </c>
      <c r="F1285" t="n">
        <v>16.22</v>
      </c>
      <c r="G1285" t="n">
        <v>30.42</v>
      </c>
      <c r="H1285" t="n">
        <v>0.49</v>
      </c>
      <c r="I1285" t="n">
        <v>32</v>
      </c>
      <c r="J1285" t="n">
        <v>164.12</v>
      </c>
      <c r="K1285" t="n">
        <v>50.28</v>
      </c>
      <c r="L1285" t="n">
        <v>4.5</v>
      </c>
      <c r="M1285" t="n">
        <v>30</v>
      </c>
      <c r="N1285" t="n">
        <v>29.34</v>
      </c>
      <c r="O1285" t="n">
        <v>20475.04</v>
      </c>
      <c r="P1285" t="n">
        <v>192.4</v>
      </c>
      <c r="Q1285" t="n">
        <v>467.1</v>
      </c>
      <c r="R1285" t="n">
        <v>78.62</v>
      </c>
      <c r="S1285" t="n">
        <v>39.61</v>
      </c>
      <c r="T1285" t="n">
        <v>14442.62</v>
      </c>
      <c r="U1285" t="n">
        <v>0.5</v>
      </c>
      <c r="V1285" t="n">
        <v>0.72</v>
      </c>
      <c r="W1285" t="n">
        <v>2.67</v>
      </c>
      <c r="X1285" t="n">
        <v>0.89</v>
      </c>
      <c r="Y1285" t="n">
        <v>1</v>
      </c>
      <c r="Z1285" t="n">
        <v>10</v>
      </c>
    </row>
    <row r="1286">
      <c r="A1286" t="n">
        <v>15</v>
      </c>
      <c r="B1286" t="n">
        <v>80</v>
      </c>
      <c r="C1286" t="inlineStr">
        <is>
          <t xml:space="preserve">CONCLUIDO	</t>
        </is>
      </c>
      <c r="D1286" t="n">
        <v>5.1365</v>
      </c>
      <c r="E1286" t="n">
        <v>19.47</v>
      </c>
      <c r="F1286" t="n">
        <v>16.18</v>
      </c>
      <c r="G1286" t="n">
        <v>32.35</v>
      </c>
      <c r="H1286" t="n">
        <v>0.51</v>
      </c>
      <c r="I1286" t="n">
        <v>30</v>
      </c>
      <c r="J1286" t="n">
        <v>164.48</v>
      </c>
      <c r="K1286" t="n">
        <v>50.28</v>
      </c>
      <c r="L1286" t="n">
        <v>4.75</v>
      </c>
      <c r="M1286" t="n">
        <v>28</v>
      </c>
      <c r="N1286" t="n">
        <v>29.45</v>
      </c>
      <c r="O1286" t="n">
        <v>20519.3</v>
      </c>
      <c r="P1286" t="n">
        <v>191.29</v>
      </c>
      <c r="Q1286" t="n">
        <v>467.08</v>
      </c>
      <c r="R1286" t="n">
        <v>77.47</v>
      </c>
      <c r="S1286" t="n">
        <v>39.61</v>
      </c>
      <c r="T1286" t="n">
        <v>13876.71</v>
      </c>
      <c r="U1286" t="n">
        <v>0.51</v>
      </c>
      <c r="V1286" t="n">
        <v>0.72</v>
      </c>
      <c r="W1286" t="n">
        <v>2.66</v>
      </c>
      <c r="X1286" t="n">
        <v>0.84</v>
      </c>
      <c r="Y1286" t="n">
        <v>1</v>
      </c>
      <c r="Z1286" t="n">
        <v>10</v>
      </c>
    </row>
    <row r="1287">
      <c r="A1287" t="n">
        <v>16</v>
      </c>
      <c r="B1287" t="n">
        <v>80</v>
      </c>
      <c r="C1287" t="inlineStr">
        <is>
          <t xml:space="preserve">CONCLUIDO	</t>
        </is>
      </c>
      <c r="D1287" t="n">
        <v>5.1529</v>
      </c>
      <c r="E1287" t="n">
        <v>19.41</v>
      </c>
      <c r="F1287" t="n">
        <v>16.15</v>
      </c>
      <c r="G1287" t="n">
        <v>33.41</v>
      </c>
      <c r="H1287" t="n">
        <v>0.54</v>
      </c>
      <c r="I1287" t="n">
        <v>29</v>
      </c>
      <c r="J1287" t="n">
        <v>164.83</v>
      </c>
      <c r="K1287" t="n">
        <v>50.28</v>
      </c>
      <c r="L1287" t="n">
        <v>5</v>
      </c>
      <c r="M1287" t="n">
        <v>27</v>
      </c>
      <c r="N1287" t="n">
        <v>29.55</v>
      </c>
      <c r="O1287" t="n">
        <v>20563.61</v>
      </c>
      <c r="P1287" t="n">
        <v>190.46</v>
      </c>
      <c r="Q1287" t="n">
        <v>467.1</v>
      </c>
      <c r="R1287" t="n">
        <v>76.47</v>
      </c>
      <c r="S1287" t="n">
        <v>39.61</v>
      </c>
      <c r="T1287" t="n">
        <v>13381.99</v>
      </c>
      <c r="U1287" t="n">
        <v>0.52</v>
      </c>
      <c r="V1287" t="n">
        <v>0.72</v>
      </c>
      <c r="W1287" t="n">
        <v>2.66</v>
      </c>
      <c r="X1287" t="n">
        <v>0.8100000000000001</v>
      </c>
      <c r="Y1287" t="n">
        <v>1</v>
      </c>
      <c r="Z1287" t="n">
        <v>10</v>
      </c>
    </row>
    <row r="1288">
      <c r="A1288" t="n">
        <v>17</v>
      </c>
      <c r="B1288" t="n">
        <v>80</v>
      </c>
      <c r="C1288" t="inlineStr">
        <is>
          <t xml:space="preserve">CONCLUIDO	</t>
        </is>
      </c>
      <c r="D1288" t="n">
        <v>5.1834</v>
      </c>
      <c r="E1288" t="n">
        <v>19.29</v>
      </c>
      <c r="F1288" t="n">
        <v>16.1</v>
      </c>
      <c r="G1288" t="n">
        <v>35.77</v>
      </c>
      <c r="H1288" t="n">
        <v>0.5600000000000001</v>
      </c>
      <c r="I1288" t="n">
        <v>27</v>
      </c>
      <c r="J1288" t="n">
        <v>165.19</v>
      </c>
      <c r="K1288" t="n">
        <v>50.28</v>
      </c>
      <c r="L1288" t="n">
        <v>5.25</v>
      </c>
      <c r="M1288" t="n">
        <v>25</v>
      </c>
      <c r="N1288" t="n">
        <v>29.66</v>
      </c>
      <c r="O1288" t="n">
        <v>20607.95</v>
      </c>
      <c r="P1288" t="n">
        <v>189.49</v>
      </c>
      <c r="Q1288" t="n">
        <v>467.11</v>
      </c>
      <c r="R1288" t="n">
        <v>74.73</v>
      </c>
      <c r="S1288" t="n">
        <v>39.61</v>
      </c>
      <c r="T1288" t="n">
        <v>12520.29</v>
      </c>
      <c r="U1288" t="n">
        <v>0.53</v>
      </c>
      <c r="V1288" t="n">
        <v>0.72</v>
      </c>
      <c r="W1288" t="n">
        <v>2.66</v>
      </c>
      <c r="X1288" t="n">
        <v>0.76</v>
      </c>
      <c r="Y1288" t="n">
        <v>1</v>
      </c>
      <c r="Z1288" t="n">
        <v>10</v>
      </c>
    </row>
    <row r="1289">
      <c r="A1289" t="n">
        <v>18</v>
      </c>
      <c r="B1289" t="n">
        <v>80</v>
      </c>
      <c r="C1289" t="inlineStr">
        <is>
          <t xml:space="preserve">CONCLUIDO	</t>
        </is>
      </c>
      <c r="D1289" t="n">
        <v>5.2042</v>
      </c>
      <c r="E1289" t="n">
        <v>19.22</v>
      </c>
      <c r="F1289" t="n">
        <v>16.05</v>
      </c>
      <c r="G1289" t="n">
        <v>37.05</v>
      </c>
      <c r="H1289" t="n">
        <v>0.59</v>
      </c>
      <c r="I1289" t="n">
        <v>26</v>
      </c>
      <c r="J1289" t="n">
        <v>165.55</v>
      </c>
      <c r="K1289" t="n">
        <v>50.28</v>
      </c>
      <c r="L1289" t="n">
        <v>5.5</v>
      </c>
      <c r="M1289" t="n">
        <v>24</v>
      </c>
      <c r="N1289" t="n">
        <v>29.77</v>
      </c>
      <c r="O1289" t="n">
        <v>20652.33</v>
      </c>
      <c r="P1289" t="n">
        <v>188.49</v>
      </c>
      <c r="Q1289" t="n">
        <v>467.08</v>
      </c>
      <c r="R1289" t="n">
        <v>73.15000000000001</v>
      </c>
      <c r="S1289" t="n">
        <v>39.61</v>
      </c>
      <c r="T1289" t="n">
        <v>11738.04</v>
      </c>
      <c r="U1289" t="n">
        <v>0.54</v>
      </c>
      <c r="V1289" t="n">
        <v>0.73</v>
      </c>
      <c r="W1289" t="n">
        <v>2.66</v>
      </c>
      <c r="X1289" t="n">
        <v>0.72</v>
      </c>
      <c r="Y1289" t="n">
        <v>1</v>
      </c>
      <c r="Z1289" t="n">
        <v>10</v>
      </c>
    </row>
    <row r="1290">
      <c r="A1290" t="n">
        <v>19</v>
      </c>
      <c r="B1290" t="n">
        <v>80</v>
      </c>
      <c r="C1290" t="inlineStr">
        <is>
          <t xml:space="preserve">CONCLUIDO	</t>
        </is>
      </c>
      <c r="D1290" t="n">
        <v>5.2205</v>
      </c>
      <c r="E1290" t="n">
        <v>19.16</v>
      </c>
      <c r="F1290" t="n">
        <v>16.03</v>
      </c>
      <c r="G1290" t="n">
        <v>38.46</v>
      </c>
      <c r="H1290" t="n">
        <v>0.61</v>
      </c>
      <c r="I1290" t="n">
        <v>25</v>
      </c>
      <c r="J1290" t="n">
        <v>165.91</v>
      </c>
      <c r="K1290" t="n">
        <v>50.28</v>
      </c>
      <c r="L1290" t="n">
        <v>5.75</v>
      </c>
      <c r="M1290" t="n">
        <v>23</v>
      </c>
      <c r="N1290" t="n">
        <v>29.88</v>
      </c>
      <c r="O1290" t="n">
        <v>20696.74</v>
      </c>
      <c r="P1290" t="n">
        <v>187.48</v>
      </c>
      <c r="Q1290" t="n">
        <v>467.07</v>
      </c>
      <c r="R1290" t="n">
        <v>72.56999999999999</v>
      </c>
      <c r="S1290" t="n">
        <v>39.61</v>
      </c>
      <c r="T1290" t="n">
        <v>11453.02</v>
      </c>
      <c r="U1290" t="n">
        <v>0.55</v>
      </c>
      <c r="V1290" t="n">
        <v>0.73</v>
      </c>
      <c r="W1290" t="n">
        <v>2.65</v>
      </c>
      <c r="X1290" t="n">
        <v>0.6899999999999999</v>
      </c>
      <c r="Y1290" t="n">
        <v>1</v>
      </c>
      <c r="Z1290" t="n">
        <v>10</v>
      </c>
    </row>
    <row r="1291">
      <c r="A1291" t="n">
        <v>20</v>
      </c>
      <c r="B1291" t="n">
        <v>80</v>
      </c>
      <c r="C1291" t="inlineStr">
        <is>
          <t xml:space="preserve">CONCLUIDO	</t>
        </is>
      </c>
      <c r="D1291" t="n">
        <v>5.2388</v>
      </c>
      <c r="E1291" t="n">
        <v>19.09</v>
      </c>
      <c r="F1291" t="n">
        <v>15.99</v>
      </c>
      <c r="G1291" t="n">
        <v>39.98</v>
      </c>
      <c r="H1291" t="n">
        <v>0.64</v>
      </c>
      <c r="I1291" t="n">
        <v>24</v>
      </c>
      <c r="J1291" t="n">
        <v>166.27</v>
      </c>
      <c r="K1291" t="n">
        <v>50.28</v>
      </c>
      <c r="L1291" t="n">
        <v>6</v>
      </c>
      <c r="M1291" t="n">
        <v>22</v>
      </c>
      <c r="N1291" t="n">
        <v>29.99</v>
      </c>
      <c r="O1291" t="n">
        <v>20741.2</v>
      </c>
      <c r="P1291" t="n">
        <v>186.52</v>
      </c>
      <c r="Q1291" t="n">
        <v>467.12</v>
      </c>
      <c r="R1291" t="n">
        <v>71.47</v>
      </c>
      <c r="S1291" t="n">
        <v>39.61</v>
      </c>
      <c r="T1291" t="n">
        <v>10905.07</v>
      </c>
      <c r="U1291" t="n">
        <v>0.55</v>
      </c>
      <c r="V1291" t="n">
        <v>0.73</v>
      </c>
      <c r="W1291" t="n">
        <v>2.64</v>
      </c>
      <c r="X1291" t="n">
        <v>0.66</v>
      </c>
      <c r="Y1291" t="n">
        <v>1</v>
      </c>
      <c r="Z1291" t="n">
        <v>10</v>
      </c>
    </row>
    <row r="1292">
      <c r="A1292" t="n">
        <v>21</v>
      </c>
      <c r="B1292" t="n">
        <v>80</v>
      </c>
      <c r="C1292" t="inlineStr">
        <is>
          <t xml:space="preserve">CONCLUIDO	</t>
        </is>
      </c>
      <c r="D1292" t="n">
        <v>5.254</v>
      </c>
      <c r="E1292" t="n">
        <v>19.03</v>
      </c>
      <c r="F1292" t="n">
        <v>15.97</v>
      </c>
      <c r="G1292" t="n">
        <v>41.65</v>
      </c>
      <c r="H1292" t="n">
        <v>0.66</v>
      </c>
      <c r="I1292" t="n">
        <v>23</v>
      </c>
      <c r="J1292" t="n">
        <v>166.64</v>
      </c>
      <c r="K1292" t="n">
        <v>50.28</v>
      </c>
      <c r="L1292" t="n">
        <v>6.25</v>
      </c>
      <c r="M1292" t="n">
        <v>21</v>
      </c>
      <c r="N1292" t="n">
        <v>30.11</v>
      </c>
      <c r="O1292" t="n">
        <v>20785.69</v>
      </c>
      <c r="P1292" t="n">
        <v>185.69</v>
      </c>
      <c r="Q1292" t="n">
        <v>467.07</v>
      </c>
      <c r="R1292" t="n">
        <v>70.61</v>
      </c>
      <c r="S1292" t="n">
        <v>39.61</v>
      </c>
      <c r="T1292" t="n">
        <v>10479.68</v>
      </c>
      <c r="U1292" t="n">
        <v>0.5600000000000001</v>
      </c>
      <c r="V1292" t="n">
        <v>0.73</v>
      </c>
      <c r="W1292" t="n">
        <v>2.65</v>
      </c>
      <c r="X1292" t="n">
        <v>0.63</v>
      </c>
      <c r="Y1292" t="n">
        <v>1</v>
      </c>
      <c r="Z1292" t="n">
        <v>10</v>
      </c>
    </row>
    <row r="1293">
      <c r="A1293" t="n">
        <v>22</v>
      </c>
      <c r="B1293" t="n">
        <v>80</v>
      </c>
      <c r="C1293" t="inlineStr">
        <is>
          <t xml:space="preserve">CONCLUIDO	</t>
        </is>
      </c>
      <c r="D1293" t="n">
        <v>5.2696</v>
      </c>
      <c r="E1293" t="n">
        <v>18.98</v>
      </c>
      <c r="F1293" t="n">
        <v>15.94</v>
      </c>
      <c r="G1293" t="n">
        <v>43.48</v>
      </c>
      <c r="H1293" t="n">
        <v>0.6899999999999999</v>
      </c>
      <c r="I1293" t="n">
        <v>22</v>
      </c>
      <c r="J1293" t="n">
        <v>167</v>
      </c>
      <c r="K1293" t="n">
        <v>50.28</v>
      </c>
      <c r="L1293" t="n">
        <v>6.5</v>
      </c>
      <c r="M1293" t="n">
        <v>20</v>
      </c>
      <c r="N1293" t="n">
        <v>30.22</v>
      </c>
      <c r="O1293" t="n">
        <v>20830.22</v>
      </c>
      <c r="P1293" t="n">
        <v>184.95</v>
      </c>
      <c r="Q1293" t="n">
        <v>467.07</v>
      </c>
      <c r="R1293" t="n">
        <v>69.73</v>
      </c>
      <c r="S1293" t="n">
        <v>39.61</v>
      </c>
      <c r="T1293" t="n">
        <v>10047.3</v>
      </c>
      <c r="U1293" t="n">
        <v>0.57</v>
      </c>
      <c r="V1293" t="n">
        <v>0.73</v>
      </c>
      <c r="W1293" t="n">
        <v>2.65</v>
      </c>
      <c r="X1293" t="n">
        <v>0.61</v>
      </c>
      <c r="Y1293" t="n">
        <v>1</v>
      </c>
      <c r="Z1293" t="n">
        <v>10</v>
      </c>
    </row>
    <row r="1294">
      <c r="A1294" t="n">
        <v>23</v>
      </c>
      <c r="B1294" t="n">
        <v>80</v>
      </c>
      <c r="C1294" t="inlineStr">
        <is>
          <t xml:space="preserve">CONCLUIDO	</t>
        </is>
      </c>
      <c r="D1294" t="n">
        <v>5.2891</v>
      </c>
      <c r="E1294" t="n">
        <v>18.91</v>
      </c>
      <c r="F1294" t="n">
        <v>15.91</v>
      </c>
      <c r="G1294" t="n">
        <v>45.45</v>
      </c>
      <c r="H1294" t="n">
        <v>0.71</v>
      </c>
      <c r="I1294" t="n">
        <v>21</v>
      </c>
      <c r="J1294" t="n">
        <v>167.36</v>
      </c>
      <c r="K1294" t="n">
        <v>50.28</v>
      </c>
      <c r="L1294" t="n">
        <v>6.75</v>
      </c>
      <c r="M1294" t="n">
        <v>19</v>
      </c>
      <c r="N1294" t="n">
        <v>30.33</v>
      </c>
      <c r="O1294" t="n">
        <v>20874.78</v>
      </c>
      <c r="P1294" t="n">
        <v>183.96</v>
      </c>
      <c r="Q1294" t="n">
        <v>467.15</v>
      </c>
      <c r="R1294" t="n">
        <v>68.5</v>
      </c>
      <c r="S1294" t="n">
        <v>39.61</v>
      </c>
      <c r="T1294" t="n">
        <v>9434.58</v>
      </c>
      <c r="U1294" t="n">
        <v>0.58</v>
      </c>
      <c r="V1294" t="n">
        <v>0.73</v>
      </c>
      <c r="W1294" t="n">
        <v>2.64</v>
      </c>
      <c r="X1294" t="n">
        <v>0.57</v>
      </c>
      <c r="Y1294" t="n">
        <v>1</v>
      </c>
      <c r="Z1294" t="n">
        <v>10</v>
      </c>
    </row>
    <row r="1295">
      <c r="A1295" t="n">
        <v>24</v>
      </c>
      <c r="B1295" t="n">
        <v>80</v>
      </c>
      <c r="C1295" t="inlineStr">
        <is>
          <t xml:space="preserve">CONCLUIDO	</t>
        </is>
      </c>
      <c r="D1295" t="n">
        <v>5.3027</v>
      </c>
      <c r="E1295" t="n">
        <v>18.86</v>
      </c>
      <c r="F1295" t="n">
        <v>15.89</v>
      </c>
      <c r="G1295" t="n">
        <v>47.67</v>
      </c>
      <c r="H1295" t="n">
        <v>0.74</v>
      </c>
      <c r="I1295" t="n">
        <v>20</v>
      </c>
      <c r="J1295" t="n">
        <v>167.72</v>
      </c>
      <c r="K1295" t="n">
        <v>50.28</v>
      </c>
      <c r="L1295" t="n">
        <v>7</v>
      </c>
      <c r="M1295" t="n">
        <v>18</v>
      </c>
      <c r="N1295" t="n">
        <v>30.44</v>
      </c>
      <c r="O1295" t="n">
        <v>20919.39</v>
      </c>
      <c r="P1295" t="n">
        <v>183.54</v>
      </c>
      <c r="Q1295" t="n">
        <v>467.07</v>
      </c>
      <c r="R1295" t="n">
        <v>68.06</v>
      </c>
      <c r="S1295" t="n">
        <v>39.61</v>
      </c>
      <c r="T1295" t="n">
        <v>9220.219999999999</v>
      </c>
      <c r="U1295" t="n">
        <v>0.58</v>
      </c>
      <c r="V1295" t="n">
        <v>0.73</v>
      </c>
      <c r="W1295" t="n">
        <v>2.64</v>
      </c>
      <c r="X1295" t="n">
        <v>0.5600000000000001</v>
      </c>
      <c r="Y1295" t="n">
        <v>1</v>
      </c>
      <c r="Z1295" t="n">
        <v>10</v>
      </c>
    </row>
    <row r="1296">
      <c r="A1296" t="n">
        <v>25</v>
      </c>
      <c r="B1296" t="n">
        <v>80</v>
      </c>
      <c r="C1296" t="inlineStr">
        <is>
          <t xml:space="preserve">CONCLUIDO	</t>
        </is>
      </c>
      <c r="D1296" t="n">
        <v>5.325</v>
      </c>
      <c r="E1296" t="n">
        <v>18.78</v>
      </c>
      <c r="F1296" t="n">
        <v>15.84</v>
      </c>
      <c r="G1296" t="n">
        <v>50.03</v>
      </c>
      <c r="H1296" t="n">
        <v>0.76</v>
      </c>
      <c r="I1296" t="n">
        <v>19</v>
      </c>
      <c r="J1296" t="n">
        <v>168.08</v>
      </c>
      <c r="K1296" t="n">
        <v>50.28</v>
      </c>
      <c r="L1296" t="n">
        <v>7.25</v>
      </c>
      <c r="M1296" t="n">
        <v>17</v>
      </c>
      <c r="N1296" t="n">
        <v>30.55</v>
      </c>
      <c r="O1296" t="n">
        <v>20964.03</v>
      </c>
      <c r="P1296" t="n">
        <v>182.15</v>
      </c>
      <c r="Q1296" t="n">
        <v>467.08</v>
      </c>
      <c r="R1296" t="n">
        <v>66.62</v>
      </c>
      <c r="S1296" t="n">
        <v>39.61</v>
      </c>
      <c r="T1296" t="n">
        <v>8506.219999999999</v>
      </c>
      <c r="U1296" t="n">
        <v>0.59</v>
      </c>
      <c r="V1296" t="n">
        <v>0.74</v>
      </c>
      <c r="W1296" t="n">
        <v>2.64</v>
      </c>
      <c r="X1296" t="n">
        <v>0.51</v>
      </c>
      <c r="Y1296" t="n">
        <v>1</v>
      </c>
      <c r="Z1296" t="n">
        <v>10</v>
      </c>
    </row>
    <row r="1297">
      <c r="A1297" t="n">
        <v>26</v>
      </c>
      <c r="B1297" t="n">
        <v>80</v>
      </c>
      <c r="C1297" t="inlineStr">
        <is>
          <t xml:space="preserve">CONCLUIDO	</t>
        </is>
      </c>
      <c r="D1297" t="n">
        <v>5.3222</v>
      </c>
      <c r="E1297" t="n">
        <v>18.79</v>
      </c>
      <c r="F1297" t="n">
        <v>15.85</v>
      </c>
      <c r="G1297" t="n">
        <v>50.06</v>
      </c>
      <c r="H1297" t="n">
        <v>0.79</v>
      </c>
      <c r="I1297" t="n">
        <v>19</v>
      </c>
      <c r="J1297" t="n">
        <v>168.44</v>
      </c>
      <c r="K1297" t="n">
        <v>50.28</v>
      </c>
      <c r="L1297" t="n">
        <v>7.5</v>
      </c>
      <c r="M1297" t="n">
        <v>17</v>
      </c>
      <c r="N1297" t="n">
        <v>30.66</v>
      </c>
      <c r="O1297" t="n">
        <v>21008.71</v>
      </c>
      <c r="P1297" t="n">
        <v>182.18</v>
      </c>
      <c r="Q1297" t="n">
        <v>467.08</v>
      </c>
      <c r="R1297" t="n">
        <v>66.81</v>
      </c>
      <c r="S1297" t="n">
        <v>39.61</v>
      </c>
      <c r="T1297" t="n">
        <v>8599.07</v>
      </c>
      <c r="U1297" t="n">
        <v>0.59</v>
      </c>
      <c r="V1297" t="n">
        <v>0.74</v>
      </c>
      <c r="W1297" t="n">
        <v>2.64</v>
      </c>
      <c r="X1297" t="n">
        <v>0.52</v>
      </c>
      <c r="Y1297" t="n">
        <v>1</v>
      </c>
      <c r="Z1297" t="n">
        <v>10</v>
      </c>
    </row>
    <row r="1298">
      <c r="A1298" t="n">
        <v>27</v>
      </c>
      <c r="B1298" t="n">
        <v>80</v>
      </c>
      <c r="C1298" t="inlineStr">
        <is>
          <t xml:space="preserve">CONCLUIDO	</t>
        </is>
      </c>
      <c r="D1298" t="n">
        <v>5.3388</v>
      </c>
      <c r="E1298" t="n">
        <v>18.73</v>
      </c>
      <c r="F1298" t="n">
        <v>15.83</v>
      </c>
      <c r="G1298" t="n">
        <v>52.75</v>
      </c>
      <c r="H1298" t="n">
        <v>0.8100000000000001</v>
      </c>
      <c r="I1298" t="n">
        <v>18</v>
      </c>
      <c r="J1298" t="n">
        <v>168.81</v>
      </c>
      <c r="K1298" t="n">
        <v>50.28</v>
      </c>
      <c r="L1298" t="n">
        <v>7.75</v>
      </c>
      <c r="M1298" t="n">
        <v>16</v>
      </c>
      <c r="N1298" t="n">
        <v>30.78</v>
      </c>
      <c r="O1298" t="n">
        <v>21053.43</v>
      </c>
      <c r="P1298" t="n">
        <v>181.55</v>
      </c>
      <c r="Q1298" t="n">
        <v>467.07</v>
      </c>
      <c r="R1298" t="n">
        <v>65.95999999999999</v>
      </c>
      <c r="S1298" t="n">
        <v>39.61</v>
      </c>
      <c r="T1298" t="n">
        <v>8181.64</v>
      </c>
      <c r="U1298" t="n">
        <v>0.6</v>
      </c>
      <c r="V1298" t="n">
        <v>0.74</v>
      </c>
      <c r="W1298" t="n">
        <v>2.64</v>
      </c>
      <c r="X1298" t="n">
        <v>0.49</v>
      </c>
      <c r="Y1298" t="n">
        <v>1</v>
      </c>
      <c r="Z1298" t="n">
        <v>10</v>
      </c>
    </row>
    <row r="1299">
      <c r="A1299" t="n">
        <v>28</v>
      </c>
      <c r="B1299" t="n">
        <v>80</v>
      </c>
      <c r="C1299" t="inlineStr">
        <is>
          <t xml:space="preserve">CONCLUIDO	</t>
        </is>
      </c>
      <c r="D1299" t="n">
        <v>5.3405</v>
      </c>
      <c r="E1299" t="n">
        <v>18.72</v>
      </c>
      <c r="F1299" t="n">
        <v>15.82</v>
      </c>
      <c r="G1299" t="n">
        <v>52.73</v>
      </c>
      <c r="H1299" t="n">
        <v>0.84</v>
      </c>
      <c r="I1299" t="n">
        <v>18</v>
      </c>
      <c r="J1299" t="n">
        <v>169.17</v>
      </c>
      <c r="K1299" t="n">
        <v>50.28</v>
      </c>
      <c r="L1299" t="n">
        <v>8</v>
      </c>
      <c r="M1299" t="n">
        <v>16</v>
      </c>
      <c r="N1299" t="n">
        <v>30.89</v>
      </c>
      <c r="O1299" t="n">
        <v>21098.19</v>
      </c>
      <c r="P1299" t="n">
        <v>180.38</v>
      </c>
      <c r="Q1299" t="n">
        <v>467.1</v>
      </c>
      <c r="R1299" t="n">
        <v>65.64</v>
      </c>
      <c r="S1299" t="n">
        <v>39.61</v>
      </c>
      <c r="T1299" t="n">
        <v>8021.91</v>
      </c>
      <c r="U1299" t="n">
        <v>0.6</v>
      </c>
      <c r="V1299" t="n">
        <v>0.74</v>
      </c>
      <c r="W1299" t="n">
        <v>2.64</v>
      </c>
      <c r="X1299" t="n">
        <v>0.49</v>
      </c>
      <c r="Y1299" t="n">
        <v>1</v>
      </c>
      <c r="Z1299" t="n">
        <v>10</v>
      </c>
    </row>
    <row r="1300">
      <c r="A1300" t="n">
        <v>29</v>
      </c>
      <c r="B1300" t="n">
        <v>80</v>
      </c>
      <c r="C1300" t="inlineStr">
        <is>
          <t xml:space="preserve">CONCLUIDO	</t>
        </is>
      </c>
      <c r="D1300" t="n">
        <v>5.3579</v>
      </c>
      <c r="E1300" t="n">
        <v>18.66</v>
      </c>
      <c r="F1300" t="n">
        <v>15.79</v>
      </c>
      <c r="G1300" t="n">
        <v>55.74</v>
      </c>
      <c r="H1300" t="n">
        <v>0.86</v>
      </c>
      <c r="I1300" t="n">
        <v>17</v>
      </c>
      <c r="J1300" t="n">
        <v>169.53</v>
      </c>
      <c r="K1300" t="n">
        <v>50.28</v>
      </c>
      <c r="L1300" t="n">
        <v>8.25</v>
      </c>
      <c r="M1300" t="n">
        <v>15</v>
      </c>
      <c r="N1300" t="n">
        <v>31</v>
      </c>
      <c r="O1300" t="n">
        <v>21142.98</v>
      </c>
      <c r="P1300" t="n">
        <v>179.7</v>
      </c>
      <c r="Q1300" t="n">
        <v>467.13</v>
      </c>
      <c r="R1300" t="n">
        <v>64.75</v>
      </c>
      <c r="S1300" t="n">
        <v>39.61</v>
      </c>
      <c r="T1300" t="n">
        <v>7582.13</v>
      </c>
      <c r="U1300" t="n">
        <v>0.61</v>
      </c>
      <c r="V1300" t="n">
        <v>0.74</v>
      </c>
      <c r="W1300" t="n">
        <v>2.64</v>
      </c>
      <c r="X1300" t="n">
        <v>0.46</v>
      </c>
      <c r="Y1300" t="n">
        <v>1</v>
      </c>
      <c r="Z1300" t="n">
        <v>10</v>
      </c>
    </row>
    <row r="1301">
      <c r="A1301" t="n">
        <v>30</v>
      </c>
      <c r="B1301" t="n">
        <v>80</v>
      </c>
      <c r="C1301" t="inlineStr">
        <is>
          <t xml:space="preserve">CONCLUIDO	</t>
        </is>
      </c>
      <c r="D1301" t="n">
        <v>5.3544</v>
      </c>
      <c r="E1301" t="n">
        <v>18.68</v>
      </c>
      <c r="F1301" t="n">
        <v>15.8</v>
      </c>
      <c r="G1301" t="n">
        <v>55.78</v>
      </c>
      <c r="H1301" t="n">
        <v>0.89</v>
      </c>
      <c r="I1301" t="n">
        <v>17</v>
      </c>
      <c r="J1301" t="n">
        <v>169.9</v>
      </c>
      <c r="K1301" t="n">
        <v>50.28</v>
      </c>
      <c r="L1301" t="n">
        <v>8.5</v>
      </c>
      <c r="M1301" t="n">
        <v>15</v>
      </c>
      <c r="N1301" t="n">
        <v>31.12</v>
      </c>
      <c r="O1301" t="n">
        <v>21187.82</v>
      </c>
      <c r="P1301" t="n">
        <v>179.51</v>
      </c>
      <c r="Q1301" t="n">
        <v>467.07</v>
      </c>
      <c r="R1301" t="n">
        <v>65.11</v>
      </c>
      <c r="S1301" t="n">
        <v>39.61</v>
      </c>
      <c r="T1301" t="n">
        <v>7761.69</v>
      </c>
      <c r="U1301" t="n">
        <v>0.61</v>
      </c>
      <c r="V1301" t="n">
        <v>0.74</v>
      </c>
      <c r="W1301" t="n">
        <v>2.64</v>
      </c>
      <c r="X1301" t="n">
        <v>0.47</v>
      </c>
      <c r="Y1301" t="n">
        <v>1</v>
      </c>
      <c r="Z1301" t="n">
        <v>10</v>
      </c>
    </row>
    <row r="1302">
      <c r="A1302" t="n">
        <v>31</v>
      </c>
      <c r="B1302" t="n">
        <v>80</v>
      </c>
      <c r="C1302" t="inlineStr">
        <is>
          <t xml:space="preserve">CONCLUIDO	</t>
        </is>
      </c>
      <c r="D1302" t="n">
        <v>5.3779</v>
      </c>
      <c r="E1302" t="n">
        <v>18.59</v>
      </c>
      <c r="F1302" t="n">
        <v>15.75</v>
      </c>
      <c r="G1302" t="n">
        <v>59.08</v>
      </c>
      <c r="H1302" t="n">
        <v>0.91</v>
      </c>
      <c r="I1302" t="n">
        <v>16</v>
      </c>
      <c r="J1302" t="n">
        <v>170.26</v>
      </c>
      <c r="K1302" t="n">
        <v>50.28</v>
      </c>
      <c r="L1302" t="n">
        <v>8.75</v>
      </c>
      <c r="M1302" t="n">
        <v>14</v>
      </c>
      <c r="N1302" t="n">
        <v>31.23</v>
      </c>
      <c r="O1302" t="n">
        <v>21232.69</v>
      </c>
      <c r="P1302" t="n">
        <v>178.77</v>
      </c>
      <c r="Q1302" t="n">
        <v>467.08</v>
      </c>
      <c r="R1302" t="n">
        <v>63.78</v>
      </c>
      <c r="S1302" t="n">
        <v>39.61</v>
      </c>
      <c r="T1302" t="n">
        <v>7102.89</v>
      </c>
      <c r="U1302" t="n">
        <v>0.62</v>
      </c>
      <c r="V1302" t="n">
        <v>0.74</v>
      </c>
      <c r="W1302" t="n">
        <v>2.63</v>
      </c>
      <c r="X1302" t="n">
        <v>0.42</v>
      </c>
      <c r="Y1302" t="n">
        <v>1</v>
      </c>
      <c r="Z1302" t="n">
        <v>10</v>
      </c>
    </row>
    <row r="1303">
      <c r="A1303" t="n">
        <v>32</v>
      </c>
      <c r="B1303" t="n">
        <v>80</v>
      </c>
      <c r="C1303" t="inlineStr">
        <is>
          <t xml:space="preserve">CONCLUIDO	</t>
        </is>
      </c>
      <c r="D1303" t="n">
        <v>5.3697</v>
      </c>
      <c r="E1303" t="n">
        <v>18.62</v>
      </c>
      <c r="F1303" t="n">
        <v>15.78</v>
      </c>
      <c r="G1303" t="n">
        <v>59.19</v>
      </c>
      <c r="H1303" t="n">
        <v>0.9399999999999999</v>
      </c>
      <c r="I1303" t="n">
        <v>16</v>
      </c>
      <c r="J1303" t="n">
        <v>170.62</v>
      </c>
      <c r="K1303" t="n">
        <v>50.28</v>
      </c>
      <c r="L1303" t="n">
        <v>9</v>
      </c>
      <c r="M1303" t="n">
        <v>14</v>
      </c>
      <c r="N1303" t="n">
        <v>31.34</v>
      </c>
      <c r="O1303" t="n">
        <v>21277.6</v>
      </c>
      <c r="P1303" t="n">
        <v>178.32</v>
      </c>
      <c r="Q1303" t="n">
        <v>467.11</v>
      </c>
      <c r="R1303" t="n">
        <v>64.45999999999999</v>
      </c>
      <c r="S1303" t="n">
        <v>39.61</v>
      </c>
      <c r="T1303" t="n">
        <v>7439.64</v>
      </c>
      <c r="U1303" t="n">
        <v>0.61</v>
      </c>
      <c r="V1303" t="n">
        <v>0.74</v>
      </c>
      <c r="W1303" t="n">
        <v>2.64</v>
      </c>
      <c r="X1303" t="n">
        <v>0.45</v>
      </c>
      <c r="Y1303" t="n">
        <v>1</v>
      </c>
      <c r="Z1303" t="n">
        <v>10</v>
      </c>
    </row>
    <row r="1304">
      <c r="A1304" t="n">
        <v>33</v>
      </c>
      <c r="B1304" t="n">
        <v>80</v>
      </c>
      <c r="C1304" t="inlineStr">
        <is>
          <t xml:space="preserve">CONCLUIDO	</t>
        </is>
      </c>
      <c r="D1304" t="n">
        <v>5.3924</v>
      </c>
      <c r="E1304" t="n">
        <v>18.54</v>
      </c>
      <c r="F1304" t="n">
        <v>15.74</v>
      </c>
      <c r="G1304" t="n">
        <v>62.95</v>
      </c>
      <c r="H1304" t="n">
        <v>0.96</v>
      </c>
      <c r="I1304" t="n">
        <v>15</v>
      </c>
      <c r="J1304" t="n">
        <v>170.99</v>
      </c>
      <c r="K1304" t="n">
        <v>50.28</v>
      </c>
      <c r="L1304" t="n">
        <v>9.25</v>
      </c>
      <c r="M1304" t="n">
        <v>13</v>
      </c>
      <c r="N1304" t="n">
        <v>31.46</v>
      </c>
      <c r="O1304" t="n">
        <v>21322.55</v>
      </c>
      <c r="P1304" t="n">
        <v>177.13</v>
      </c>
      <c r="Q1304" t="n">
        <v>467.08</v>
      </c>
      <c r="R1304" t="n">
        <v>63.07</v>
      </c>
      <c r="S1304" t="n">
        <v>39.61</v>
      </c>
      <c r="T1304" t="n">
        <v>6751.86</v>
      </c>
      <c r="U1304" t="n">
        <v>0.63</v>
      </c>
      <c r="V1304" t="n">
        <v>0.74</v>
      </c>
      <c r="W1304" t="n">
        <v>2.63</v>
      </c>
      <c r="X1304" t="n">
        <v>0.4</v>
      </c>
      <c r="Y1304" t="n">
        <v>1</v>
      </c>
      <c r="Z1304" t="n">
        <v>10</v>
      </c>
    </row>
    <row r="1305">
      <c r="A1305" t="n">
        <v>34</v>
      </c>
      <c r="B1305" t="n">
        <v>80</v>
      </c>
      <c r="C1305" t="inlineStr">
        <is>
          <t xml:space="preserve">CONCLUIDO	</t>
        </is>
      </c>
      <c r="D1305" t="n">
        <v>5.3947</v>
      </c>
      <c r="E1305" t="n">
        <v>18.54</v>
      </c>
      <c r="F1305" t="n">
        <v>15.73</v>
      </c>
      <c r="G1305" t="n">
        <v>62.92</v>
      </c>
      <c r="H1305" t="n">
        <v>0.98</v>
      </c>
      <c r="I1305" t="n">
        <v>15</v>
      </c>
      <c r="J1305" t="n">
        <v>171.35</v>
      </c>
      <c r="K1305" t="n">
        <v>50.28</v>
      </c>
      <c r="L1305" t="n">
        <v>9.5</v>
      </c>
      <c r="M1305" t="n">
        <v>13</v>
      </c>
      <c r="N1305" t="n">
        <v>31.57</v>
      </c>
      <c r="O1305" t="n">
        <v>21367.54</v>
      </c>
      <c r="P1305" t="n">
        <v>176.52</v>
      </c>
      <c r="Q1305" t="n">
        <v>467.07</v>
      </c>
      <c r="R1305" t="n">
        <v>62.8</v>
      </c>
      <c r="S1305" t="n">
        <v>39.61</v>
      </c>
      <c r="T1305" t="n">
        <v>6614.48</v>
      </c>
      <c r="U1305" t="n">
        <v>0.63</v>
      </c>
      <c r="V1305" t="n">
        <v>0.74</v>
      </c>
      <c r="W1305" t="n">
        <v>2.63</v>
      </c>
      <c r="X1305" t="n">
        <v>0.4</v>
      </c>
      <c r="Y1305" t="n">
        <v>1</v>
      </c>
      <c r="Z1305" t="n">
        <v>10</v>
      </c>
    </row>
    <row r="1306">
      <c r="A1306" t="n">
        <v>35</v>
      </c>
      <c r="B1306" t="n">
        <v>80</v>
      </c>
      <c r="C1306" t="inlineStr">
        <is>
          <t xml:space="preserve">CONCLUIDO	</t>
        </is>
      </c>
      <c r="D1306" t="n">
        <v>5.4091</v>
      </c>
      <c r="E1306" t="n">
        <v>18.49</v>
      </c>
      <c r="F1306" t="n">
        <v>15.71</v>
      </c>
      <c r="G1306" t="n">
        <v>67.34</v>
      </c>
      <c r="H1306" t="n">
        <v>1.01</v>
      </c>
      <c r="I1306" t="n">
        <v>14</v>
      </c>
      <c r="J1306" t="n">
        <v>171.72</v>
      </c>
      <c r="K1306" t="n">
        <v>50.28</v>
      </c>
      <c r="L1306" t="n">
        <v>9.75</v>
      </c>
      <c r="M1306" t="n">
        <v>12</v>
      </c>
      <c r="N1306" t="n">
        <v>31.69</v>
      </c>
      <c r="O1306" t="n">
        <v>21412.57</v>
      </c>
      <c r="P1306" t="n">
        <v>176.12</v>
      </c>
      <c r="Q1306" t="n">
        <v>467.07</v>
      </c>
      <c r="R1306" t="n">
        <v>62.27</v>
      </c>
      <c r="S1306" t="n">
        <v>39.61</v>
      </c>
      <c r="T1306" t="n">
        <v>6353.74</v>
      </c>
      <c r="U1306" t="n">
        <v>0.64</v>
      </c>
      <c r="V1306" t="n">
        <v>0.74</v>
      </c>
      <c r="W1306" t="n">
        <v>2.63</v>
      </c>
      <c r="X1306" t="n">
        <v>0.38</v>
      </c>
      <c r="Y1306" t="n">
        <v>1</v>
      </c>
      <c r="Z1306" t="n">
        <v>10</v>
      </c>
    </row>
    <row r="1307">
      <c r="A1307" t="n">
        <v>36</v>
      </c>
      <c r="B1307" t="n">
        <v>80</v>
      </c>
      <c r="C1307" t="inlineStr">
        <is>
          <t xml:space="preserve">CONCLUIDO	</t>
        </is>
      </c>
      <c r="D1307" t="n">
        <v>5.4059</v>
      </c>
      <c r="E1307" t="n">
        <v>18.5</v>
      </c>
      <c r="F1307" t="n">
        <v>15.72</v>
      </c>
      <c r="G1307" t="n">
        <v>67.38</v>
      </c>
      <c r="H1307" t="n">
        <v>1.03</v>
      </c>
      <c r="I1307" t="n">
        <v>14</v>
      </c>
      <c r="J1307" t="n">
        <v>172.08</v>
      </c>
      <c r="K1307" t="n">
        <v>50.28</v>
      </c>
      <c r="L1307" t="n">
        <v>10</v>
      </c>
      <c r="M1307" t="n">
        <v>12</v>
      </c>
      <c r="N1307" t="n">
        <v>31.8</v>
      </c>
      <c r="O1307" t="n">
        <v>21457.64</v>
      </c>
      <c r="P1307" t="n">
        <v>175.57</v>
      </c>
      <c r="Q1307" t="n">
        <v>467.11</v>
      </c>
      <c r="R1307" t="n">
        <v>62.55</v>
      </c>
      <c r="S1307" t="n">
        <v>39.61</v>
      </c>
      <c r="T1307" t="n">
        <v>6495.89</v>
      </c>
      <c r="U1307" t="n">
        <v>0.63</v>
      </c>
      <c r="V1307" t="n">
        <v>0.74</v>
      </c>
      <c r="W1307" t="n">
        <v>2.64</v>
      </c>
      <c r="X1307" t="n">
        <v>0.39</v>
      </c>
      <c r="Y1307" t="n">
        <v>1</v>
      </c>
      <c r="Z1307" t="n">
        <v>10</v>
      </c>
    </row>
    <row r="1308">
      <c r="A1308" t="n">
        <v>37</v>
      </c>
      <c r="B1308" t="n">
        <v>80</v>
      </c>
      <c r="C1308" t="inlineStr">
        <is>
          <t xml:space="preserve">CONCLUIDO	</t>
        </is>
      </c>
      <c r="D1308" t="n">
        <v>5.4124</v>
      </c>
      <c r="E1308" t="n">
        <v>18.48</v>
      </c>
      <c r="F1308" t="n">
        <v>15.7</v>
      </c>
      <c r="G1308" t="n">
        <v>67.29000000000001</v>
      </c>
      <c r="H1308" t="n">
        <v>1.05</v>
      </c>
      <c r="I1308" t="n">
        <v>14</v>
      </c>
      <c r="J1308" t="n">
        <v>172.45</v>
      </c>
      <c r="K1308" t="n">
        <v>50.28</v>
      </c>
      <c r="L1308" t="n">
        <v>10.25</v>
      </c>
      <c r="M1308" t="n">
        <v>12</v>
      </c>
      <c r="N1308" t="n">
        <v>31.92</v>
      </c>
      <c r="O1308" t="n">
        <v>21502.75</v>
      </c>
      <c r="P1308" t="n">
        <v>174.29</v>
      </c>
      <c r="Q1308" t="n">
        <v>467.07</v>
      </c>
      <c r="R1308" t="n">
        <v>61.89</v>
      </c>
      <c r="S1308" t="n">
        <v>39.61</v>
      </c>
      <c r="T1308" t="n">
        <v>6168.23</v>
      </c>
      <c r="U1308" t="n">
        <v>0.64</v>
      </c>
      <c r="V1308" t="n">
        <v>0.74</v>
      </c>
      <c r="W1308" t="n">
        <v>2.63</v>
      </c>
      <c r="X1308" t="n">
        <v>0.37</v>
      </c>
      <c r="Y1308" t="n">
        <v>1</v>
      </c>
      <c r="Z1308" t="n">
        <v>10</v>
      </c>
    </row>
    <row r="1309">
      <c r="A1309" t="n">
        <v>38</v>
      </c>
      <c r="B1309" t="n">
        <v>80</v>
      </c>
      <c r="C1309" t="inlineStr">
        <is>
          <t xml:space="preserve">CONCLUIDO	</t>
        </is>
      </c>
      <c r="D1309" t="n">
        <v>5.4269</v>
      </c>
      <c r="E1309" t="n">
        <v>18.43</v>
      </c>
      <c r="F1309" t="n">
        <v>15.68</v>
      </c>
      <c r="G1309" t="n">
        <v>72.38</v>
      </c>
      <c r="H1309" t="n">
        <v>1.08</v>
      </c>
      <c r="I1309" t="n">
        <v>13</v>
      </c>
      <c r="J1309" t="n">
        <v>172.82</v>
      </c>
      <c r="K1309" t="n">
        <v>50.28</v>
      </c>
      <c r="L1309" t="n">
        <v>10.5</v>
      </c>
      <c r="M1309" t="n">
        <v>11</v>
      </c>
      <c r="N1309" t="n">
        <v>32.04</v>
      </c>
      <c r="O1309" t="n">
        <v>21547.89</v>
      </c>
      <c r="P1309" t="n">
        <v>174.04</v>
      </c>
      <c r="Q1309" t="n">
        <v>467.17</v>
      </c>
      <c r="R1309" t="n">
        <v>61.21</v>
      </c>
      <c r="S1309" t="n">
        <v>39.61</v>
      </c>
      <c r="T1309" t="n">
        <v>5829.14</v>
      </c>
      <c r="U1309" t="n">
        <v>0.65</v>
      </c>
      <c r="V1309" t="n">
        <v>0.74</v>
      </c>
      <c r="W1309" t="n">
        <v>2.63</v>
      </c>
      <c r="X1309" t="n">
        <v>0.35</v>
      </c>
      <c r="Y1309" t="n">
        <v>1</v>
      </c>
      <c r="Z1309" t="n">
        <v>10</v>
      </c>
    </row>
    <row r="1310">
      <c r="A1310" t="n">
        <v>39</v>
      </c>
      <c r="B1310" t="n">
        <v>80</v>
      </c>
      <c r="C1310" t="inlineStr">
        <is>
          <t xml:space="preserve">CONCLUIDO	</t>
        </is>
      </c>
      <c r="D1310" t="n">
        <v>5.4306</v>
      </c>
      <c r="E1310" t="n">
        <v>18.41</v>
      </c>
      <c r="F1310" t="n">
        <v>15.67</v>
      </c>
      <c r="G1310" t="n">
        <v>72.33</v>
      </c>
      <c r="H1310" t="n">
        <v>1.1</v>
      </c>
      <c r="I1310" t="n">
        <v>13</v>
      </c>
      <c r="J1310" t="n">
        <v>173.18</v>
      </c>
      <c r="K1310" t="n">
        <v>50.28</v>
      </c>
      <c r="L1310" t="n">
        <v>10.75</v>
      </c>
      <c r="M1310" t="n">
        <v>11</v>
      </c>
      <c r="N1310" t="n">
        <v>32.15</v>
      </c>
      <c r="O1310" t="n">
        <v>21593.08</v>
      </c>
      <c r="P1310" t="n">
        <v>174.2</v>
      </c>
      <c r="Q1310" t="n">
        <v>467.07</v>
      </c>
      <c r="R1310" t="n">
        <v>61.02</v>
      </c>
      <c r="S1310" t="n">
        <v>39.61</v>
      </c>
      <c r="T1310" t="n">
        <v>5737.97</v>
      </c>
      <c r="U1310" t="n">
        <v>0.65</v>
      </c>
      <c r="V1310" t="n">
        <v>0.74</v>
      </c>
      <c r="W1310" t="n">
        <v>2.63</v>
      </c>
      <c r="X1310" t="n">
        <v>0.34</v>
      </c>
      <c r="Y1310" t="n">
        <v>1</v>
      </c>
      <c r="Z1310" t="n">
        <v>10</v>
      </c>
    </row>
    <row r="1311">
      <c r="A1311" t="n">
        <v>40</v>
      </c>
      <c r="B1311" t="n">
        <v>80</v>
      </c>
      <c r="C1311" t="inlineStr">
        <is>
          <t xml:space="preserve">CONCLUIDO	</t>
        </is>
      </c>
      <c r="D1311" t="n">
        <v>5.4252</v>
      </c>
      <c r="E1311" t="n">
        <v>18.43</v>
      </c>
      <c r="F1311" t="n">
        <v>15.69</v>
      </c>
      <c r="G1311" t="n">
        <v>72.41</v>
      </c>
      <c r="H1311" t="n">
        <v>1.12</v>
      </c>
      <c r="I1311" t="n">
        <v>13</v>
      </c>
      <c r="J1311" t="n">
        <v>173.55</v>
      </c>
      <c r="K1311" t="n">
        <v>50.28</v>
      </c>
      <c r="L1311" t="n">
        <v>11</v>
      </c>
      <c r="M1311" t="n">
        <v>11</v>
      </c>
      <c r="N1311" t="n">
        <v>32.27</v>
      </c>
      <c r="O1311" t="n">
        <v>21638.31</v>
      </c>
      <c r="P1311" t="n">
        <v>173.5</v>
      </c>
      <c r="Q1311" t="n">
        <v>467.07</v>
      </c>
      <c r="R1311" t="n">
        <v>61.53</v>
      </c>
      <c r="S1311" t="n">
        <v>39.61</v>
      </c>
      <c r="T1311" t="n">
        <v>5989.32</v>
      </c>
      <c r="U1311" t="n">
        <v>0.64</v>
      </c>
      <c r="V1311" t="n">
        <v>0.74</v>
      </c>
      <c r="W1311" t="n">
        <v>2.63</v>
      </c>
      <c r="X1311" t="n">
        <v>0.36</v>
      </c>
      <c r="Y1311" t="n">
        <v>1</v>
      </c>
      <c r="Z1311" t="n">
        <v>10</v>
      </c>
    </row>
    <row r="1312">
      <c r="A1312" t="n">
        <v>41</v>
      </c>
      <c r="B1312" t="n">
        <v>80</v>
      </c>
      <c r="C1312" t="inlineStr">
        <is>
          <t xml:space="preserve">CONCLUIDO	</t>
        </is>
      </c>
      <c r="D1312" t="n">
        <v>5.4516</v>
      </c>
      <c r="E1312" t="n">
        <v>18.34</v>
      </c>
      <c r="F1312" t="n">
        <v>15.63</v>
      </c>
      <c r="G1312" t="n">
        <v>78.16</v>
      </c>
      <c r="H1312" t="n">
        <v>1.15</v>
      </c>
      <c r="I1312" t="n">
        <v>12</v>
      </c>
      <c r="J1312" t="n">
        <v>173.92</v>
      </c>
      <c r="K1312" t="n">
        <v>50.28</v>
      </c>
      <c r="L1312" t="n">
        <v>11.25</v>
      </c>
      <c r="M1312" t="n">
        <v>10</v>
      </c>
      <c r="N1312" t="n">
        <v>32.39</v>
      </c>
      <c r="O1312" t="n">
        <v>21683.57</v>
      </c>
      <c r="P1312" t="n">
        <v>171.57</v>
      </c>
      <c r="Q1312" t="n">
        <v>467.08</v>
      </c>
      <c r="R1312" t="n">
        <v>59.8</v>
      </c>
      <c r="S1312" t="n">
        <v>39.61</v>
      </c>
      <c r="T1312" t="n">
        <v>5131.26</v>
      </c>
      <c r="U1312" t="n">
        <v>0.66</v>
      </c>
      <c r="V1312" t="n">
        <v>0.75</v>
      </c>
      <c r="W1312" t="n">
        <v>2.62</v>
      </c>
      <c r="X1312" t="n">
        <v>0.3</v>
      </c>
      <c r="Y1312" t="n">
        <v>1</v>
      </c>
      <c r="Z1312" t="n">
        <v>10</v>
      </c>
    </row>
    <row r="1313">
      <c r="A1313" t="n">
        <v>42</v>
      </c>
      <c r="B1313" t="n">
        <v>80</v>
      </c>
      <c r="C1313" t="inlineStr">
        <is>
          <t xml:space="preserve">CONCLUIDO	</t>
        </is>
      </c>
      <c r="D1313" t="n">
        <v>5.4489</v>
      </c>
      <c r="E1313" t="n">
        <v>18.35</v>
      </c>
      <c r="F1313" t="n">
        <v>15.64</v>
      </c>
      <c r="G1313" t="n">
        <v>78.20999999999999</v>
      </c>
      <c r="H1313" t="n">
        <v>1.17</v>
      </c>
      <c r="I1313" t="n">
        <v>12</v>
      </c>
      <c r="J1313" t="n">
        <v>174.28</v>
      </c>
      <c r="K1313" t="n">
        <v>50.28</v>
      </c>
      <c r="L1313" t="n">
        <v>11.5</v>
      </c>
      <c r="M1313" t="n">
        <v>10</v>
      </c>
      <c r="N1313" t="n">
        <v>32.5</v>
      </c>
      <c r="O1313" t="n">
        <v>21728.87</v>
      </c>
      <c r="P1313" t="n">
        <v>171.74</v>
      </c>
      <c r="Q1313" t="n">
        <v>467.1</v>
      </c>
      <c r="R1313" t="n">
        <v>60.13</v>
      </c>
      <c r="S1313" t="n">
        <v>39.61</v>
      </c>
      <c r="T1313" t="n">
        <v>5295.34</v>
      </c>
      <c r="U1313" t="n">
        <v>0.66</v>
      </c>
      <c r="V1313" t="n">
        <v>0.75</v>
      </c>
      <c r="W1313" t="n">
        <v>2.62</v>
      </c>
      <c r="X1313" t="n">
        <v>0.31</v>
      </c>
      <c r="Y1313" t="n">
        <v>1</v>
      </c>
      <c r="Z1313" t="n">
        <v>10</v>
      </c>
    </row>
    <row r="1314">
      <c r="A1314" t="n">
        <v>43</v>
      </c>
      <c r="B1314" t="n">
        <v>80</v>
      </c>
      <c r="C1314" t="inlineStr">
        <is>
          <t xml:space="preserve">CONCLUIDO	</t>
        </is>
      </c>
      <c r="D1314" t="n">
        <v>5.448</v>
      </c>
      <c r="E1314" t="n">
        <v>18.36</v>
      </c>
      <c r="F1314" t="n">
        <v>15.64</v>
      </c>
      <c r="G1314" t="n">
        <v>78.22</v>
      </c>
      <c r="H1314" t="n">
        <v>1.19</v>
      </c>
      <c r="I1314" t="n">
        <v>12</v>
      </c>
      <c r="J1314" t="n">
        <v>174.65</v>
      </c>
      <c r="K1314" t="n">
        <v>50.28</v>
      </c>
      <c r="L1314" t="n">
        <v>11.75</v>
      </c>
      <c r="M1314" t="n">
        <v>10</v>
      </c>
      <c r="N1314" t="n">
        <v>32.62</v>
      </c>
      <c r="O1314" t="n">
        <v>21774.22</v>
      </c>
      <c r="P1314" t="n">
        <v>171.13</v>
      </c>
      <c r="Q1314" t="n">
        <v>467.07</v>
      </c>
      <c r="R1314" t="n">
        <v>59.97</v>
      </c>
      <c r="S1314" t="n">
        <v>39.61</v>
      </c>
      <c r="T1314" t="n">
        <v>5217.09</v>
      </c>
      <c r="U1314" t="n">
        <v>0.66</v>
      </c>
      <c r="V1314" t="n">
        <v>0.75</v>
      </c>
      <c r="W1314" t="n">
        <v>2.63</v>
      </c>
      <c r="X1314" t="n">
        <v>0.31</v>
      </c>
      <c r="Y1314" t="n">
        <v>1</v>
      </c>
      <c r="Z1314" t="n">
        <v>10</v>
      </c>
    </row>
    <row r="1315">
      <c r="A1315" t="n">
        <v>44</v>
      </c>
      <c r="B1315" t="n">
        <v>80</v>
      </c>
      <c r="C1315" t="inlineStr">
        <is>
          <t xml:space="preserve">CONCLUIDO	</t>
        </is>
      </c>
      <c r="D1315" t="n">
        <v>5.4503</v>
      </c>
      <c r="E1315" t="n">
        <v>18.35</v>
      </c>
      <c r="F1315" t="n">
        <v>15.64</v>
      </c>
      <c r="G1315" t="n">
        <v>78.18000000000001</v>
      </c>
      <c r="H1315" t="n">
        <v>1.22</v>
      </c>
      <c r="I1315" t="n">
        <v>12</v>
      </c>
      <c r="J1315" t="n">
        <v>175.02</v>
      </c>
      <c r="K1315" t="n">
        <v>50.28</v>
      </c>
      <c r="L1315" t="n">
        <v>12</v>
      </c>
      <c r="M1315" t="n">
        <v>10</v>
      </c>
      <c r="N1315" t="n">
        <v>32.74</v>
      </c>
      <c r="O1315" t="n">
        <v>21819.6</v>
      </c>
      <c r="P1315" t="n">
        <v>170.23</v>
      </c>
      <c r="Q1315" t="n">
        <v>467.08</v>
      </c>
      <c r="R1315" t="n">
        <v>59.82</v>
      </c>
      <c r="S1315" t="n">
        <v>39.61</v>
      </c>
      <c r="T1315" t="n">
        <v>5139.05</v>
      </c>
      <c r="U1315" t="n">
        <v>0.66</v>
      </c>
      <c r="V1315" t="n">
        <v>0.75</v>
      </c>
      <c r="W1315" t="n">
        <v>2.63</v>
      </c>
      <c r="X1315" t="n">
        <v>0.3</v>
      </c>
      <c r="Y1315" t="n">
        <v>1</v>
      </c>
      <c r="Z1315" t="n">
        <v>10</v>
      </c>
    </row>
    <row r="1316">
      <c r="A1316" t="n">
        <v>45</v>
      </c>
      <c r="B1316" t="n">
        <v>80</v>
      </c>
      <c r="C1316" t="inlineStr">
        <is>
          <t xml:space="preserve">CONCLUIDO	</t>
        </is>
      </c>
      <c r="D1316" t="n">
        <v>5.4684</v>
      </c>
      <c r="E1316" t="n">
        <v>18.29</v>
      </c>
      <c r="F1316" t="n">
        <v>15.61</v>
      </c>
      <c r="G1316" t="n">
        <v>85.13</v>
      </c>
      <c r="H1316" t="n">
        <v>1.24</v>
      </c>
      <c r="I1316" t="n">
        <v>11</v>
      </c>
      <c r="J1316" t="n">
        <v>175.39</v>
      </c>
      <c r="K1316" t="n">
        <v>50.28</v>
      </c>
      <c r="L1316" t="n">
        <v>12.25</v>
      </c>
      <c r="M1316" t="n">
        <v>9</v>
      </c>
      <c r="N1316" t="n">
        <v>32.86</v>
      </c>
      <c r="O1316" t="n">
        <v>21865.03</v>
      </c>
      <c r="P1316" t="n">
        <v>169.23</v>
      </c>
      <c r="Q1316" t="n">
        <v>467.07</v>
      </c>
      <c r="R1316" t="n">
        <v>58.84</v>
      </c>
      <c r="S1316" t="n">
        <v>39.61</v>
      </c>
      <c r="T1316" t="n">
        <v>4657.13</v>
      </c>
      <c r="U1316" t="n">
        <v>0.67</v>
      </c>
      <c r="V1316" t="n">
        <v>0.75</v>
      </c>
      <c r="W1316" t="n">
        <v>2.63</v>
      </c>
      <c r="X1316" t="n">
        <v>0.28</v>
      </c>
      <c r="Y1316" t="n">
        <v>1</v>
      </c>
      <c r="Z1316" t="n">
        <v>10</v>
      </c>
    </row>
    <row r="1317">
      <c r="A1317" t="n">
        <v>46</v>
      </c>
      <c r="B1317" t="n">
        <v>80</v>
      </c>
      <c r="C1317" t="inlineStr">
        <is>
          <t xml:space="preserve">CONCLUIDO	</t>
        </is>
      </c>
      <c r="D1317" t="n">
        <v>5.4641</v>
      </c>
      <c r="E1317" t="n">
        <v>18.3</v>
      </c>
      <c r="F1317" t="n">
        <v>15.62</v>
      </c>
      <c r="G1317" t="n">
        <v>85.20999999999999</v>
      </c>
      <c r="H1317" t="n">
        <v>1.26</v>
      </c>
      <c r="I1317" t="n">
        <v>11</v>
      </c>
      <c r="J1317" t="n">
        <v>175.76</v>
      </c>
      <c r="K1317" t="n">
        <v>50.28</v>
      </c>
      <c r="L1317" t="n">
        <v>12.5</v>
      </c>
      <c r="M1317" t="n">
        <v>9</v>
      </c>
      <c r="N1317" t="n">
        <v>32.98</v>
      </c>
      <c r="O1317" t="n">
        <v>21910.49</v>
      </c>
      <c r="P1317" t="n">
        <v>169.21</v>
      </c>
      <c r="Q1317" t="n">
        <v>467.07</v>
      </c>
      <c r="R1317" t="n">
        <v>59.28</v>
      </c>
      <c r="S1317" t="n">
        <v>39.61</v>
      </c>
      <c r="T1317" t="n">
        <v>4877.06</v>
      </c>
      <c r="U1317" t="n">
        <v>0.67</v>
      </c>
      <c r="V1317" t="n">
        <v>0.75</v>
      </c>
      <c r="W1317" t="n">
        <v>2.63</v>
      </c>
      <c r="X1317" t="n">
        <v>0.29</v>
      </c>
      <c r="Y1317" t="n">
        <v>1</v>
      </c>
      <c r="Z1317" t="n">
        <v>10</v>
      </c>
    </row>
    <row r="1318">
      <c r="A1318" t="n">
        <v>47</v>
      </c>
      <c r="B1318" t="n">
        <v>80</v>
      </c>
      <c r="C1318" t="inlineStr">
        <is>
          <t xml:space="preserve">CONCLUIDO	</t>
        </is>
      </c>
      <c r="D1318" t="n">
        <v>5.4635</v>
      </c>
      <c r="E1318" t="n">
        <v>18.3</v>
      </c>
      <c r="F1318" t="n">
        <v>15.62</v>
      </c>
      <c r="G1318" t="n">
        <v>85.22</v>
      </c>
      <c r="H1318" t="n">
        <v>1.28</v>
      </c>
      <c r="I1318" t="n">
        <v>11</v>
      </c>
      <c r="J1318" t="n">
        <v>176.12</v>
      </c>
      <c r="K1318" t="n">
        <v>50.28</v>
      </c>
      <c r="L1318" t="n">
        <v>12.75</v>
      </c>
      <c r="M1318" t="n">
        <v>9</v>
      </c>
      <c r="N1318" t="n">
        <v>33.09</v>
      </c>
      <c r="O1318" t="n">
        <v>21956</v>
      </c>
      <c r="P1318" t="n">
        <v>168.98</v>
      </c>
      <c r="Q1318" t="n">
        <v>467.07</v>
      </c>
      <c r="R1318" t="n">
        <v>59.44</v>
      </c>
      <c r="S1318" t="n">
        <v>39.61</v>
      </c>
      <c r="T1318" t="n">
        <v>4958.04</v>
      </c>
      <c r="U1318" t="n">
        <v>0.67</v>
      </c>
      <c r="V1318" t="n">
        <v>0.75</v>
      </c>
      <c r="W1318" t="n">
        <v>2.63</v>
      </c>
      <c r="X1318" t="n">
        <v>0.29</v>
      </c>
      <c r="Y1318" t="n">
        <v>1</v>
      </c>
      <c r="Z1318" t="n">
        <v>10</v>
      </c>
    </row>
    <row r="1319">
      <c r="A1319" t="n">
        <v>48</v>
      </c>
      <c r="B1319" t="n">
        <v>80</v>
      </c>
      <c r="C1319" t="inlineStr">
        <is>
          <t xml:space="preserve">CONCLUIDO	</t>
        </is>
      </c>
      <c r="D1319" t="n">
        <v>5.4647</v>
      </c>
      <c r="E1319" t="n">
        <v>18.3</v>
      </c>
      <c r="F1319" t="n">
        <v>15.62</v>
      </c>
      <c r="G1319" t="n">
        <v>85.2</v>
      </c>
      <c r="H1319" t="n">
        <v>1.31</v>
      </c>
      <c r="I1319" t="n">
        <v>11</v>
      </c>
      <c r="J1319" t="n">
        <v>176.49</v>
      </c>
      <c r="K1319" t="n">
        <v>50.28</v>
      </c>
      <c r="L1319" t="n">
        <v>13</v>
      </c>
      <c r="M1319" t="n">
        <v>9</v>
      </c>
      <c r="N1319" t="n">
        <v>33.21</v>
      </c>
      <c r="O1319" t="n">
        <v>22001.54</v>
      </c>
      <c r="P1319" t="n">
        <v>168.23</v>
      </c>
      <c r="Q1319" t="n">
        <v>467.08</v>
      </c>
      <c r="R1319" t="n">
        <v>59.29</v>
      </c>
      <c r="S1319" t="n">
        <v>39.61</v>
      </c>
      <c r="T1319" t="n">
        <v>4880.68</v>
      </c>
      <c r="U1319" t="n">
        <v>0.67</v>
      </c>
      <c r="V1319" t="n">
        <v>0.75</v>
      </c>
      <c r="W1319" t="n">
        <v>2.63</v>
      </c>
      <c r="X1319" t="n">
        <v>0.29</v>
      </c>
      <c r="Y1319" t="n">
        <v>1</v>
      </c>
      <c r="Z1319" t="n">
        <v>10</v>
      </c>
    </row>
    <row r="1320">
      <c r="A1320" t="n">
        <v>49</v>
      </c>
      <c r="B1320" t="n">
        <v>80</v>
      </c>
      <c r="C1320" t="inlineStr">
        <is>
          <t xml:space="preserve">CONCLUIDO	</t>
        </is>
      </c>
      <c r="D1320" t="n">
        <v>5.4844</v>
      </c>
      <c r="E1320" t="n">
        <v>18.23</v>
      </c>
      <c r="F1320" t="n">
        <v>15.59</v>
      </c>
      <c r="G1320" t="n">
        <v>93.52</v>
      </c>
      <c r="H1320" t="n">
        <v>1.33</v>
      </c>
      <c r="I1320" t="n">
        <v>10</v>
      </c>
      <c r="J1320" t="n">
        <v>176.86</v>
      </c>
      <c r="K1320" t="n">
        <v>50.28</v>
      </c>
      <c r="L1320" t="n">
        <v>13.25</v>
      </c>
      <c r="M1320" t="n">
        <v>8</v>
      </c>
      <c r="N1320" t="n">
        <v>33.33</v>
      </c>
      <c r="O1320" t="n">
        <v>22047.13</v>
      </c>
      <c r="P1320" t="n">
        <v>166.67</v>
      </c>
      <c r="Q1320" t="n">
        <v>467.08</v>
      </c>
      <c r="R1320" t="n">
        <v>58.19</v>
      </c>
      <c r="S1320" t="n">
        <v>39.61</v>
      </c>
      <c r="T1320" t="n">
        <v>4338.08</v>
      </c>
      <c r="U1320" t="n">
        <v>0.68</v>
      </c>
      <c r="V1320" t="n">
        <v>0.75</v>
      </c>
      <c r="W1320" t="n">
        <v>2.63</v>
      </c>
      <c r="X1320" t="n">
        <v>0.25</v>
      </c>
      <c r="Y1320" t="n">
        <v>1</v>
      </c>
      <c r="Z1320" t="n">
        <v>10</v>
      </c>
    </row>
    <row r="1321">
      <c r="A1321" t="n">
        <v>50</v>
      </c>
      <c r="B1321" t="n">
        <v>80</v>
      </c>
      <c r="C1321" t="inlineStr">
        <is>
          <t xml:space="preserve">CONCLUIDO	</t>
        </is>
      </c>
      <c r="D1321" t="n">
        <v>5.4841</v>
      </c>
      <c r="E1321" t="n">
        <v>18.23</v>
      </c>
      <c r="F1321" t="n">
        <v>15.59</v>
      </c>
      <c r="G1321" t="n">
        <v>93.53</v>
      </c>
      <c r="H1321" t="n">
        <v>1.35</v>
      </c>
      <c r="I1321" t="n">
        <v>10</v>
      </c>
      <c r="J1321" t="n">
        <v>177.23</v>
      </c>
      <c r="K1321" t="n">
        <v>50.28</v>
      </c>
      <c r="L1321" t="n">
        <v>13.5</v>
      </c>
      <c r="M1321" t="n">
        <v>8</v>
      </c>
      <c r="N1321" t="n">
        <v>33.45</v>
      </c>
      <c r="O1321" t="n">
        <v>22092.76</v>
      </c>
      <c r="P1321" t="n">
        <v>166.58</v>
      </c>
      <c r="Q1321" t="n">
        <v>467.07</v>
      </c>
      <c r="R1321" t="n">
        <v>58.29</v>
      </c>
      <c r="S1321" t="n">
        <v>39.61</v>
      </c>
      <c r="T1321" t="n">
        <v>4387.07</v>
      </c>
      <c r="U1321" t="n">
        <v>0.68</v>
      </c>
      <c r="V1321" t="n">
        <v>0.75</v>
      </c>
      <c r="W1321" t="n">
        <v>2.62</v>
      </c>
      <c r="X1321" t="n">
        <v>0.25</v>
      </c>
      <c r="Y1321" t="n">
        <v>1</v>
      </c>
      <c r="Z1321" t="n">
        <v>10</v>
      </c>
    </row>
    <row r="1322">
      <c r="A1322" t="n">
        <v>51</v>
      </c>
      <c r="B1322" t="n">
        <v>80</v>
      </c>
      <c r="C1322" t="inlineStr">
        <is>
          <t xml:space="preserve">CONCLUIDO	</t>
        </is>
      </c>
      <c r="D1322" t="n">
        <v>5.481</v>
      </c>
      <c r="E1322" t="n">
        <v>18.24</v>
      </c>
      <c r="F1322" t="n">
        <v>15.6</v>
      </c>
      <c r="G1322" t="n">
        <v>93.59</v>
      </c>
      <c r="H1322" t="n">
        <v>1.37</v>
      </c>
      <c r="I1322" t="n">
        <v>10</v>
      </c>
      <c r="J1322" t="n">
        <v>177.6</v>
      </c>
      <c r="K1322" t="n">
        <v>50.28</v>
      </c>
      <c r="L1322" t="n">
        <v>13.75</v>
      </c>
      <c r="M1322" t="n">
        <v>8</v>
      </c>
      <c r="N1322" t="n">
        <v>33.57</v>
      </c>
      <c r="O1322" t="n">
        <v>22138.42</v>
      </c>
      <c r="P1322" t="n">
        <v>166.44</v>
      </c>
      <c r="Q1322" t="n">
        <v>467.07</v>
      </c>
      <c r="R1322" t="n">
        <v>58.59</v>
      </c>
      <c r="S1322" t="n">
        <v>39.61</v>
      </c>
      <c r="T1322" t="n">
        <v>4537.05</v>
      </c>
      <c r="U1322" t="n">
        <v>0.68</v>
      </c>
      <c r="V1322" t="n">
        <v>0.75</v>
      </c>
      <c r="W1322" t="n">
        <v>2.62</v>
      </c>
      <c r="X1322" t="n">
        <v>0.26</v>
      </c>
      <c r="Y1322" t="n">
        <v>1</v>
      </c>
      <c r="Z1322" t="n">
        <v>10</v>
      </c>
    </row>
    <row r="1323">
      <c r="A1323" t="n">
        <v>52</v>
      </c>
      <c r="B1323" t="n">
        <v>80</v>
      </c>
      <c r="C1323" t="inlineStr">
        <is>
          <t xml:space="preserve">CONCLUIDO	</t>
        </is>
      </c>
      <c r="D1323" t="n">
        <v>5.4815</v>
      </c>
      <c r="E1323" t="n">
        <v>18.24</v>
      </c>
      <c r="F1323" t="n">
        <v>15.6</v>
      </c>
      <c r="G1323" t="n">
        <v>93.58</v>
      </c>
      <c r="H1323" t="n">
        <v>1.4</v>
      </c>
      <c r="I1323" t="n">
        <v>10</v>
      </c>
      <c r="J1323" t="n">
        <v>177.97</v>
      </c>
      <c r="K1323" t="n">
        <v>50.28</v>
      </c>
      <c r="L1323" t="n">
        <v>14</v>
      </c>
      <c r="M1323" t="n">
        <v>8</v>
      </c>
      <c r="N1323" t="n">
        <v>33.69</v>
      </c>
      <c r="O1323" t="n">
        <v>22184.13</v>
      </c>
      <c r="P1323" t="n">
        <v>165.79</v>
      </c>
      <c r="Q1323" t="n">
        <v>467.07</v>
      </c>
      <c r="R1323" t="n">
        <v>58.46</v>
      </c>
      <c r="S1323" t="n">
        <v>39.61</v>
      </c>
      <c r="T1323" t="n">
        <v>4471.63</v>
      </c>
      <c r="U1323" t="n">
        <v>0.68</v>
      </c>
      <c r="V1323" t="n">
        <v>0.75</v>
      </c>
      <c r="W1323" t="n">
        <v>2.63</v>
      </c>
      <c r="X1323" t="n">
        <v>0.26</v>
      </c>
      <c r="Y1323" t="n">
        <v>1</v>
      </c>
      <c r="Z1323" t="n">
        <v>10</v>
      </c>
    </row>
    <row r="1324">
      <c r="A1324" t="n">
        <v>53</v>
      </c>
      <c r="B1324" t="n">
        <v>80</v>
      </c>
      <c r="C1324" t="inlineStr">
        <is>
          <t xml:space="preserve">CONCLUIDO	</t>
        </is>
      </c>
      <c r="D1324" t="n">
        <v>5.4852</v>
      </c>
      <c r="E1324" t="n">
        <v>18.23</v>
      </c>
      <c r="F1324" t="n">
        <v>15.58</v>
      </c>
      <c r="G1324" t="n">
        <v>93.51000000000001</v>
      </c>
      <c r="H1324" t="n">
        <v>1.42</v>
      </c>
      <c r="I1324" t="n">
        <v>10</v>
      </c>
      <c r="J1324" t="n">
        <v>178.34</v>
      </c>
      <c r="K1324" t="n">
        <v>50.28</v>
      </c>
      <c r="L1324" t="n">
        <v>14.25</v>
      </c>
      <c r="M1324" t="n">
        <v>8</v>
      </c>
      <c r="N1324" t="n">
        <v>33.82</v>
      </c>
      <c r="O1324" t="n">
        <v>22229.88</v>
      </c>
      <c r="P1324" t="n">
        <v>164.14</v>
      </c>
      <c r="Q1324" t="n">
        <v>467.07</v>
      </c>
      <c r="R1324" t="n">
        <v>58.23</v>
      </c>
      <c r="S1324" t="n">
        <v>39.61</v>
      </c>
      <c r="T1324" t="n">
        <v>4356.79</v>
      </c>
      <c r="U1324" t="n">
        <v>0.68</v>
      </c>
      <c r="V1324" t="n">
        <v>0.75</v>
      </c>
      <c r="W1324" t="n">
        <v>2.62</v>
      </c>
      <c r="X1324" t="n">
        <v>0.25</v>
      </c>
      <c r="Y1324" t="n">
        <v>1</v>
      </c>
      <c r="Z1324" t="n">
        <v>10</v>
      </c>
    </row>
    <row r="1325">
      <c r="A1325" t="n">
        <v>54</v>
      </c>
      <c r="B1325" t="n">
        <v>80</v>
      </c>
      <c r="C1325" t="inlineStr">
        <is>
          <t xml:space="preserve">CONCLUIDO	</t>
        </is>
      </c>
      <c r="D1325" t="n">
        <v>5.4844</v>
      </c>
      <c r="E1325" t="n">
        <v>18.23</v>
      </c>
      <c r="F1325" t="n">
        <v>15.59</v>
      </c>
      <c r="G1325" t="n">
        <v>93.52</v>
      </c>
      <c r="H1325" t="n">
        <v>1.44</v>
      </c>
      <c r="I1325" t="n">
        <v>10</v>
      </c>
      <c r="J1325" t="n">
        <v>178.72</v>
      </c>
      <c r="K1325" t="n">
        <v>50.28</v>
      </c>
      <c r="L1325" t="n">
        <v>14.5</v>
      </c>
      <c r="M1325" t="n">
        <v>8</v>
      </c>
      <c r="N1325" t="n">
        <v>33.94</v>
      </c>
      <c r="O1325" t="n">
        <v>22275.67</v>
      </c>
      <c r="P1325" t="n">
        <v>162.67</v>
      </c>
      <c r="Q1325" t="n">
        <v>467.07</v>
      </c>
      <c r="R1325" t="n">
        <v>58.31</v>
      </c>
      <c r="S1325" t="n">
        <v>39.61</v>
      </c>
      <c r="T1325" t="n">
        <v>4394.02</v>
      </c>
      <c r="U1325" t="n">
        <v>0.68</v>
      </c>
      <c r="V1325" t="n">
        <v>0.75</v>
      </c>
      <c r="W1325" t="n">
        <v>2.62</v>
      </c>
      <c r="X1325" t="n">
        <v>0.25</v>
      </c>
      <c r="Y1325" t="n">
        <v>1</v>
      </c>
      <c r="Z1325" t="n">
        <v>10</v>
      </c>
    </row>
    <row r="1326">
      <c r="A1326" t="n">
        <v>55</v>
      </c>
      <c r="B1326" t="n">
        <v>80</v>
      </c>
      <c r="C1326" t="inlineStr">
        <is>
          <t xml:space="preserve">CONCLUIDO	</t>
        </is>
      </c>
      <c r="D1326" t="n">
        <v>5.5028</v>
      </c>
      <c r="E1326" t="n">
        <v>18.17</v>
      </c>
      <c r="F1326" t="n">
        <v>15.56</v>
      </c>
      <c r="G1326" t="n">
        <v>103.72</v>
      </c>
      <c r="H1326" t="n">
        <v>1.46</v>
      </c>
      <c r="I1326" t="n">
        <v>9</v>
      </c>
      <c r="J1326" t="n">
        <v>179.09</v>
      </c>
      <c r="K1326" t="n">
        <v>50.28</v>
      </c>
      <c r="L1326" t="n">
        <v>14.75</v>
      </c>
      <c r="M1326" t="n">
        <v>7</v>
      </c>
      <c r="N1326" t="n">
        <v>34.06</v>
      </c>
      <c r="O1326" t="n">
        <v>22321.5</v>
      </c>
      <c r="P1326" t="n">
        <v>162.43</v>
      </c>
      <c r="Q1326" t="n">
        <v>467.07</v>
      </c>
      <c r="R1326" t="n">
        <v>57.3</v>
      </c>
      <c r="S1326" t="n">
        <v>39.61</v>
      </c>
      <c r="T1326" t="n">
        <v>3895.63</v>
      </c>
      <c r="U1326" t="n">
        <v>0.6899999999999999</v>
      </c>
      <c r="V1326" t="n">
        <v>0.75</v>
      </c>
      <c r="W1326" t="n">
        <v>2.62</v>
      </c>
      <c r="X1326" t="n">
        <v>0.22</v>
      </c>
      <c r="Y1326" t="n">
        <v>1</v>
      </c>
      <c r="Z1326" t="n">
        <v>10</v>
      </c>
    </row>
    <row r="1327">
      <c r="A1327" t="n">
        <v>56</v>
      </c>
      <c r="B1327" t="n">
        <v>80</v>
      </c>
      <c r="C1327" t="inlineStr">
        <is>
          <t xml:space="preserve">CONCLUIDO	</t>
        </is>
      </c>
      <c r="D1327" t="n">
        <v>5.502</v>
      </c>
      <c r="E1327" t="n">
        <v>18.18</v>
      </c>
      <c r="F1327" t="n">
        <v>15.56</v>
      </c>
      <c r="G1327" t="n">
        <v>103.74</v>
      </c>
      <c r="H1327" t="n">
        <v>1.48</v>
      </c>
      <c r="I1327" t="n">
        <v>9</v>
      </c>
      <c r="J1327" t="n">
        <v>179.46</v>
      </c>
      <c r="K1327" t="n">
        <v>50.28</v>
      </c>
      <c r="L1327" t="n">
        <v>15</v>
      </c>
      <c r="M1327" t="n">
        <v>7</v>
      </c>
      <c r="N1327" t="n">
        <v>34.18</v>
      </c>
      <c r="O1327" t="n">
        <v>22367.38</v>
      </c>
      <c r="P1327" t="n">
        <v>162.88</v>
      </c>
      <c r="Q1327" t="n">
        <v>467.1</v>
      </c>
      <c r="R1327" t="n">
        <v>57.29</v>
      </c>
      <c r="S1327" t="n">
        <v>39.61</v>
      </c>
      <c r="T1327" t="n">
        <v>3890.97</v>
      </c>
      <c r="U1327" t="n">
        <v>0.6899999999999999</v>
      </c>
      <c r="V1327" t="n">
        <v>0.75</v>
      </c>
      <c r="W1327" t="n">
        <v>2.62</v>
      </c>
      <c r="X1327" t="n">
        <v>0.23</v>
      </c>
      <c r="Y1327" t="n">
        <v>1</v>
      </c>
      <c r="Z1327" t="n">
        <v>10</v>
      </c>
    </row>
    <row r="1328">
      <c r="A1328" t="n">
        <v>57</v>
      </c>
      <c r="B1328" t="n">
        <v>80</v>
      </c>
      <c r="C1328" t="inlineStr">
        <is>
          <t xml:space="preserve">CONCLUIDO	</t>
        </is>
      </c>
      <c r="D1328" t="n">
        <v>5.5022</v>
      </c>
      <c r="E1328" t="n">
        <v>18.17</v>
      </c>
      <c r="F1328" t="n">
        <v>15.56</v>
      </c>
      <c r="G1328" t="n">
        <v>103.73</v>
      </c>
      <c r="H1328" t="n">
        <v>1.5</v>
      </c>
      <c r="I1328" t="n">
        <v>9</v>
      </c>
      <c r="J1328" t="n">
        <v>179.83</v>
      </c>
      <c r="K1328" t="n">
        <v>50.28</v>
      </c>
      <c r="L1328" t="n">
        <v>15.25</v>
      </c>
      <c r="M1328" t="n">
        <v>7</v>
      </c>
      <c r="N1328" t="n">
        <v>34.3</v>
      </c>
      <c r="O1328" t="n">
        <v>22413.29</v>
      </c>
      <c r="P1328" t="n">
        <v>162.86</v>
      </c>
      <c r="Q1328" t="n">
        <v>467.07</v>
      </c>
      <c r="R1328" t="n">
        <v>57.32</v>
      </c>
      <c r="S1328" t="n">
        <v>39.61</v>
      </c>
      <c r="T1328" t="n">
        <v>3904.53</v>
      </c>
      <c r="U1328" t="n">
        <v>0.6899999999999999</v>
      </c>
      <c r="V1328" t="n">
        <v>0.75</v>
      </c>
      <c r="W1328" t="n">
        <v>2.62</v>
      </c>
      <c r="X1328" t="n">
        <v>0.23</v>
      </c>
      <c r="Y1328" t="n">
        <v>1</v>
      </c>
      <c r="Z1328" t="n">
        <v>10</v>
      </c>
    </row>
    <row r="1329">
      <c r="A1329" t="n">
        <v>58</v>
      </c>
      <c r="B1329" t="n">
        <v>80</v>
      </c>
      <c r="C1329" t="inlineStr">
        <is>
          <t xml:space="preserve">CONCLUIDO	</t>
        </is>
      </c>
      <c r="D1329" t="n">
        <v>5.4995</v>
      </c>
      <c r="E1329" t="n">
        <v>18.18</v>
      </c>
      <c r="F1329" t="n">
        <v>15.57</v>
      </c>
      <c r="G1329" t="n">
        <v>103.79</v>
      </c>
      <c r="H1329" t="n">
        <v>1.53</v>
      </c>
      <c r="I1329" t="n">
        <v>9</v>
      </c>
      <c r="J1329" t="n">
        <v>180.2</v>
      </c>
      <c r="K1329" t="n">
        <v>50.28</v>
      </c>
      <c r="L1329" t="n">
        <v>15.5</v>
      </c>
      <c r="M1329" t="n">
        <v>7</v>
      </c>
      <c r="N1329" t="n">
        <v>34.43</v>
      </c>
      <c r="O1329" t="n">
        <v>22459.24</v>
      </c>
      <c r="P1329" t="n">
        <v>161.91</v>
      </c>
      <c r="Q1329" t="n">
        <v>467.07</v>
      </c>
      <c r="R1329" t="n">
        <v>57.54</v>
      </c>
      <c r="S1329" t="n">
        <v>39.61</v>
      </c>
      <c r="T1329" t="n">
        <v>4015.84</v>
      </c>
      <c r="U1329" t="n">
        <v>0.6899999999999999</v>
      </c>
      <c r="V1329" t="n">
        <v>0.75</v>
      </c>
      <c r="W1329" t="n">
        <v>2.63</v>
      </c>
      <c r="X1329" t="n">
        <v>0.24</v>
      </c>
      <c r="Y1329" t="n">
        <v>1</v>
      </c>
      <c r="Z1329" t="n">
        <v>10</v>
      </c>
    </row>
    <row r="1330">
      <c r="A1330" t="n">
        <v>59</v>
      </c>
      <c r="B1330" t="n">
        <v>80</v>
      </c>
      <c r="C1330" t="inlineStr">
        <is>
          <t xml:space="preserve">CONCLUIDO	</t>
        </is>
      </c>
      <c r="D1330" t="n">
        <v>5.5004</v>
      </c>
      <c r="E1330" t="n">
        <v>18.18</v>
      </c>
      <c r="F1330" t="n">
        <v>15.57</v>
      </c>
      <c r="G1330" t="n">
        <v>103.77</v>
      </c>
      <c r="H1330" t="n">
        <v>1.55</v>
      </c>
      <c r="I1330" t="n">
        <v>9</v>
      </c>
      <c r="J1330" t="n">
        <v>180.58</v>
      </c>
      <c r="K1330" t="n">
        <v>50.28</v>
      </c>
      <c r="L1330" t="n">
        <v>15.75</v>
      </c>
      <c r="M1330" t="n">
        <v>7</v>
      </c>
      <c r="N1330" t="n">
        <v>34.55</v>
      </c>
      <c r="O1330" t="n">
        <v>22505.24</v>
      </c>
      <c r="P1330" t="n">
        <v>161.33</v>
      </c>
      <c r="Q1330" t="n">
        <v>467.07</v>
      </c>
      <c r="R1330" t="n">
        <v>57.65</v>
      </c>
      <c r="S1330" t="n">
        <v>39.61</v>
      </c>
      <c r="T1330" t="n">
        <v>4070.85</v>
      </c>
      <c r="U1330" t="n">
        <v>0.6899999999999999</v>
      </c>
      <c r="V1330" t="n">
        <v>0.75</v>
      </c>
      <c r="W1330" t="n">
        <v>2.62</v>
      </c>
      <c r="X1330" t="n">
        <v>0.23</v>
      </c>
      <c r="Y1330" t="n">
        <v>1</v>
      </c>
      <c r="Z1330" t="n">
        <v>10</v>
      </c>
    </row>
    <row r="1331">
      <c r="A1331" t="n">
        <v>60</v>
      </c>
      <c r="B1331" t="n">
        <v>80</v>
      </c>
      <c r="C1331" t="inlineStr">
        <is>
          <t xml:space="preserve">CONCLUIDO	</t>
        </is>
      </c>
      <c r="D1331" t="n">
        <v>5.5005</v>
      </c>
      <c r="E1331" t="n">
        <v>18.18</v>
      </c>
      <c r="F1331" t="n">
        <v>15.57</v>
      </c>
      <c r="G1331" t="n">
        <v>103.77</v>
      </c>
      <c r="H1331" t="n">
        <v>1.57</v>
      </c>
      <c r="I1331" t="n">
        <v>9</v>
      </c>
      <c r="J1331" t="n">
        <v>180.95</v>
      </c>
      <c r="K1331" t="n">
        <v>50.28</v>
      </c>
      <c r="L1331" t="n">
        <v>16</v>
      </c>
      <c r="M1331" t="n">
        <v>7</v>
      </c>
      <c r="N1331" t="n">
        <v>34.67</v>
      </c>
      <c r="O1331" t="n">
        <v>22551.28</v>
      </c>
      <c r="P1331" t="n">
        <v>160.23</v>
      </c>
      <c r="Q1331" t="n">
        <v>467.07</v>
      </c>
      <c r="R1331" t="n">
        <v>57.57</v>
      </c>
      <c r="S1331" t="n">
        <v>39.61</v>
      </c>
      <c r="T1331" t="n">
        <v>4030.69</v>
      </c>
      <c r="U1331" t="n">
        <v>0.6899999999999999</v>
      </c>
      <c r="V1331" t="n">
        <v>0.75</v>
      </c>
      <c r="W1331" t="n">
        <v>2.62</v>
      </c>
      <c r="X1331" t="n">
        <v>0.23</v>
      </c>
      <c r="Y1331" t="n">
        <v>1</v>
      </c>
      <c r="Z1331" t="n">
        <v>10</v>
      </c>
    </row>
    <row r="1332">
      <c r="A1332" t="n">
        <v>61</v>
      </c>
      <c r="B1332" t="n">
        <v>80</v>
      </c>
      <c r="C1332" t="inlineStr">
        <is>
          <t xml:space="preserve">CONCLUIDO	</t>
        </is>
      </c>
      <c r="D1332" t="n">
        <v>5.5234</v>
      </c>
      <c r="E1332" t="n">
        <v>18.1</v>
      </c>
      <c r="F1332" t="n">
        <v>15.52</v>
      </c>
      <c r="G1332" t="n">
        <v>116.42</v>
      </c>
      <c r="H1332" t="n">
        <v>1.59</v>
      </c>
      <c r="I1332" t="n">
        <v>8</v>
      </c>
      <c r="J1332" t="n">
        <v>181.32</v>
      </c>
      <c r="K1332" t="n">
        <v>50.28</v>
      </c>
      <c r="L1332" t="n">
        <v>16.25</v>
      </c>
      <c r="M1332" t="n">
        <v>6</v>
      </c>
      <c r="N1332" t="n">
        <v>34.79</v>
      </c>
      <c r="O1332" t="n">
        <v>22597.36</v>
      </c>
      <c r="P1332" t="n">
        <v>158.57</v>
      </c>
      <c r="Q1332" t="n">
        <v>467.07</v>
      </c>
      <c r="R1332" t="n">
        <v>56.02</v>
      </c>
      <c r="S1332" t="n">
        <v>39.61</v>
      </c>
      <c r="T1332" t="n">
        <v>3259.1</v>
      </c>
      <c r="U1332" t="n">
        <v>0.71</v>
      </c>
      <c r="V1332" t="n">
        <v>0.75</v>
      </c>
      <c r="W1332" t="n">
        <v>2.62</v>
      </c>
      <c r="X1332" t="n">
        <v>0.19</v>
      </c>
      <c r="Y1332" t="n">
        <v>1</v>
      </c>
      <c r="Z1332" t="n">
        <v>10</v>
      </c>
    </row>
    <row r="1333">
      <c r="A1333" t="n">
        <v>62</v>
      </c>
      <c r="B1333" t="n">
        <v>80</v>
      </c>
      <c r="C1333" t="inlineStr">
        <is>
          <t xml:space="preserve">CONCLUIDO	</t>
        </is>
      </c>
      <c r="D1333" t="n">
        <v>5.5219</v>
      </c>
      <c r="E1333" t="n">
        <v>18.11</v>
      </c>
      <c r="F1333" t="n">
        <v>15.53</v>
      </c>
      <c r="G1333" t="n">
        <v>116.46</v>
      </c>
      <c r="H1333" t="n">
        <v>1.61</v>
      </c>
      <c r="I1333" t="n">
        <v>8</v>
      </c>
      <c r="J1333" t="n">
        <v>181.7</v>
      </c>
      <c r="K1333" t="n">
        <v>50.28</v>
      </c>
      <c r="L1333" t="n">
        <v>16.5</v>
      </c>
      <c r="M1333" t="n">
        <v>6</v>
      </c>
      <c r="N1333" t="n">
        <v>34.92</v>
      </c>
      <c r="O1333" t="n">
        <v>22643.61</v>
      </c>
      <c r="P1333" t="n">
        <v>158.25</v>
      </c>
      <c r="Q1333" t="n">
        <v>467.07</v>
      </c>
      <c r="R1333" t="n">
        <v>56.35</v>
      </c>
      <c r="S1333" t="n">
        <v>39.61</v>
      </c>
      <c r="T1333" t="n">
        <v>3424.86</v>
      </c>
      <c r="U1333" t="n">
        <v>0.7</v>
      </c>
      <c r="V1333" t="n">
        <v>0.75</v>
      </c>
      <c r="W1333" t="n">
        <v>2.62</v>
      </c>
      <c r="X1333" t="n">
        <v>0.19</v>
      </c>
      <c r="Y1333" t="n">
        <v>1</v>
      </c>
      <c r="Z1333" t="n">
        <v>10</v>
      </c>
    </row>
    <row r="1334">
      <c r="A1334" t="n">
        <v>63</v>
      </c>
      <c r="B1334" t="n">
        <v>80</v>
      </c>
      <c r="C1334" t="inlineStr">
        <is>
          <t xml:space="preserve">CONCLUIDO	</t>
        </is>
      </c>
      <c r="D1334" t="n">
        <v>5.5207</v>
      </c>
      <c r="E1334" t="n">
        <v>18.11</v>
      </c>
      <c r="F1334" t="n">
        <v>15.53</v>
      </c>
      <c r="G1334" t="n">
        <v>116.49</v>
      </c>
      <c r="H1334" t="n">
        <v>1.63</v>
      </c>
      <c r="I1334" t="n">
        <v>8</v>
      </c>
      <c r="J1334" t="n">
        <v>182.07</v>
      </c>
      <c r="K1334" t="n">
        <v>50.28</v>
      </c>
      <c r="L1334" t="n">
        <v>16.75</v>
      </c>
      <c r="M1334" t="n">
        <v>6</v>
      </c>
      <c r="N1334" t="n">
        <v>35.04</v>
      </c>
      <c r="O1334" t="n">
        <v>22689.77</v>
      </c>
      <c r="P1334" t="n">
        <v>158.04</v>
      </c>
      <c r="Q1334" t="n">
        <v>467.07</v>
      </c>
      <c r="R1334" t="n">
        <v>56.39</v>
      </c>
      <c r="S1334" t="n">
        <v>39.61</v>
      </c>
      <c r="T1334" t="n">
        <v>3444.23</v>
      </c>
      <c r="U1334" t="n">
        <v>0.7</v>
      </c>
      <c r="V1334" t="n">
        <v>0.75</v>
      </c>
      <c r="W1334" t="n">
        <v>2.62</v>
      </c>
      <c r="X1334" t="n">
        <v>0.2</v>
      </c>
      <c r="Y1334" t="n">
        <v>1</v>
      </c>
      <c r="Z1334" t="n">
        <v>10</v>
      </c>
    </row>
    <row r="1335">
      <c r="A1335" t="n">
        <v>64</v>
      </c>
      <c r="B1335" t="n">
        <v>80</v>
      </c>
      <c r="C1335" t="inlineStr">
        <is>
          <t xml:space="preserve">CONCLUIDO	</t>
        </is>
      </c>
      <c r="D1335" t="n">
        <v>5.5244</v>
      </c>
      <c r="E1335" t="n">
        <v>18.1</v>
      </c>
      <c r="F1335" t="n">
        <v>15.52</v>
      </c>
      <c r="G1335" t="n">
        <v>116.39</v>
      </c>
      <c r="H1335" t="n">
        <v>1.65</v>
      </c>
      <c r="I1335" t="n">
        <v>8</v>
      </c>
      <c r="J1335" t="n">
        <v>182.45</v>
      </c>
      <c r="K1335" t="n">
        <v>50.28</v>
      </c>
      <c r="L1335" t="n">
        <v>17</v>
      </c>
      <c r="M1335" t="n">
        <v>6</v>
      </c>
      <c r="N1335" t="n">
        <v>35.17</v>
      </c>
      <c r="O1335" t="n">
        <v>22735.98</v>
      </c>
      <c r="P1335" t="n">
        <v>157.73</v>
      </c>
      <c r="Q1335" t="n">
        <v>467.07</v>
      </c>
      <c r="R1335" t="n">
        <v>56.04</v>
      </c>
      <c r="S1335" t="n">
        <v>39.61</v>
      </c>
      <c r="T1335" t="n">
        <v>3269.28</v>
      </c>
      <c r="U1335" t="n">
        <v>0.71</v>
      </c>
      <c r="V1335" t="n">
        <v>0.75</v>
      </c>
      <c r="W1335" t="n">
        <v>2.62</v>
      </c>
      <c r="X1335" t="n">
        <v>0.19</v>
      </c>
      <c r="Y1335" t="n">
        <v>1</v>
      </c>
      <c r="Z1335" t="n">
        <v>10</v>
      </c>
    </row>
    <row r="1336">
      <c r="A1336" t="n">
        <v>65</v>
      </c>
      <c r="B1336" t="n">
        <v>80</v>
      </c>
      <c r="C1336" t="inlineStr">
        <is>
          <t xml:space="preserve">CONCLUIDO	</t>
        </is>
      </c>
      <c r="D1336" t="n">
        <v>5.52</v>
      </c>
      <c r="E1336" t="n">
        <v>18.12</v>
      </c>
      <c r="F1336" t="n">
        <v>15.53</v>
      </c>
      <c r="G1336" t="n">
        <v>116.5</v>
      </c>
      <c r="H1336" t="n">
        <v>1.67</v>
      </c>
      <c r="I1336" t="n">
        <v>8</v>
      </c>
      <c r="J1336" t="n">
        <v>182.82</v>
      </c>
      <c r="K1336" t="n">
        <v>50.28</v>
      </c>
      <c r="L1336" t="n">
        <v>17.25</v>
      </c>
      <c r="M1336" t="n">
        <v>6</v>
      </c>
      <c r="N1336" t="n">
        <v>35.29</v>
      </c>
      <c r="O1336" t="n">
        <v>22782.23</v>
      </c>
      <c r="P1336" t="n">
        <v>157.47</v>
      </c>
      <c r="Q1336" t="n">
        <v>467.07</v>
      </c>
      <c r="R1336" t="n">
        <v>56.51</v>
      </c>
      <c r="S1336" t="n">
        <v>39.61</v>
      </c>
      <c r="T1336" t="n">
        <v>3503.64</v>
      </c>
      <c r="U1336" t="n">
        <v>0.7</v>
      </c>
      <c r="V1336" t="n">
        <v>0.75</v>
      </c>
      <c r="W1336" t="n">
        <v>2.62</v>
      </c>
      <c r="X1336" t="n">
        <v>0.2</v>
      </c>
      <c r="Y1336" t="n">
        <v>1</v>
      </c>
      <c r="Z1336" t="n">
        <v>10</v>
      </c>
    </row>
    <row r="1337">
      <c r="A1337" t="n">
        <v>66</v>
      </c>
      <c r="B1337" t="n">
        <v>80</v>
      </c>
      <c r="C1337" t="inlineStr">
        <is>
          <t xml:space="preserve">CONCLUIDO	</t>
        </is>
      </c>
      <c r="D1337" t="n">
        <v>5.5208</v>
      </c>
      <c r="E1337" t="n">
        <v>18.11</v>
      </c>
      <c r="F1337" t="n">
        <v>15.53</v>
      </c>
      <c r="G1337" t="n">
        <v>116.48</v>
      </c>
      <c r="H1337" t="n">
        <v>1.69</v>
      </c>
      <c r="I1337" t="n">
        <v>8</v>
      </c>
      <c r="J1337" t="n">
        <v>183.2</v>
      </c>
      <c r="K1337" t="n">
        <v>50.28</v>
      </c>
      <c r="L1337" t="n">
        <v>17.5</v>
      </c>
      <c r="M1337" t="n">
        <v>5</v>
      </c>
      <c r="N1337" t="n">
        <v>35.42</v>
      </c>
      <c r="O1337" t="n">
        <v>22828.53</v>
      </c>
      <c r="P1337" t="n">
        <v>156.29</v>
      </c>
      <c r="Q1337" t="n">
        <v>467.09</v>
      </c>
      <c r="R1337" t="n">
        <v>56.36</v>
      </c>
      <c r="S1337" t="n">
        <v>39.61</v>
      </c>
      <c r="T1337" t="n">
        <v>3433.23</v>
      </c>
      <c r="U1337" t="n">
        <v>0.7</v>
      </c>
      <c r="V1337" t="n">
        <v>0.75</v>
      </c>
      <c r="W1337" t="n">
        <v>2.62</v>
      </c>
      <c r="X1337" t="n">
        <v>0.2</v>
      </c>
      <c r="Y1337" t="n">
        <v>1</v>
      </c>
      <c r="Z1337" t="n">
        <v>10</v>
      </c>
    </row>
    <row r="1338">
      <c r="A1338" t="n">
        <v>67</v>
      </c>
      <c r="B1338" t="n">
        <v>80</v>
      </c>
      <c r="C1338" t="inlineStr">
        <is>
          <t xml:space="preserve">CONCLUIDO	</t>
        </is>
      </c>
      <c r="D1338" t="n">
        <v>5.5179</v>
      </c>
      <c r="E1338" t="n">
        <v>18.12</v>
      </c>
      <c r="F1338" t="n">
        <v>15.54</v>
      </c>
      <c r="G1338" t="n">
        <v>116.55</v>
      </c>
      <c r="H1338" t="n">
        <v>1.72</v>
      </c>
      <c r="I1338" t="n">
        <v>8</v>
      </c>
      <c r="J1338" t="n">
        <v>183.57</v>
      </c>
      <c r="K1338" t="n">
        <v>50.28</v>
      </c>
      <c r="L1338" t="n">
        <v>17.75</v>
      </c>
      <c r="M1338" t="n">
        <v>5</v>
      </c>
      <c r="N1338" t="n">
        <v>35.54</v>
      </c>
      <c r="O1338" t="n">
        <v>22874.86</v>
      </c>
      <c r="P1338" t="n">
        <v>155.4</v>
      </c>
      <c r="Q1338" t="n">
        <v>467.09</v>
      </c>
      <c r="R1338" t="n">
        <v>56.63</v>
      </c>
      <c r="S1338" t="n">
        <v>39.61</v>
      </c>
      <c r="T1338" t="n">
        <v>3564.64</v>
      </c>
      <c r="U1338" t="n">
        <v>0.7</v>
      </c>
      <c r="V1338" t="n">
        <v>0.75</v>
      </c>
      <c r="W1338" t="n">
        <v>2.63</v>
      </c>
      <c r="X1338" t="n">
        <v>0.21</v>
      </c>
      <c r="Y1338" t="n">
        <v>1</v>
      </c>
      <c r="Z1338" t="n">
        <v>10</v>
      </c>
    </row>
    <row r="1339">
      <c r="A1339" t="n">
        <v>68</v>
      </c>
      <c r="B1339" t="n">
        <v>80</v>
      </c>
      <c r="C1339" t="inlineStr">
        <is>
          <t xml:space="preserve">CONCLUIDO	</t>
        </is>
      </c>
      <c r="D1339" t="n">
        <v>5.5193</v>
      </c>
      <c r="E1339" t="n">
        <v>18.12</v>
      </c>
      <c r="F1339" t="n">
        <v>15.54</v>
      </c>
      <c r="G1339" t="n">
        <v>116.52</v>
      </c>
      <c r="H1339" t="n">
        <v>1.74</v>
      </c>
      <c r="I1339" t="n">
        <v>8</v>
      </c>
      <c r="J1339" t="n">
        <v>183.95</v>
      </c>
      <c r="K1339" t="n">
        <v>50.28</v>
      </c>
      <c r="L1339" t="n">
        <v>18</v>
      </c>
      <c r="M1339" t="n">
        <v>5</v>
      </c>
      <c r="N1339" t="n">
        <v>35.67</v>
      </c>
      <c r="O1339" t="n">
        <v>22921.24</v>
      </c>
      <c r="P1339" t="n">
        <v>154.72</v>
      </c>
      <c r="Q1339" t="n">
        <v>467.09</v>
      </c>
      <c r="R1339" t="n">
        <v>56.48</v>
      </c>
      <c r="S1339" t="n">
        <v>39.61</v>
      </c>
      <c r="T1339" t="n">
        <v>3493.28</v>
      </c>
      <c r="U1339" t="n">
        <v>0.7</v>
      </c>
      <c r="V1339" t="n">
        <v>0.75</v>
      </c>
      <c r="W1339" t="n">
        <v>2.62</v>
      </c>
      <c r="X1339" t="n">
        <v>0.2</v>
      </c>
      <c r="Y1339" t="n">
        <v>1</v>
      </c>
      <c r="Z1339" t="n">
        <v>10</v>
      </c>
    </row>
    <row r="1340">
      <c r="A1340" t="n">
        <v>69</v>
      </c>
      <c r="B1340" t="n">
        <v>80</v>
      </c>
      <c r="C1340" t="inlineStr">
        <is>
          <t xml:space="preserve">CONCLUIDO	</t>
        </is>
      </c>
      <c r="D1340" t="n">
        <v>5.5179</v>
      </c>
      <c r="E1340" t="n">
        <v>18.12</v>
      </c>
      <c r="F1340" t="n">
        <v>15.54</v>
      </c>
      <c r="G1340" t="n">
        <v>116.55</v>
      </c>
      <c r="H1340" t="n">
        <v>1.76</v>
      </c>
      <c r="I1340" t="n">
        <v>8</v>
      </c>
      <c r="J1340" t="n">
        <v>184.33</v>
      </c>
      <c r="K1340" t="n">
        <v>50.28</v>
      </c>
      <c r="L1340" t="n">
        <v>18.25</v>
      </c>
      <c r="M1340" t="n">
        <v>5</v>
      </c>
      <c r="N1340" t="n">
        <v>35.8</v>
      </c>
      <c r="O1340" t="n">
        <v>22967.66</v>
      </c>
      <c r="P1340" t="n">
        <v>152.83</v>
      </c>
      <c r="Q1340" t="n">
        <v>467.11</v>
      </c>
      <c r="R1340" t="n">
        <v>56.72</v>
      </c>
      <c r="S1340" t="n">
        <v>39.61</v>
      </c>
      <c r="T1340" t="n">
        <v>3609.15</v>
      </c>
      <c r="U1340" t="n">
        <v>0.7</v>
      </c>
      <c r="V1340" t="n">
        <v>0.75</v>
      </c>
      <c r="W1340" t="n">
        <v>2.62</v>
      </c>
      <c r="X1340" t="n">
        <v>0.21</v>
      </c>
      <c r="Y1340" t="n">
        <v>1</v>
      </c>
      <c r="Z1340" t="n">
        <v>10</v>
      </c>
    </row>
    <row r="1341">
      <c r="A1341" t="n">
        <v>70</v>
      </c>
      <c r="B1341" t="n">
        <v>80</v>
      </c>
      <c r="C1341" t="inlineStr">
        <is>
          <t xml:space="preserve">CONCLUIDO	</t>
        </is>
      </c>
      <c r="D1341" t="n">
        <v>5.5344</v>
      </c>
      <c r="E1341" t="n">
        <v>18.07</v>
      </c>
      <c r="F1341" t="n">
        <v>15.52</v>
      </c>
      <c r="G1341" t="n">
        <v>133.02</v>
      </c>
      <c r="H1341" t="n">
        <v>1.78</v>
      </c>
      <c r="I1341" t="n">
        <v>7</v>
      </c>
      <c r="J1341" t="n">
        <v>184.7</v>
      </c>
      <c r="K1341" t="n">
        <v>50.28</v>
      </c>
      <c r="L1341" t="n">
        <v>18.5</v>
      </c>
      <c r="M1341" t="n">
        <v>3</v>
      </c>
      <c r="N1341" t="n">
        <v>35.92</v>
      </c>
      <c r="O1341" t="n">
        <v>23014.13</v>
      </c>
      <c r="P1341" t="n">
        <v>152.67</v>
      </c>
      <c r="Q1341" t="n">
        <v>467.09</v>
      </c>
      <c r="R1341" t="n">
        <v>55.93</v>
      </c>
      <c r="S1341" t="n">
        <v>39.61</v>
      </c>
      <c r="T1341" t="n">
        <v>3222.52</v>
      </c>
      <c r="U1341" t="n">
        <v>0.71</v>
      </c>
      <c r="V1341" t="n">
        <v>0.75</v>
      </c>
      <c r="W1341" t="n">
        <v>2.62</v>
      </c>
      <c r="X1341" t="n">
        <v>0.19</v>
      </c>
      <c r="Y1341" t="n">
        <v>1</v>
      </c>
      <c r="Z1341" t="n">
        <v>10</v>
      </c>
    </row>
    <row r="1342">
      <c r="A1342" t="n">
        <v>71</v>
      </c>
      <c r="B1342" t="n">
        <v>80</v>
      </c>
      <c r="C1342" t="inlineStr">
        <is>
          <t xml:space="preserve">CONCLUIDO	</t>
        </is>
      </c>
      <c r="D1342" t="n">
        <v>5.5349</v>
      </c>
      <c r="E1342" t="n">
        <v>18.07</v>
      </c>
      <c r="F1342" t="n">
        <v>15.52</v>
      </c>
      <c r="G1342" t="n">
        <v>133</v>
      </c>
      <c r="H1342" t="n">
        <v>1.8</v>
      </c>
      <c r="I1342" t="n">
        <v>7</v>
      </c>
      <c r="J1342" t="n">
        <v>185.08</v>
      </c>
      <c r="K1342" t="n">
        <v>50.28</v>
      </c>
      <c r="L1342" t="n">
        <v>18.75</v>
      </c>
      <c r="M1342" t="n">
        <v>2</v>
      </c>
      <c r="N1342" t="n">
        <v>36.05</v>
      </c>
      <c r="O1342" t="n">
        <v>23060.64</v>
      </c>
      <c r="P1342" t="n">
        <v>152.73</v>
      </c>
      <c r="Q1342" t="n">
        <v>467.09</v>
      </c>
      <c r="R1342" t="n">
        <v>55.77</v>
      </c>
      <c r="S1342" t="n">
        <v>39.61</v>
      </c>
      <c r="T1342" t="n">
        <v>3143.12</v>
      </c>
      <c r="U1342" t="n">
        <v>0.71</v>
      </c>
      <c r="V1342" t="n">
        <v>0.75</v>
      </c>
      <c r="W1342" t="n">
        <v>2.63</v>
      </c>
      <c r="X1342" t="n">
        <v>0.18</v>
      </c>
      <c r="Y1342" t="n">
        <v>1</v>
      </c>
      <c r="Z1342" t="n">
        <v>10</v>
      </c>
    </row>
    <row r="1343">
      <c r="A1343" t="n">
        <v>72</v>
      </c>
      <c r="B1343" t="n">
        <v>80</v>
      </c>
      <c r="C1343" t="inlineStr">
        <is>
          <t xml:space="preserve">CONCLUIDO	</t>
        </is>
      </c>
      <c r="D1343" t="n">
        <v>5.5356</v>
      </c>
      <c r="E1343" t="n">
        <v>18.07</v>
      </c>
      <c r="F1343" t="n">
        <v>15.52</v>
      </c>
      <c r="G1343" t="n">
        <v>132.99</v>
      </c>
      <c r="H1343" t="n">
        <v>1.82</v>
      </c>
      <c r="I1343" t="n">
        <v>7</v>
      </c>
      <c r="J1343" t="n">
        <v>185.46</v>
      </c>
      <c r="K1343" t="n">
        <v>50.28</v>
      </c>
      <c r="L1343" t="n">
        <v>19</v>
      </c>
      <c r="M1343" t="n">
        <v>2</v>
      </c>
      <c r="N1343" t="n">
        <v>36.18</v>
      </c>
      <c r="O1343" t="n">
        <v>23107.19</v>
      </c>
      <c r="P1343" t="n">
        <v>152.66</v>
      </c>
      <c r="Q1343" t="n">
        <v>467.09</v>
      </c>
      <c r="R1343" t="n">
        <v>55.71</v>
      </c>
      <c r="S1343" t="n">
        <v>39.61</v>
      </c>
      <c r="T1343" t="n">
        <v>3111.53</v>
      </c>
      <c r="U1343" t="n">
        <v>0.71</v>
      </c>
      <c r="V1343" t="n">
        <v>0.75</v>
      </c>
      <c r="W1343" t="n">
        <v>2.63</v>
      </c>
      <c r="X1343" t="n">
        <v>0.18</v>
      </c>
      <c r="Y1343" t="n">
        <v>1</v>
      </c>
      <c r="Z1343" t="n">
        <v>10</v>
      </c>
    </row>
    <row r="1344">
      <c r="A1344" t="n">
        <v>73</v>
      </c>
      <c r="B1344" t="n">
        <v>80</v>
      </c>
      <c r="C1344" t="inlineStr">
        <is>
          <t xml:space="preserve">CONCLUIDO	</t>
        </is>
      </c>
      <c r="D1344" t="n">
        <v>5.5333</v>
      </c>
      <c r="E1344" t="n">
        <v>18.07</v>
      </c>
      <c r="F1344" t="n">
        <v>15.52</v>
      </c>
      <c r="G1344" t="n">
        <v>133.05</v>
      </c>
      <c r="H1344" t="n">
        <v>1.84</v>
      </c>
      <c r="I1344" t="n">
        <v>7</v>
      </c>
      <c r="J1344" t="n">
        <v>185.84</v>
      </c>
      <c r="K1344" t="n">
        <v>50.28</v>
      </c>
      <c r="L1344" t="n">
        <v>19.25</v>
      </c>
      <c r="M1344" t="n">
        <v>0</v>
      </c>
      <c r="N1344" t="n">
        <v>36.31</v>
      </c>
      <c r="O1344" t="n">
        <v>23153.78</v>
      </c>
      <c r="P1344" t="n">
        <v>153.17</v>
      </c>
      <c r="Q1344" t="n">
        <v>467.09</v>
      </c>
      <c r="R1344" t="n">
        <v>55.8</v>
      </c>
      <c r="S1344" t="n">
        <v>39.61</v>
      </c>
      <c r="T1344" t="n">
        <v>3157.96</v>
      </c>
      <c r="U1344" t="n">
        <v>0.71</v>
      </c>
      <c r="V1344" t="n">
        <v>0.75</v>
      </c>
      <c r="W1344" t="n">
        <v>2.63</v>
      </c>
      <c r="X1344" t="n">
        <v>0.19</v>
      </c>
      <c r="Y1344" t="n">
        <v>1</v>
      </c>
      <c r="Z1344" t="n">
        <v>10</v>
      </c>
    </row>
    <row r="1345">
      <c r="A1345" t="n">
        <v>0</v>
      </c>
      <c r="B1345" t="n">
        <v>115</v>
      </c>
      <c r="C1345" t="inlineStr">
        <is>
          <t xml:space="preserve">CONCLUIDO	</t>
        </is>
      </c>
      <c r="D1345" t="n">
        <v>2.7138</v>
      </c>
      <c r="E1345" t="n">
        <v>36.85</v>
      </c>
      <c r="F1345" t="n">
        <v>23</v>
      </c>
      <c r="G1345" t="n">
        <v>5.41</v>
      </c>
      <c r="H1345" t="n">
        <v>0.08</v>
      </c>
      <c r="I1345" t="n">
        <v>255</v>
      </c>
      <c r="J1345" t="n">
        <v>222.93</v>
      </c>
      <c r="K1345" t="n">
        <v>56.94</v>
      </c>
      <c r="L1345" t="n">
        <v>1</v>
      </c>
      <c r="M1345" t="n">
        <v>253</v>
      </c>
      <c r="N1345" t="n">
        <v>49.99</v>
      </c>
      <c r="O1345" t="n">
        <v>27728.69</v>
      </c>
      <c r="P1345" t="n">
        <v>350.45</v>
      </c>
      <c r="Q1345" t="n">
        <v>467.26</v>
      </c>
      <c r="R1345" t="n">
        <v>300.28</v>
      </c>
      <c r="S1345" t="n">
        <v>39.61</v>
      </c>
      <c r="T1345" t="n">
        <v>124153.52</v>
      </c>
      <c r="U1345" t="n">
        <v>0.13</v>
      </c>
      <c r="V1345" t="n">
        <v>0.51</v>
      </c>
      <c r="W1345" t="n">
        <v>3.03</v>
      </c>
      <c r="X1345" t="n">
        <v>7.66</v>
      </c>
      <c r="Y1345" t="n">
        <v>1</v>
      </c>
      <c r="Z1345" t="n">
        <v>10</v>
      </c>
    </row>
    <row r="1346">
      <c r="A1346" t="n">
        <v>1</v>
      </c>
      <c r="B1346" t="n">
        <v>115</v>
      </c>
      <c r="C1346" t="inlineStr">
        <is>
          <t xml:space="preserve">CONCLUIDO	</t>
        </is>
      </c>
      <c r="D1346" t="n">
        <v>3.1745</v>
      </c>
      <c r="E1346" t="n">
        <v>31.5</v>
      </c>
      <c r="F1346" t="n">
        <v>20.77</v>
      </c>
      <c r="G1346" t="n">
        <v>6.77</v>
      </c>
      <c r="H1346" t="n">
        <v>0.1</v>
      </c>
      <c r="I1346" t="n">
        <v>184</v>
      </c>
      <c r="J1346" t="n">
        <v>223.35</v>
      </c>
      <c r="K1346" t="n">
        <v>56.94</v>
      </c>
      <c r="L1346" t="n">
        <v>1.25</v>
      </c>
      <c r="M1346" t="n">
        <v>182</v>
      </c>
      <c r="N1346" t="n">
        <v>50.15</v>
      </c>
      <c r="O1346" t="n">
        <v>27780.03</v>
      </c>
      <c r="P1346" t="n">
        <v>316.09</v>
      </c>
      <c r="Q1346" t="n">
        <v>467.25</v>
      </c>
      <c r="R1346" t="n">
        <v>227.82</v>
      </c>
      <c r="S1346" t="n">
        <v>39.61</v>
      </c>
      <c r="T1346" t="n">
        <v>88282.7</v>
      </c>
      <c r="U1346" t="n">
        <v>0.17</v>
      </c>
      <c r="V1346" t="n">
        <v>0.5600000000000001</v>
      </c>
      <c r="W1346" t="n">
        <v>2.89</v>
      </c>
      <c r="X1346" t="n">
        <v>5.43</v>
      </c>
      <c r="Y1346" t="n">
        <v>1</v>
      </c>
      <c r="Z1346" t="n">
        <v>10</v>
      </c>
    </row>
    <row r="1347">
      <c r="A1347" t="n">
        <v>2</v>
      </c>
      <c r="B1347" t="n">
        <v>115</v>
      </c>
      <c r="C1347" t="inlineStr">
        <is>
          <t xml:space="preserve">CONCLUIDO	</t>
        </is>
      </c>
      <c r="D1347" t="n">
        <v>3.505</v>
      </c>
      <c r="E1347" t="n">
        <v>28.53</v>
      </c>
      <c r="F1347" t="n">
        <v>19.55</v>
      </c>
      <c r="G1347" t="n">
        <v>8.15</v>
      </c>
      <c r="H1347" t="n">
        <v>0.12</v>
      </c>
      <c r="I1347" t="n">
        <v>144</v>
      </c>
      <c r="J1347" t="n">
        <v>223.76</v>
      </c>
      <c r="K1347" t="n">
        <v>56.94</v>
      </c>
      <c r="L1347" t="n">
        <v>1.5</v>
      </c>
      <c r="M1347" t="n">
        <v>142</v>
      </c>
      <c r="N1347" t="n">
        <v>50.32</v>
      </c>
      <c r="O1347" t="n">
        <v>27831.42</v>
      </c>
      <c r="P1347" t="n">
        <v>297.3</v>
      </c>
      <c r="Q1347" t="n">
        <v>467.2</v>
      </c>
      <c r="R1347" t="n">
        <v>187.62</v>
      </c>
      <c r="S1347" t="n">
        <v>39.61</v>
      </c>
      <c r="T1347" t="n">
        <v>68381.10000000001</v>
      </c>
      <c r="U1347" t="n">
        <v>0.21</v>
      </c>
      <c r="V1347" t="n">
        <v>0.6</v>
      </c>
      <c r="W1347" t="n">
        <v>2.84</v>
      </c>
      <c r="X1347" t="n">
        <v>4.21</v>
      </c>
      <c r="Y1347" t="n">
        <v>1</v>
      </c>
      <c r="Z1347" t="n">
        <v>10</v>
      </c>
    </row>
    <row r="1348">
      <c r="A1348" t="n">
        <v>3</v>
      </c>
      <c r="B1348" t="n">
        <v>115</v>
      </c>
      <c r="C1348" t="inlineStr">
        <is>
          <t xml:space="preserve">CONCLUIDO	</t>
        </is>
      </c>
      <c r="D1348" t="n">
        <v>3.7479</v>
      </c>
      <c r="E1348" t="n">
        <v>26.68</v>
      </c>
      <c r="F1348" t="n">
        <v>18.8</v>
      </c>
      <c r="G1348" t="n">
        <v>9.48</v>
      </c>
      <c r="H1348" t="n">
        <v>0.14</v>
      </c>
      <c r="I1348" t="n">
        <v>119</v>
      </c>
      <c r="J1348" t="n">
        <v>224.18</v>
      </c>
      <c r="K1348" t="n">
        <v>56.94</v>
      </c>
      <c r="L1348" t="n">
        <v>1.75</v>
      </c>
      <c r="M1348" t="n">
        <v>117</v>
      </c>
      <c r="N1348" t="n">
        <v>50.49</v>
      </c>
      <c r="O1348" t="n">
        <v>27882.87</v>
      </c>
      <c r="P1348" t="n">
        <v>285.56</v>
      </c>
      <c r="Q1348" t="n">
        <v>467.14</v>
      </c>
      <c r="R1348" t="n">
        <v>162.66</v>
      </c>
      <c r="S1348" t="n">
        <v>39.61</v>
      </c>
      <c r="T1348" t="n">
        <v>56026.17</v>
      </c>
      <c r="U1348" t="n">
        <v>0.24</v>
      </c>
      <c r="V1348" t="n">
        <v>0.62</v>
      </c>
      <c r="W1348" t="n">
        <v>2.81</v>
      </c>
      <c r="X1348" t="n">
        <v>3.46</v>
      </c>
      <c r="Y1348" t="n">
        <v>1</v>
      </c>
      <c r="Z1348" t="n">
        <v>10</v>
      </c>
    </row>
    <row r="1349">
      <c r="A1349" t="n">
        <v>4</v>
      </c>
      <c r="B1349" t="n">
        <v>115</v>
      </c>
      <c r="C1349" t="inlineStr">
        <is>
          <t xml:space="preserve">CONCLUIDO	</t>
        </is>
      </c>
      <c r="D1349" t="n">
        <v>3.9478</v>
      </c>
      <c r="E1349" t="n">
        <v>25.33</v>
      </c>
      <c r="F1349" t="n">
        <v>18.24</v>
      </c>
      <c r="G1349" t="n">
        <v>10.83</v>
      </c>
      <c r="H1349" t="n">
        <v>0.16</v>
      </c>
      <c r="I1349" t="n">
        <v>101</v>
      </c>
      <c r="J1349" t="n">
        <v>224.6</v>
      </c>
      <c r="K1349" t="n">
        <v>56.94</v>
      </c>
      <c r="L1349" t="n">
        <v>2</v>
      </c>
      <c r="M1349" t="n">
        <v>99</v>
      </c>
      <c r="N1349" t="n">
        <v>50.65</v>
      </c>
      <c r="O1349" t="n">
        <v>27934.37</v>
      </c>
      <c r="P1349" t="n">
        <v>276.74</v>
      </c>
      <c r="Q1349" t="n">
        <v>467.17</v>
      </c>
      <c r="R1349" t="n">
        <v>144.79</v>
      </c>
      <c r="S1349" t="n">
        <v>39.61</v>
      </c>
      <c r="T1349" t="n">
        <v>47180.37</v>
      </c>
      <c r="U1349" t="n">
        <v>0.27</v>
      </c>
      <c r="V1349" t="n">
        <v>0.64</v>
      </c>
      <c r="W1349" t="n">
        <v>2.77</v>
      </c>
      <c r="X1349" t="n">
        <v>2.9</v>
      </c>
      <c r="Y1349" t="n">
        <v>1</v>
      </c>
      <c r="Z1349" t="n">
        <v>10</v>
      </c>
    </row>
    <row r="1350">
      <c r="A1350" t="n">
        <v>5</v>
      </c>
      <c r="B1350" t="n">
        <v>115</v>
      </c>
      <c r="C1350" t="inlineStr">
        <is>
          <t xml:space="preserve">CONCLUIDO	</t>
        </is>
      </c>
      <c r="D1350" t="n">
        <v>4.0975</v>
      </c>
      <c r="E1350" t="n">
        <v>24.41</v>
      </c>
      <c r="F1350" t="n">
        <v>17.88</v>
      </c>
      <c r="G1350" t="n">
        <v>12.19</v>
      </c>
      <c r="H1350" t="n">
        <v>0.18</v>
      </c>
      <c r="I1350" t="n">
        <v>88</v>
      </c>
      <c r="J1350" t="n">
        <v>225.01</v>
      </c>
      <c r="K1350" t="n">
        <v>56.94</v>
      </c>
      <c r="L1350" t="n">
        <v>2.25</v>
      </c>
      <c r="M1350" t="n">
        <v>86</v>
      </c>
      <c r="N1350" t="n">
        <v>50.82</v>
      </c>
      <c r="O1350" t="n">
        <v>27985.94</v>
      </c>
      <c r="P1350" t="n">
        <v>271.06</v>
      </c>
      <c r="Q1350" t="n">
        <v>467.22</v>
      </c>
      <c r="R1350" t="n">
        <v>132.91</v>
      </c>
      <c r="S1350" t="n">
        <v>39.61</v>
      </c>
      <c r="T1350" t="n">
        <v>41304.22</v>
      </c>
      <c r="U1350" t="n">
        <v>0.3</v>
      </c>
      <c r="V1350" t="n">
        <v>0.65</v>
      </c>
      <c r="W1350" t="n">
        <v>2.76</v>
      </c>
      <c r="X1350" t="n">
        <v>2.55</v>
      </c>
      <c r="Y1350" t="n">
        <v>1</v>
      </c>
      <c r="Z1350" t="n">
        <v>10</v>
      </c>
    </row>
    <row r="1351">
      <c r="A1351" t="n">
        <v>6</v>
      </c>
      <c r="B1351" t="n">
        <v>115</v>
      </c>
      <c r="C1351" t="inlineStr">
        <is>
          <t xml:space="preserve">CONCLUIDO	</t>
        </is>
      </c>
      <c r="D1351" t="n">
        <v>4.2252</v>
      </c>
      <c r="E1351" t="n">
        <v>23.67</v>
      </c>
      <c r="F1351" t="n">
        <v>17.58</v>
      </c>
      <c r="G1351" t="n">
        <v>13.53</v>
      </c>
      <c r="H1351" t="n">
        <v>0.2</v>
      </c>
      <c r="I1351" t="n">
        <v>78</v>
      </c>
      <c r="J1351" t="n">
        <v>225.43</v>
      </c>
      <c r="K1351" t="n">
        <v>56.94</v>
      </c>
      <c r="L1351" t="n">
        <v>2.5</v>
      </c>
      <c r="M1351" t="n">
        <v>76</v>
      </c>
      <c r="N1351" t="n">
        <v>50.99</v>
      </c>
      <c r="O1351" t="n">
        <v>28037.57</v>
      </c>
      <c r="P1351" t="n">
        <v>266.26</v>
      </c>
      <c r="Q1351" t="n">
        <v>467.12</v>
      </c>
      <c r="R1351" t="n">
        <v>123.36</v>
      </c>
      <c r="S1351" t="n">
        <v>39.61</v>
      </c>
      <c r="T1351" t="n">
        <v>36578.85</v>
      </c>
      <c r="U1351" t="n">
        <v>0.32</v>
      </c>
      <c r="V1351" t="n">
        <v>0.66</v>
      </c>
      <c r="W1351" t="n">
        <v>2.73</v>
      </c>
      <c r="X1351" t="n">
        <v>2.25</v>
      </c>
      <c r="Y1351" t="n">
        <v>1</v>
      </c>
      <c r="Z1351" t="n">
        <v>10</v>
      </c>
    </row>
    <row r="1352">
      <c r="A1352" t="n">
        <v>7</v>
      </c>
      <c r="B1352" t="n">
        <v>115</v>
      </c>
      <c r="C1352" t="inlineStr">
        <is>
          <t xml:space="preserve">CONCLUIDO	</t>
        </is>
      </c>
      <c r="D1352" t="n">
        <v>4.3355</v>
      </c>
      <c r="E1352" t="n">
        <v>23.07</v>
      </c>
      <c r="F1352" t="n">
        <v>17.33</v>
      </c>
      <c r="G1352" t="n">
        <v>14.86</v>
      </c>
      <c r="H1352" t="n">
        <v>0.22</v>
      </c>
      <c r="I1352" t="n">
        <v>70</v>
      </c>
      <c r="J1352" t="n">
        <v>225.85</v>
      </c>
      <c r="K1352" t="n">
        <v>56.94</v>
      </c>
      <c r="L1352" t="n">
        <v>2.75</v>
      </c>
      <c r="M1352" t="n">
        <v>68</v>
      </c>
      <c r="N1352" t="n">
        <v>51.16</v>
      </c>
      <c r="O1352" t="n">
        <v>28089.25</v>
      </c>
      <c r="P1352" t="n">
        <v>262.21</v>
      </c>
      <c r="Q1352" t="n">
        <v>467.14</v>
      </c>
      <c r="R1352" t="n">
        <v>115.09</v>
      </c>
      <c r="S1352" t="n">
        <v>39.61</v>
      </c>
      <c r="T1352" t="n">
        <v>32487.43</v>
      </c>
      <c r="U1352" t="n">
        <v>0.34</v>
      </c>
      <c r="V1352" t="n">
        <v>0.67</v>
      </c>
      <c r="W1352" t="n">
        <v>2.72</v>
      </c>
      <c r="X1352" t="n">
        <v>2</v>
      </c>
      <c r="Y1352" t="n">
        <v>1</v>
      </c>
      <c r="Z1352" t="n">
        <v>10</v>
      </c>
    </row>
    <row r="1353">
      <c r="A1353" t="n">
        <v>8</v>
      </c>
      <c r="B1353" t="n">
        <v>115</v>
      </c>
      <c r="C1353" t="inlineStr">
        <is>
          <t xml:space="preserve">CONCLUIDO	</t>
        </is>
      </c>
      <c r="D1353" t="n">
        <v>4.4323</v>
      </c>
      <c r="E1353" t="n">
        <v>22.56</v>
      </c>
      <c r="F1353" t="n">
        <v>17.14</v>
      </c>
      <c r="G1353" t="n">
        <v>16.32</v>
      </c>
      <c r="H1353" t="n">
        <v>0.24</v>
      </c>
      <c r="I1353" t="n">
        <v>63</v>
      </c>
      <c r="J1353" t="n">
        <v>226.27</v>
      </c>
      <c r="K1353" t="n">
        <v>56.94</v>
      </c>
      <c r="L1353" t="n">
        <v>3</v>
      </c>
      <c r="M1353" t="n">
        <v>61</v>
      </c>
      <c r="N1353" t="n">
        <v>51.33</v>
      </c>
      <c r="O1353" t="n">
        <v>28140.99</v>
      </c>
      <c r="P1353" t="n">
        <v>258.9</v>
      </c>
      <c r="Q1353" t="n">
        <v>467.25</v>
      </c>
      <c r="R1353" t="n">
        <v>108.76</v>
      </c>
      <c r="S1353" t="n">
        <v>39.61</v>
      </c>
      <c r="T1353" t="n">
        <v>29355.18</v>
      </c>
      <c r="U1353" t="n">
        <v>0.36</v>
      </c>
      <c r="V1353" t="n">
        <v>0.68</v>
      </c>
      <c r="W1353" t="n">
        <v>2.71</v>
      </c>
      <c r="X1353" t="n">
        <v>1.8</v>
      </c>
      <c r="Y1353" t="n">
        <v>1</v>
      </c>
      <c r="Z1353" t="n">
        <v>10</v>
      </c>
    </row>
    <row r="1354">
      <c r="A1354" t="n">
        <v>9</v>
      </c>
      <c r="B1354" t="n">
        <v>115</v>
      </c>
      <c r="C1354" t="inlineStr">
        <is>
          <t xml:space="preserve">CONCLUIDO	</t>
        </is>
      </c>
      <c r="D1354" t="n">
        <v>4.5076</v>
      </c>
      <c r="E1354" t="n">
        <v>22.18</v>
      </c>
      <c r="F1354" t="n">
        <v>16.98</v>
      </c>
      <c r="G1354" t="n">
        <v>17.56</v>
      </c>
      <c r="H1354" t="n">
        <v>0.25</v>
      </c>
      <c r="I1354" t="n">
        <v>58</v>
      </c>
      <c r="J1354" t="n">
        <v>226.69</v>
      </c>
      <c r="K1354" t="n">
        <v>56.94</v>
      </c>
      <c r="L1354" t="n">
        <v>3.25</v>
      </c>
      <c r="M1354" t="n">
        <v>56</v>
      </c>
      <c r="N1354" t="n">
        <v>51.5</v>
      </c>
      <c r="O1354" t="n">
        <v>28192.8</v>
      </c>
      <c r="P1354" t="n">
        <v>256.25</v>
      </c>
      <c r="Q1354" t="n">
        <v>467.19</v>
      </c>
      <c r="R1354" t="n">
        <v>103.95</v>
      </c>
      <c r="S1354" t="n">
        <v>39.61</v>
      </c>
      <c r="T1354" t="n">
        <v>26977.49</v>
      </c>
      <c r="U1354" t="n">
        <v>0.38</v>
      </c>
      <c r="V1354" t="n">
        <v>0.6899999999999999</v>
      </c>
      <c r="W1354" t="n">
        <v>2.69</v>
      </c>
      <c r="X1354" t="n">
        <v>1.64</v>
      </c>
      <c r="Y1354" t="n">
        <v>1</v>
      </c>
      <c r="Z1354" t="n">
        <v>10</v>
      </c>
    </row>
    <row r="1355">
      <c r="A1355" t="n">
        <v>10</v>
      </c>
      <c r="B1355" t="n">
        <v>115</v>
      </c>
      <c r="C1355" t="inlineStr">
        <is>
          <t xml:space="preserve">CONCLUIDO	</t>
        </is>
      </c>
      <c r="D1355" t="n">
        <v>4.5813</v>
      </c>
      <c r="E1355" t="n">
        <v>21.83</v>
      </c>
      <c r="F1355" t="n">
        <v>16.84</v>
      </c>
      <c r="G1355" t="n">
        <v>19.07</v>
      </c>
      <c r="H1355" t="n">
        <v>0.27</v>
      </c>
      <c r="I1355" t="n">
        <v>53</v>
      </c>
      <c r="J1355" t="n">
        <v>227.11</v>
      </c>
      <c r="K1355" t="n">
        <v>56.94</v>
      </c>
      <c r="L1355" t="n">
        <v>3.5</v>
      </c>
      <c r="M1355" t="n">
        <v>51</v>
      </c>
      <c r="N1355" t="n">
        <v>51.67</v>
      </c>
      <c r="O1355" t="n">
        <v>28244.66</v>
      </c>
      <c r="P1355" t="n">
        <v>253.76</v>
      </c>
      <c r="Q1355" t="n">
        <v>467.11</v>
      </c>
      <c r="R1355" t="n">
        <v>99.37</v>
      </c>
      <c r="S1355" t="n">
        <v>39.61</v>
      </c>
      <c r="T1355" t="n">
        <v>24712.6</v>
      </c>
      <c r="U1355" t="n">
        <v>0.4</v>
      </c>
      <c r="V1355" t="n">
        <v>0.6899999999999999</v>
      </c>
      <c r="W1355" t="n">
        <v>2.69</v>
      </c>
      <c r="X1355" t="n">
        <v>1.51</v>
      </c>
      <c r="Y1355" t="n">
        <v>1</v>
      </c>
      <c r="Z1355" t="n">
        <v>10</v>
      </c>
    </row>
    <row r="1356">
      <c r="A1356" t="n">
        <v>11</v>
      </c>
      <c r="B1356" t="n">
        <v>115</v>
      </c>
      <c r="C1356" t="inlineStr">
        <is>
          <t xml:space="preserve">CONCLUIDO	</t>
        </is>
      </c>
      <c r="D1356" t="n">
        <v>4.6261</v>
      </c>
      <c r="E1356" t="n">
        <v>21.62</v>
      </c>
      <c r="F1356" t="n">
        <v>16.76</v>
      </c>
      <c r="G1356" t="n">
        <v>20.11</v>
      </c>
      <c r="H1356" t="n">
        <v>0.29</v>
      </c>
      <c r="I1356" t="n">
        <v>50</v>
      </c>
      <c r="J1356" t="n">
        <v>227.53</v>
      </c>
      <c r="K1356" t="n">
        <v>56.94</v>
      </c>
      <c r="L1356" t="n">
        <v>3.75</v>
      </c>
      <c r="M1356" t="n">
        <v>48</v>
      </c>
      <c r="N1356" t="n">
        <v>51.84</v>
      </c>
      <c r="O1356" t="n">
        <v>28296.58</v>
      </c>
      <c r="P1356" t="n">
        <v>252.37</v>
      </c>
      <c r="Q1356" t="n">
        <v>467.08</v>
      </c>
      <c r="R1356" t="n">
        <v>96.55</v>
      </c>
      <c r="S1356" t="n">
        <v>39.61</v>
      </c>
      <c r="T1356" t="n">
        <v>23315.43</v>
      </c>
      <c r="U1356" t="n">
        <v>0.41</v>
      </c>
      <c r="V1356" t="n">
        <v>0.7</v>
      </c>
      <c r="W1356" t="n">
        <v>2.69</v>
      </c>
      <c r="X1356" t="n">
        <v>1.43</v>
      </c>
      <c r="Y1356" t="n">
        <v>1</v>
      </c>
      <c r="Z1356" t="n">
        <v>10</v>
      </c>
    </row>
    <row r="1357">
      <c r="A1357" t="n">
        <v>12</v>
      </c>
      <c r="B1357" t="n">
        <v>115</v>
      </c>
      <c r="C1357" t="inlineStr">
        <is>
          <t xml:space="preserve">CONCLUIDO	</t>
        </is>
      </c>
      <c r="D1357" t="n">
        <v>4.6956</v>
      </c>
      <c r="E1357" t="n">
        <v>21.3</v>
      </c>
      <c r="F1357" t="n">
        <v>16.62</v>
      </c>
      <c r="G1357" t="n">
        <v>21.67</v>
      </c>
      <c r="H1357" t="n">
        <v>0.31</v>
      </c>
      <c r="I1357" t="n">
        <v>46</v>
      </c>
      <c r="J1357" t="n">
        <v>227.95</v>
      </c>
      <c r="K1357" t="n">
        <v>56.94</v>
      </c>
      <c r="L1357" t="n">
        <v>4</v>
      </c>
      <c r="M1357" t="n">
        <v>44</v>
      </c>
      <c r="N1357" t="n">
        <v>52.01</v>
      </c>
      <c r="O1357" t="n">
        <v>28348.56</v>
      </c>
      <c r="P1357" t="n">
        <v>249.82</v>
      </c>
      <c r="Q1357" t="n">
        <v>467.08</v>
      </c>
      <c r="R1357" t="n">
        <v>91.98</v>
      </c>
      <c r="S1357" t="n">
        <v>39.61</v>
      </c>
      <c r="T1357" t="n">
        <v>21050.27</v>
      </c>
      <c r="U1357" t="n">
        <v>0.43</v>
      </c>
      <c r="V1357" t="n">
        <v>0.7</v>
      </c>
      <c r="W1357" t="n">
        <v>2.68</v>
      </c>
      <c r="X1357" t="n">
        <v>1.28</v>
      </c>
      <c r="Y1357" t="n">
        <v>1</v>
      </c>
      <c r="Z1357" t="n">
        <v>10</v>
      </c>
    </row>
    <row r="1358">
      <c r="A1358" t="n">
        <v>13</v>
      </c>
      <c r="B1358" t="n">
        <v>115</v>
      </c>
      <c r="C1358" t="inlineStr">
        <is>
          <t xml:space="preserve">CONCLUIDO	</t>
        </is>
      </c>
      <c r="D1358" t="n">
        <v>4.7458</v>
      </c>
      <c r="E1358" t="n">
        <v>21.07</v>
      </c>
      <c r="F1358" t="n">
        <v>16.52</v>
      </c>
      <c r="G1358" t="n">
        <v>23.06</v>
      </c>
      <c r="H1358" t="n">
        <v>0.33</v>
      </c>
      <c r="I1358" t="n">
        <v>43</v>
      </c>
      <c r="J1358" t="n">
        <v>228.38</v>
      </c>
      <c r="K1358" t="n">
        <v>56.94</v>
      </c>
      <c r="L1358" t="n">
        <v>4.25</v>
      </c>
      <c r="M1358" t="n">
        <v>41</v>
      </c>
      <c r="N1358" t="n">
        <v>52.18</v>
      </c>
      <c r="O1358" t="n">
        <v>28400.61</v>
      </c>
      <c r="P1358" t="n">
        <v>248.2</v>
      </c>
      <c r="Q1358" t="n">
        <v>467.13</v>
      </c>
      <c r="R1358" t="n">
        <v>88.83</v>
      </c>
      <c r="S1358" t="n">
        <v>39.61</v>
      </c>
      <c r="T1358" t="n">
        <v>19488.95</v>
      </c>
      <c r="U1358" t="n">
        <v>0.45</v>
      </c>
      <c r="V1358" t="n">
        <v>0.71</v>
      </c>
      <c r="W1358" t="n">
        <v>2.67</v>
      </c>
      <c r="X1358" t="n">
        <v>1.19</v>
      </c>
      <c r="Y1358" t="n">
        <v>1</v>
      </c>
      <c r="Z1358" t="n">
        <v>10</v>
      </c>
    </row>
    <row r="1359">
      <c r="A1359" t="n">
        <v>14</v>
      </c>
      <c r="B1359" t="n">
        <v>115</v>
      </c>
      <c r="C1359" t="inlineStr">
        <is>
          <t xml:space="preserve">CONCLUIDO	</t>
        </is>
      </c>
      <c r="D1359" t="n">
        <v>4.7724</v>
      </c>
      <c r="E1359" t="n">
        <v>20.95</v>
      </c>
      <c r="F1359" t="n">
        <v>16.49</v>
      </c>
      <c r="G1359" t="n">
        <v>24.14</v>
      </c>
      <c r="H1359" t="n">
        <v>0.35</v>
      </c>
      <c r="I1359" t="n">
        <v>41</v>
      </c>
      <c r="J1359" t="n">
        <v>228.8</v>
      </c>
      <c r="K1359" t="n">
        <v>56.94</v>
      </c>
      <c r="L1359" t="n">
        <v>4.5</v>
      </c>
      <c r="M1359" t="n">
        <v>39</v>
      </c>
      <c r="N1359" t="n">
        <v>52.36</v>
      </c>
      <c r="O1359" t="n">
        <v>28452.71</v>
      </c>
      <c r="P1359" t="n">
        <v>247.55</v>
      </c>
      <c r="Q1359" t="n">
        <v>467.11</v>
      </c>
      <c r="R1359" t="n">
        <v>87.69</v>
      </c>
      <c r="S1359" t="n">
        <v>39.61</v>
      </c>
      <c r="T1359" t="n">
        <v>18930.96</v>
      </c>
      <c r="U1359" t="n">
        <v>0.45</v>
      </c>
      <c r="V1359" t="n">
        <v>0.71</v>
      </c>
      <c r="W1359" t="n">
        <v>2.68</v>
      </c>
      <c r="X1359" t="n">
        <v>1.16</v>
      </c>
      <c r="Y1359" t="n">
        <v>1</v>
      </c>
      <c r="Z1359" t="n">
        <v>10</v>
      </c>
    </row>
    <row r="1360">
      <c r="A1360" t="n">
        <v>15</v>
      </c>
      <c r="B1360" t="n">
        <v>115</v>
      </c>
      <c r="C1360" t="inlineStr">
        <is>
          <t xml:space="preserve">CONCLUIDO	</t>
        </is>
      </c>
      <c r="D1360" t="n">
        <v>4.8035</v>
      </c>
      <c r="E1360" t="n">
        <v>20.82</v>
      </c>
      <c r="F1360" t="n">
        <v>16.45</v>
      </c>
      <c r="G1360" t="n">
        <v>25.3</v>
      </c>
      <c r="H1360" t="n">
        <v>0.37</v>
      </c>
      <c r="I1360" t="n">
        <v>39</v>
      </c>
      <c r="J1360" t="n">
        <v>229.22</v>
      </c>
      <c r="K1360" t="n">
        <v>56.94</v>
      </c>
      <c r="L1360" t="n">
        <v>4.75</v>
      </c>
      <c r="M1360" t="n">
        <v>37</v>
      </c>
      <c r="N1360" t="n">
        <v>52.53</v>
      </c>
      <c r="O1360" t="n">
        <v>28504.87</v>
      </c>
      <c r="P1360" t="n">
        <v>246.37</v>
      </c>
      <c r="Q1360" t="n">
        <v>467.16</v>
      </c>
      <c r="R1360" t="n">
        <v>86.13</v>
      </c>
      <c r="S1360" t="n">
        <v>39.61</v>
      </c>
      <c r="T1360" t="n">
        <v>18158.5</v>
      </c>
      <c r="U1360" t="n">
        <v>0.46</v>
      </c>
      <c r="V1360" t="n">
        <v>0.71</v>
      </c>
      <c r="W1360" t="n">
        <v>2.67</v>
      </c>
      <c r="X1360" t="n">
        <v>1.11</v>
      </c>
      <c r="Y1360" t="n">
        <v>1</v>
      </c>
      <c r="Z1360" t="n">
        <v>10</v>
      </c>
    </row>
    <row r="1361">
      <c r="A1361" t="n">
        <v>16</v>
      </c>
      <c r="B1361" t="n">
        <v>115</v>
      </c>
      <c r="C1361" t="inlineStr">
        <is>
          <t xml:space="preserve">CONCLUIDO	</t>
        </is>
      </c>
      <c r="D1361" t="n">
        <v>4.8411</v>
      </c>
      <c r="E1361" t="n">
        <v>20.66</v>
      </c>
      <c r="F1361" t="n">
        <v>16.37</v>
      </c>
      <c r="G1361" t="n">
        <v>26.55</v>
      </c>
      <c r="H1361" t="n">
        <v>0.39</v>
      </c>
      <c r="I1361" t="n">
        <v>37</v>
      </c>
      <c r="J1361" t="n">
        <v>229.65</v>
      </c>
      <c r="K1361" t="n">
        <v>56.94</v>
      </c>
      <c r="L1361" t="n">
        <v>5</v>
      </c>
      <c r="M1361" t="n">
        <v>35</v>
      </c>
      <c r="N1361" t="n">
        <v>52.7</v>
      </c>
      <c r="O1361" t="n">
        <v>28557.1</v>
      </c>
      <c r="P1361" t="n">
        <v>245.06</v>
      </c>
      <c r="Q1361" t="n">
        <v>467.07</v>
      </c>
      <c r="R1361" t="n">
        <v>83.70999999999999</v>
      </c>
      <c r="S1361" t="n">
        <v>39.61</v>
      </c>
      <c r="T1361" t="n">
        <v>16961.32</v>
      </c>
      <c r="U1361" t="n">
        <v>0.47</v>
      </c>
      <c r="V1361" t="n">
        <v>0.71</v>
      </c>
      <c r="W1361" t="n">
        <v>2.67</v>
      </c>
      <c r="X1361" t="n">
        <v>1.04</v>
      </c>
      <c r="Y1361" t="n">
        <v>1</v>
      </c>
      <c r="Z1361" t="n">
        <v>10</v>
      </c>
    </row>
    <row r="1362">
      <c r="A1362" t="n">
        <v>17</v>
      </c>
      <c r="B1362" t="n">
        <v>115</v>
      </c>
      <c r="C1362" t="inlineStr">
        <is>
          <t xml:space="preserve">CONCLUIDO	</t>
        </is>
      </c>
      <c r="D1362" t="n">
        <v>4.869</v>
      </c>
      <c r="E1362" t="n">
        <v>20.54</v>
      </c>
      <c r="F1362" t="n">
        <v>16.34</v>
      </c>
      <c r="G1362" t="n">
        <v>28.01</v>
      </c>
      <c r="H1362" t="n">
        <v>0.41</v>
      </c>
      <c r="I1362" t="n">
        <v>35</v>
      </c>
      <c r="J1362" t="n">
        <v>230.07</v>
      </c>
      <c r="K1362" t="n">
        <v>56.94</v>
      </c>
      <c r="L1362" t="n">
        <v>5.25</v>
      </c>
      <c r="M1362" t="n">
        <v>33</v>
      </c>
      <c r="N1362" t="n">
        <v>52.88</v>
      </c>
      <c r="O1362" t="n">
        <v>28609.38</v>
      </c>
      <c r="P1362" t="n">
        <v>244.48</v>
      </c>
      <c r="Q1362" t="n">
        <v>467.23</v>
      </c>
      <c r="R1362" t="n">
        <v>82.76000000000001</v>
      </c>
      <c r="S1362" t="n">
        <v>39.61</v>
      </c>
      <c r="T1362" t="n">
        <v>16496.59</v>
      </c>
      <c r="U1362" t="n">
        <v>0.48</v>
      </c>
      <c r="V1362" t="n">
        <v>0.71</v>
      </c>
      <c r="W1362" t="n">
        <v>2.67</v>
      </c>
      <c r="X1362" t="n">
        <v>1.01</v>
      </c>
      <c r="Y1362" t="n">
        <v>1</v>
      </c>
      <c r="Z1362" t="n">
        <v>10</v>
      </c>
    </row>
    <row r="1363">
      <c r="A1363" t="n">
        <v>18</v>
      </c>
      <c r="B1363" t="n">
        <v>115</v>
      </c>
      <c r="C1363" t="inlineStr">
        <is>
          <t xml:space="preserve">CONCLUIDO	</t>
        </is>
      </c>
      <c r="D1363" t="n">
        <v>4.9069</v>
      </c>
      <c r="E1363" t="n">
        <v>20.38</v>
      </c>
      <c r="F1363" t="n">
        <v>16.27</v>
      </c>
      <c r="G1363" t="n">
        <v>29.58</v>
      </c>
      <c r="H1363" t="n">
        <v>0.42</v>
      </c>
      <c r="I1363" t="n">
        <v>33</v>
      </c>
      <c r="J1363" t="n">
        <v>230.49</v>
      </c>
      <c r="K1363" t="n">
        <v>56.94</v>
      </c>
      <c r="L1363" t="n">
        <v>5.5</v>
      </c>
      <c r="M1363" t="n">
        <v>31</v>
      </c>
      <c r="N1363" t="n">
        <v>53.05</v>
      </c>
      <c r="O1363" t="n">
        <v>28661.73</v>
      </c>
      <c r="P1363" t="n">
        <v>243.08</v>
      </c>
      <c r="Q1363" t="n">
        <v>467.11</v>
      </c>
      <c r="R1363" t="n">
        <v>80.06999999999999</v>
      </c>
      <c r="S1363" t="n">
        <v>39.61</v>
      </c>
      <c r="T1363" t="n">
        <v>15159.61</v>
      </c>
      <c r="U1363" t="n">
        <v>0.49</v>
      </c>
      <c r="V1363" t="n">
        <v>0.72</v>
      </c>
      <c r="W1363" t="n">
        <v>2.67</v>
      </c>
      <c r="X1363" t="n">
        <v>0.9399999999999999</v>
      </c>
      <c r="Y1363" t="n">
        <v>1</v>
      </c>
      <c r="Z1363" t="n">
        <v>10</v>
      </c>
    </row>
    <row r="1364">
      <c r="A1364" t="n">
        <v>19</v>
      </c>
      <c r="B1364" t="n">
        <v>115</v>
      </c>
      <c r="C1364" t="inlineStr">
        <is>
          <t xml:space="preserve">CONCLUIDO	</t>
        </is>
      </c>
      <c r="D1364" t="n">
        <v>4.9258</v>
      </c>
      <c r="E1364" t="n">
        <v>20.3</v>
      </c>
      <c r="F1364" t="n">
        <v>16.24</v>
      </c>
      <c r="G1364" t="n">
        <v>30.44</v>
      </c>
      <c r="H1364" t="n">
        <v>0.44</v>
      </c>
      <c r="I1364" t="n">
        <v>32</v>
      </c>
      <c r="J1364" t="n">
        <v>230.92</v>
      </c>
      <c r="K1364" t="n">
        <v>56.94</v>
      </c>
      <c r="L1364" t="n">
        <v>5.75</v>
      </c>
      <c r="M1364" t="n">
        <v>30</v>
      </c>
      <c r="N1364" t="n">
        <v>53.23</v>
      </c>
      <c r="O1364" t="n">
        <v>28714.14</v>
      </c>
      <c r="P1364" t="n">
        <v>242.42</v>
      </c>
      <c r="Q1364" t="n">
        <v>467.08</v>
      </c>
      <c r="R1364" t="n">
        <v>79.40000000000001</v>
      </c>
      <c r="S1364" t="n">
        <v>39.61</v>
      </c>
      <c r="T1364" t="n">
        <v>14833.28</v>
      </c>
      <c r="U1364" t="n">
        <v>0.5</v>
      </c>
      <c r="V1364" t="n">
        <v>0.72</v>
      </c>
      <c r="W1364" t="n">
        <v>2.66</v>
      </c>
      <c r="X1364" t="n">
        <v>0.9</v>
      </c>
      <c r="Y1364" t="n">
        <v>1</v>
      </c>
      <c r="Z1364" t="n">
        <v>10</v>
      </c>
    </row>
    <row r="1365">
      <c r="A1365" t="n">
        <v>20</v>
      </c>
      <c r="B1365" t="n">
        <v>115</v>
      </c>
      <c r="C1365" t="inlineStr">
        <is>
          <t xml:space="preserve">CONCLUIDO	</t>
        </is>
      </c>
      <c r="D1365" t="n">
        <v>4.9588</v>
      </c>
      <c r="E1365" t="n">
        <v>20.17</v>
      </c>
      <c r="F1365" t="n">
        <v>16.19</v>
      </c>
      <c r="G1365" t="n">
        <v>32.38</v>
      </c>
      <c r="H1365" t="n">
        <v>0.46</v>
      </c>
      <c r="I1365" t="n">
        <v>30</v>
      </c>
      <c r="J1365" t="n">
        <v>231.34</v>
      </c>
      <c r="K1365" t="n">
        <v>56.94</v>
      </c>
      <c r="L1365" t="n">
        <v>6</v>
      </c>
      <c r="M1365" t="n">
        <v>28</v>
      </c>
      <c r="N1365" t="n">
        <v>53.4</v>
      </c>
      <c r="O1365" t="n">
        <v>28766.61</v>
      </c>
      <c r="P1365" t="n">
        <v>241.3</v>
      </c>
      <c r="Q1365" t="n">
        <v>467.11</v>
      </c>
      <c r="R1365" t="n">
        <v>77.86</v>
      </c>
      <c r="S1365" t="n">
        <v>39.61</v>
      </c>
      <c r="T1365" t="n">
        <v>14070.35</v>
      </c>
      <c r="U1365" t="n">
        <v>0.51</v>
      </c>
      <c r="V1365" t="n">
        <v>0.72</v>
      </c>
      <c r="W1365" t="n">
        <v>2.66</v>
      </c>
      <c r="X1365" t="n">
        <v>0.85</v>
      </c>
      <c r="Y1365" t="n">
        <v>1</v>
      </c>
      <c r="Z1365" t="n">
        <v>10</v>
      </c>
    </row>
    <row r="1366">
      <c r="A1366" t="n">
        <v>21</v>
      </c>
      <c r="B1366" t="n">
        <v>115</v>
      </c>
      <c r="C1366" t="inlineStr">
        <is>
          <t xml:space="preserve">CONCLUIDO	</t>
        </is>
      </c>
      <c r="D1366" t="n">
        <v>4.9801</v>
      </c>
      <c r="E1366" t="n">
        <v>20.08</v>
      </c>
      <c r="F1366" t="n">
        <v>16.15</v>
      </c>
      <c r="G1366" t="n">
        <v>33.41</v>
      </c>
      <c r="H1366" t="n">
        <v>0.48</v>
      </c>
      <c r="I1366" t="n">
        <v>29</v>
      </c>
      <c r="J1366" t="n">
        <v>231.77</v>
      </c>
      <c r="K1366" t="n">
        <v>56.94</v>
      </c>
      <c r="L1366" t="n">
        <v>6.25</v>
      </c>
      <c r="M1366" t="n">
        <v>27</v>
      </c>
      <c r="N1366" t="n">
        <v>53.58</v>
      </c>
      <c r="O1366" t="n">
        <v>28819.14</v>
      </c>
      <c r="P1366" t="n">
        <v>240.27</v>
      </c>
      <c r="Q1366" t="n">
        <v>467.08</v>
      </c>
      <c r="R1366" t="n">
        <v>76.40000000000001</v>
      </c>
      <c r="S1366" t="n">
        <v>39.61</v>
      </c>
      <c r="T1366" t="n">
        <v>13344.9</v>
      </c>
      <c r="U1366" t="n">
        <v>0.52</v>
      </c>
      <c r="V1366" t="n">
        <v>0.72</v>
      </c>
      <c r="W1366" t="n">
        <v>2.66</v>
      </c>
      <c r="X1366" t="n">
        <v>0.8100000000000001</v>
      </c>
      <c r="Y1366" t="n">
        <v>1</v>
      </c>
      <c r="Z1366" t="n">
        <v>10</v>
      </c>
    </row>
    <row r="1367">
      <c r="A1367" t="n">
        <v>22</v>
      </c>
      <c r="B1367" t="n">
        <v>115</v>
      </c>
      <c r="C1367" t="inlineStr">
        <is>
          <t xml:space="preserve">CONCLUIDO	</t>
        </is>
      </c>
      <c r="D1367" t="n">
        <v>5.0019</v>
      </c>
      <c r="E1367" t="n">
        <v>19.99</v>
      </c>
      <c r="F1367" t="n">
        <v>16.1</v>
      </c>
      <c r="G1367" t="n">
        <v>34.51</v>
      </c>
      <c r="H1367" t="n">
        <v>0.5</v>
      </c>
      <c r="I1367" t="n">
        <v>28</v>
      </c>
      <c r="J1367" t="n">
        <v>232.2</v>
      </c>
      <c r="K1367" t="n">
        <v>56.94</v>
      </c>
      <c r="L1367" t="n">
        <v>6.5</v>
      </c>
      <c r="M1367" t="n">
        <v>26</v>
      </c>
      <c r="N1367" t="n">
        <v>53.75</v>
      </c>
      <c r="O1367" t="n">
        <v>28871.74</v>
      </c>
      <c r="P1367" t="n">
        <v>239.46</v>
      </c>
      <c r="Q1367" t="n">
        <v>467.1</v>
      </c>
      <c r="R1367" t="n">
        <v>74.89</v>
      </c>
      <c r="S1367" t="n">
        <v>39.61</v>
      </c>
      <c r="T1367" t="n">
        <v>12594.78</v>
      </c>
      <c r="U1367" t="n">
        <v>0.53</v>
      </c>
      <c r="V1367" t="n">
        <v>0.72</v>
      </c>
      <c r="W1367" t="n">
        <v>2.66</v>
      </c>
      <c r="X1367" t="n">
        <v>0.77</v>
      </c>
      <c r="Y1367" t="n">
        <v>1</v>
      </c>
      <c r="Z1367" t="n">
        <v>10</v>
      </c>
    </row>
    <row r="1368">
      <c r="A1368" t="n">
        <v>23</v>
      </c>
      <c r="B1368" t="n">
        <v>115</v>
      </c>
      <c r="C1368" t="inlineStr">
        <is>
          <t xml:space="preserve">CONCLUIDO	</t>
        </is>
      </c>
      <c r="D1368" t="n">
        <v>5.0162</v>
      </c>
      <c r="E1368" t="n">
        <v>19.94</v>
      </c>
      <c r="F1368" t="n">
        <v>16.09</v>
      </c>
      <c r="G1368" t="n">
        <v>35.75</v>
      </c>
      <c r="H1368" t="n">
        <v>0.52</v>
      </c>
      <c r="I1368" t="n">
        <v>27</v>
      </c>
      <c r="J1368" t="n">
        <v>232.62</v>
      </c>
      <c r="K1368" t="n">
        <v>56.94</v>
      </c>
      <c r="L1368" t="n">
        <v>6.75</v>
      </c>
      <c r="M1368" t="n">
        <v>25</v>
      </c>
      <c r="N1368" t="n">
        <v>53.93</v>
      </c>
      <c r="O1368" t="n">
        <v>28924.39</v>
      </c>
      <c r="P1368" t="n">
        <v>238.96</v>
      </c>
      <c r="Q1368" t="n">
        <v>467.08</v>
      </c>
      <c r="R1368" t="n">
        <v>74.42</v>
      </c>
      <c r="S1368" t="n">
        <v>39.61</v>
      </c>
      <c r="T1368" t="n">
        <v>12368.37</v>
      </c>
      <c r="U1368" t="n">
        <v>0.53</v>
      </c>
      <c r="V1368" t="n">
        <v>0.72</v>
      </c>
      <c r="W1368" t="n">
        <v>2.66</v>
      </c>
      <c r="X1368" t="n">
        <v>0.76</v>
      </c>
      <c r="Y1368" t="n">
        <v>1</v>
      </c>
      <c r="Z1368" t="n">
        <v>10</v>
      </c>
    </row>
    <row r="1369">
      <c r="A1369" t="n">
        <v>24</v>
      </c>
      <c r="B1369" t="n">
        <v>115</v>
      </c>
      <c r="C1369" t="inlineStr">
        <is>
          <t xml:space="preserve">CONCLUIDO	</t>
        </is>
      </c>
      <c r="D1369" t="n">
        <v>5.0376</v>
      </c>
      <c r="E1369" t="n">
        <v>19.85</v>
      </c>
      <c r="F1369" t="n">
        <v>16.05</v>
      </c>
      <c r="G1369" t="n">
        <v>37.04</v>
      </c>
      <c r="H1369" t="n">
        <v>0.53</v>
      </c>
      <c r="I1369" t="n">
        <v>26</v>
      </c>
      <c r="J1369" t="n">
        <v>233.05</v>
      </c>
      <c r="K1369" t="n">
        <v>56.94</v>
      </c>
      <c r="L1369" t="n">
        <v>7</v>
      </c>
      <c r="M1369" t="n">
        <v>24</v>
      </c>
      <c r="N1369" t="n">
        <v>54.11</v>
      </c>
      <c r="O1369" t="n">
        <v>28977.11</v>
      </c>
      <c r="P1369" t="n">
        <v>238.29</v>
      </c>
      <c r="Q1369" t="n">
        <v>467.12</v>
      </c>
      <c r="R1369" t="n">
        <v>73.11</v>
      </c>
      <c r="S1369" t="n">
        <v>39.61</v>
      </c>
      <c r="T1369" t="n">
        <v>11717.73</v>
      </c>
      <c r="U1369" t="n">
        <v>0.54</v>
      </c>
      <c r="V1369" t="n">
        <v>0.73</v>
      </c>
      <c r="W1369" t="n">
        <v>2.66</v>
      </c>
      <c r="X1369" t="n">
        <v>0.71</v>
      </c>
      <c r="Y1369" t="n">
        <v>1</v>
      </c>
      <c r="Z1369" t="n">
        <v>10</v>
      </c>
    </row>
    <row r="1370">
      <c r="A1370" t="n">
        <v>25</v>
      </c>
      <c r="B1370" t="n">
        <v>115</v>
      </c>
      <c r="C1370" t="inlineStr">
        <is>
          <t xml:space="preserve">CONCLUIDO	</t>
        </is>
      </c>
      <c r="D1370" t="n">
        <v>5.0499</v>
      </c>
      <c r="E1370" t="n">
        <v>19.8</v>
      </c>
      <c r="F1370" t="n">
        <v>16.04</v>
      </c>
      <c r="G1370" t="n">
        <v>38.51</v>
      </c>
      <c r="H1370" t="n">
        <v>0.55</v>
      </c>
      <c r="I1370" t="n">
        <v>25</v>
      </c>
      <c r="J1370" t="n">
        <v>233.48</v>
      </c>
      <c r="K1370" t="n">
        <v>56.94</v>
      </c>
      <c r="L1370" t="n">
        <v>7.25</v>
      </c>
      <c r="M1370" t="n">
        <v>23</v>
      </c>
      <c r="N1370" t="n">
        <v>54.29</v>
      </c>
      <c r="O1370" t="n">
        <v>29029.89</v>
      </c>
      <c r="P1370" t="n">
        <v>237.87</v>
      </c>
      <c r="Q1370" t="n">
        <v>467.07</v>
      </c>
      <c r="R1370" t="n">
        <v>72.97</v>
      </c>
      <c r="S1370" t="n">
        <v>39.61</v>
      </c>
      <c r="T1370" t="n">
        <v>11650.49</v>
      </c>
      <c r="U1370" t="n">
        <v>0.54</v>
      </c>
      <c r="V1370" t="n">
        <v>0.73</v>
      </c>
      <c r="W1370" t="n">
        <v>2.65</v>
      </c>
      <c r="X1370" t="n">
        <v>0.71</v>
      </c>
      <c r="Y1370" t="n">
        <v>1</v>
      </c>
      <c r="Z1370" t="n">
        <v>10</v>
      </c>
    </row>
    <row r="1371">
      <c r="A1371" t="n">
        <v>26</v>
      </c>
      <c r="B1371" t="n">
        <v>115</v>
      </c>
      <c r="C1371" t="inlineStr">
        <is>
          <t xml:space="preserve">CONCLUIDO	</t>
        </is>
      </c>
      <c r="D1371" t="n">
        <v>5.0741</v>
      </c>
      <c r="E1371" t="n">
        <v>19.71</v>
      </c>
      <c r="F1371" t="n">
        <v>15.99</v>
      </c>
      <c r="G1371" t="n">
        <v>39.98</v>
      </c>
      <c r="H1371" t="n">
        <v>0.57</v>
      </c>
      <c r="I1371" t="n">
        <v>24</v>
      </c>
      <c r="J1371" t="n">
        <v>233.91</v>
      </c>
      <c r="K1371" t="n">
        <v>56.94</v>
      </c>
      <c r="L1371" t="n">
        <v>7.5</v>
      </c>
      <c r="M1371" t="n">
        <v>22</v>
      </c>
      <c r="N1371" t="n">
        <v>54.46</v>
      </c>
      <c r="O1371" t="n">
        <v>29082.74</v>
      </c>
      <c r="P1371" t="n">
        <v>236.79</v>
      </c>
      <c r="Q1371" t="n">
        <v>467.07</v>
      </c>
      <c r="R1371" t="n">
        <v>71.34999999999999</v>
      </c>
      <c r="S1371" t="n">
        <v>39.61</v>
      </c>
      <c r="T1371" t="n">
        <v>10847.27</v>
      </c>
      <c r="U1371" t="n">
        <v>0.5600000000000001</v>
      </c>
      <c r="V1371" t="n">
        <v>0.73</v>
      </c>
      <c r="W1371" t="n">
        <v>2.65</v>
      </c>
      <c r="X1371" t="n">
        <v>0.66</v>
      </c>
      <c r="Y1371" t="n">
        <v>1</v>
      </c>
      <c r="Z1371" t="n">
        <v>10</v>
      </c>
    </row>
    <row r="1372">
      <c r="A1372" t="n">
        <v>27</v>
      </c>
      <c r="B1372" t="n">
        <v>115</v>
      </c>
      <c r="C1372" t="inlineStr">
        <is>
          <t xml:space="preserve">CONCLUIDO	</t>
        </is>
      </c>
      <c r="D1372" t="n">
        <v>5.0931</v>
      </c>
      <c r="E1372" t="n">
        <v>19.63</v>
      </c>
      <c r="F1372" t="n">
        <v>15.96</v>
      </c>
      <c r="G1372" t="n">
        <v>41.65</v>
      </c>
      <c r="H1372" t="n">
        <v>0.59</v>
      </c>
      <c r="I1372" t="n">
        <v>23</v>
      </c>
      <c r="J1372" t="n">
        <v>234.34</v>
      </c>
      <c r="K1372" t="n">
        <v>56.94</v>
      </c>
      <c r="L1372" t="n">
        <v>7.75</v>
      </c>
      <c r="M1372" t="n">
        <v>21</v>
      </c>
      <c r="N1372" t="n">
        <v>54.64</v>
      </c>
      <c r="O1372" t="n">
        <v>29135.65</v>
      </c>
      <c r="P1372" t="n">
        <v>235.98</v>
      </c>
      <c r="Q1372" t="n">
        <v>467.07</v>
      </c>
      <c r="R1372" t="n">
        <v>70.58</v>
      </c>
      <c r="S1372" t="n">
        <v>39.61</v>
      </c>
      <c r="T1372" t="n">
        <v>10466.71</v>
      </c>
      <c r="U1372" t="n">
        <v>0.5600000000000001</v>
      </c>
      <c r="V1372" t="n">
        <v>0.73</v>
      </c>
      <c r="W1372" t="n">
        <v>2.64</v>
      </c>
      <c r="X1372" t="n">
        <v>0.63</v>
      </c>
      <c r="Y1372" t="n">
        <v>1</v>
      </c>
      <c r="Z1372" t="n">
        <v>10</v>
      </c>
    </row>
    <row r="1373">
      <c r="A1373" t="n">
        <v>28</v>
      </c>
      <c r="B1373" t="n">
        <v>115</v>
      </c>
      <c r="C1373" t="inlineStr">
        <is>
          <t xml:space="preserve">CONCLUIDO	</t>
        </is>
      </c>
      <c r="D1373" t="n">
        <v>5.0953</v>
      </c>
      <c r="E1373" t="n">
        <v>19.63</v>
      </c>
      <c r="F1373" t="n">
        <v>15.96</v>
      </c>
      <c r="G1373" t="n">
        <v>41.62</v>
      </c>
      <c r="H1373" t="n">
        <v>0.61</v>
      </c>
      <c r="I1373" t="n">
        <v>23</v>
      </c>
      <c r="J1373" t="n">
        <v>234.77</v>
      </c>
      <c r="K1373" t="n">
        <v>56.94</v>
      </c>
      <c r="L1373" t="n">
        <v>8</v>
      </c>
      <c r="M1373" t="n">
        <v>21</v>
      </c>
      <c r="N1373" t="n">
        <v>54.82</v>
      </c>
      <c r="O1373" t="n">
        <v>29188.62</v>
      </c>
      <c r="P1373" t="n">
        <v>235.53</v>
      </c>
      <c r="Q1373" t="n">
        <v>467.1</v>
      </c>
      <c r="R1373" t="n">
        <v>70.36</v>
      </c>
      <c r="S1373" t="n">
        <v>39.61</v>
      </c>
      <c r="T1373" t="n">
        <v>10353.91</v>
      </c>
      <c r="U1373" t="n">
        <v>0.5600000000000001</v>
      </c>
      <c r="V1373" t="n">
        <v>0.73</v>
      </c>
      <c r="W1373" t="n">
        <v>2.64</v>
      </c>
      <c r="X1373" t="n">
        <v>0.62</v>
      </c>
      <c r="Y1373" t="n">
        <v>1</v>
      </c>
      <c r="Z1373" t="n">
        <v>10</v>
      </c>
    </row>
    <row r="1374">
      <c r="A1374" t="n">
        <v>29</v>
      </c>
      <c r="B1374" t="n">
        <v>115</v>
      </c>
      <c r="C1374" t="inlineStr">
        <is>
          <t xml:space="preserve">CONCLUIDO	</t>
        </is>
      </c>
      <c r="D1374" t="n">
        <v>5.1119</v>
      </c>
      <c r="E1374" t="n">
        <v>19.56</v>
      </c>
      <c r="F1374" t="n">
        <v>15.94</v>
      </c>
      <c r="G1374" t="n">
        <v>43.46</v>
      </c>
      <c r="H1374" t="n">
        <v>0.62</v>
      </c>
      <c r="I1374" t="n">
        <v>22</v>
      </c>
      <c r="J1374" t="n">
        <v>235.2</v>
      </c>
      <c r="K1374" t="n">
        <v>56.94</v>
      </c>
      <c r="L1374" t="n">
        <v>8.25</v>
      </c>
      <c r="M1374" t="n">
        <v>20</v>
      </c>
      <c r="N1374" t="n">
        <v>55</v>
      </c>
      <c r="O1374" t="n">
        <v>29241.66</v>
      </c>
      <c r="P1374" t="n">
        <v>234.98</v>
      </c>
      <c r="Q1374" t="n">
        <v>467.12</v>
      </c>
      <c r="R1374" t="n">
        <v>69.59999999999999</v>
      </c>
      <c r="S1374" t="n">
        <v>39.61</v>
      </c>
      <c r="T1374" t="n">
        <v>9981.85</v>
      </c>
      <c r="U1374" t="n">
        <v>0.57</v>
      </c>
      <c r="V1374" t="n">
        <v>0.73</v>
      </c>
      <c r="W1374" t="n">
        <v>2.64</v>
      </c>
      <c r="X1374" t="n">
        <v>0.6</v>
      </c>
      <c r="Y1374" t="n">
        <v>1</v>
      </c>
      <c r="Z1374" t="n">
        <v>10</v>
      </c>
    </row>
    <row r="1375">
      <c r="A1375" t="n">
        <v>30</v>
      </c>
      <c r="B1375" t="n">
        <v>115</v>
      </c>
      <c r="C1375" t="inlineStr">
        <is>
          <t xml:space="preserve">CONCLUIDO	</t>
        </is>
      </c>
      <c r="D1375" t="n">
        <v>5.1328</v>
      </c>
      <c r="E1375" t="n">
        <v>19.48</v>
      </c>
      <c r="F1375" t="n">
        <v>15.9</v>
      </c>
      <c r="G1375" t="n">
        <v>45.43</v>
      </c>
      <c r="H1375" t="n">
        <v>0.64</v>
      </c>
      <c r="I1375" t="n">
        <v>21</v>
      </c>
      <c r="J1375" t="n">
        <v>235.63</v>
      </c>
      <c r="K1375" t="n">
        <v>56.94</v>
      </c>
      <c r="L1375" t="n">
        <v>8.5</v>
      </c>
      <c r="M1375" t="n">
        <v>19</v>
      </c>
      <c r="N1375" t="n">
        <v>55.18</v>
      </c>
      <c r="O1375" t="n">
        <v>29294.76</v>
      </c>
      <c r="P1375" t="n">
        <v>234.16</v>
      </c>
      <c r="Q1375" t="n">
        <v>467.07</v>
      </c>
      <c r="R1375" t="n">
        <v>68.59999999999999</v>
      </c>
      <c r="S1375" t="n">
        <v>39.61</v>
      </c>
      <c r="T1375" t="n">
        <v>9486.43</v>
      </c>
      <c r="U1375" t="n">
        <v>0.58</v>
      </c>
      <c r="V1375" t="n">
        <v>0.73</v>
      </c>
      <c r="W1375" t="n">
        <v>2.64</v>
      </c>
      <c r="X1375" t="n">
        <v>0.57</v>
      </c>
      <c r="Y1375" t="n">
        <v>1</v>
      </c>
      <c r="Z1375" t="n">
        <v>10</v>
      </c>
    </row>
    <row r="1376">
      <c r="A1376" t="n">
        <v>31</v>
      </c>
      <c r="B1376" t="n">
        <v>115</v>
      </c>
      <c r="C1376" t="inlineStr">
        <is>
          <t xml:space="preserve">CONCLUIDO	</t>
        </is>
      </c>
      <c r="D1376" t="n">
        <v>5.1301</v>
      </c>
      <c r="E1376" t="n">
        <v>19.49</v>
      </c>
      <c r="F1376" t="n">
        <v>15.91</v>
      </c>
      <c r="G1376" t="n">
        <v>45.46</v>
      </c>
      <c r="H1376" t="n">
        <v>0.66</v>
      </c>
      <c r="I1376" t="n">
        <v>21</v>
      </c>
      <c r="J1376" t="n">
        <v>236.06</v>
      </c>
      <c r="K1376" t="n">
        <v>56.94</v>
      </c>
      <c r="L1376" t="n">
        <v>8.75</v>
      </c>
      <c r="M1376" t="n">
        <v>19</v>
      </c>
      <c r="N1376" t="n">
        <v>55.36</v>
      </c>
      <c r="O1376" t="n">
        <v>29347.92</v>
      </c>
      <c r="P1376" t="n">
        <v>233.6</v>
      </c>
      <c r="Q1376" t="n">
        <v>467.08</v>
      </c>
      <c r="R1376" t="n">
        <v>68.63</v>
      </c>
      <c r="S1376" t="n">
        <v>39.61</v>
      </c>
      <c r="T1376" t="n">
        <v>9500.41</v>
      </c>
      <c r="U1376" t="n">
        <v>0.58</v>
      </c>
      <c r="V1376" t="n">
        <v>0.73</v>
      </c>
      <c r="W1376" t="n">
        <v>2.65</v>
      </c>
      <c r="X1376" t="n">
        <v>0.58</v>
      </c>
      <c r="Y1376" t="n">
        <v>1</v>
      </c>
      <c r="Z1376" t="n">
        <v>10</v>
      </c>
    </row>
    <row r="1377">
      <c r="A1377" t="n">
        <v>32</v>
      </c>
      <c r="B1377" t="n">
        <v>115</v>
      </c>
      <c r="C1377" t="inlineStr">
        <is>
          <t xml:space="preserve">CONCLUIDO	</t>
        </is>
      </c>
      <c r="D1377" t="n">
        <v>5.1538</v>
      </c>
      <c r="E1377" t="n">
        <v>19.4</v>
      </c>
      <c r="F1377" t="n">
        <v>15.86</v>
      </c>
      <c r="G1377" t="n">
        <v>47.59</v>
      </c>
      <c r="H1377" t="n">
        <v>0.68</v>
      </c>
      <c r="I1377" t="n">
        <v>20</v>
      </c>
      <c r="J1377" t="n">
        <v>236.49</v>
      </c>
      <c r="K1377" t="n">
        <v>56.94</v>
      </c>
      <c r="L1377" t="n">
        <v>9</v>
      </c>
      <c r="M1377" t="n">
        <v>18</v>
      </c>
      <c r="N1377" t="n">
        <v>55.55</v>
      </c>
      <c r="O1377" t="n">
        <v>29401.15</v>
      </c>
      <c r="P1377" t="n">
        <v>233.46</v>
      </c>
      <c r="Q1377" t="n">
        <v>467.07</v>
      </c>
      <c r="R1377" t="n">
        <v>67.44</v>
      </c>
      <c r="S1377" t="n">
        <v>39.61</v>
      </c>
      <c r="T1377" t="n">
        <v>8908.51</v>
      </c>
      <c r="U1377" t="n">
        <v>0.59</v>
      </c>
      <c r="V1377" t="n">
        <v>0.74</v>
      </c>
      <c r="W1377" t="n">
        <v>2.64</v>
      </c>
      <c r="X1377" t="n">
        <v>0.53</v>
      </c>
      <c r="Y1377" t="n">
        <v>1</v>
      </c>
      <c r="Z1377" t="n">
        <v>10</v>
      </c>
    </row>
    <row r="1378">
      <c r="A1378" t="n">
        <v>33</v>
      </c>
      <c r="B1378" t="n">
        <v>115</v>
      </c>
      <c r="C1378" t="inlineStr">
        <is>
          <t xml:space="preserve">CONCLUIDO	</t>
        </is>
      </c>
      <c r="D1378" t="n">
        <v>5.1706</v>
      </c>
      <c r="E1378" t="n">
        <v>19.34</v>
      </c>
      <c r="F1378" t="n">
        <v>15.85</v>
      </c>
      <c r="G1378" t="n">
        <v>50.04</v>
      </c>
      <c r="H1378" t="n">
        <v>0.6899999999999999</v>
      </c>
      <c r="I1378" t="n">
        <v>19</v>
      </c>
      <c r="J1378" t="n">
        <v>236.92</v>
      </c>
      <c r="K1378" t="n">
        <v>56.94</v>
      </c>
      <c r="L1378" t="n">
        <v>9.25</v>
      </c>
      <c r="M1378" t="n">
        <v>17</v>
      </c>
      <c r="N1378" t="n">
        <v>55.73</v>
      </c>
      <c r="O1378" t="n">
        <v>29454.44</v>
      </c>
      <c r="P1378" t="n">
        <v>232.43</v>
      </c>
      <c r="Q1378" t="n">
        <v>467.07</v>
      </c>
      <c r="R1378" t="n">
        <v>66.63</v>
      </c>
      <c r="S1378" t="n">
        <v>39.61</v>
      </c>
      <c r="T1378" t="n">
        <v>8510.52</v>
      </c>
      <c r="U1378" t="n">
        <v>0.59</v>
      </c>
      <c r="V1378" t="n">
        <v>0.74</v>
      </c>
      <c r="W1378" t="n">
        <v>2.64</v>
      </c>
      <c r="X1378" t="n">
        <v>0.51</v>
      </c>
      <c r="Y1378" t="n">
        <v>1</v>
      </c>
      <c r="Z1378" t="n">
        <v>10</v>
      </c>
    </row>
    <row r="1379">
      <c r="A1379" t="n">
        <v>34</v>
      </c>
      <c r="B1379" t="n">
        <v>115</v>
      </c>
      <c r="C1379" t="inlineStr">
        <is>
          <t xml:space="preserve">CONCLUIDO	</t>
        </is>
      </c>
      <c r="D1379" t="n">
        <v>5.1675</v>
      </c>
      <c r="E1379" t="n">
        <v>19.35</v>
      </c>
      <c r="F1379" t="n">
        <v>15.86</v>
      </c>
      <c r="G1379" t="n">
        <v>50.07</v>
      </c>
      <c r="H1379" t="n">
        <v>0.71</v>
      </c>
      <c r="I1379" t="n">
        <v>19</v>
      </c>
      <c r="J1379" t="n">
        <v>237.35</v>
      </c>
      <c r="K1379" t="n">
        <v>56.94</v>
      </c>
      <c r="L1379" t="n">
        <v>9.5</v>
      </c>
      <c r="M1379" t="n">
        <v>17</v>
      </c>
      <c r="N1379" t="n">
        <v>55.91</v>
      </c>
      <c r="O1379" t="n">
        <v>29507.8</v>
      </c>
      <c r="P1379" t="n">
        <v>232.99</v>
      </c>
      <c r="Q1379" t="n">
        <v>467.07</v>
      </c>
      <c r="R1379" t="n">
        <v>67.08</v>
      </c>
      <c r="S1379" t="n">
        <v>39.61</v>
      </c>
      <c r="T1379" t="n">
        <v>8737.889999999999</v>
      </c>
      <c r="U1379" t="n">
        <v>0.59</v>
      </c>
      <c r="V1379" t="n">
        <v>0.74</v>
      </c>
      <c r="W1379" t="n">
        <v>2.64</v>
      </c>
      <c r="X1379" t="n">
        <v>0.52</v>
      </c>
      <c r="Y1379" t="n">
        <v>1</v>
      </c>
      <c r="Z1379" t="n">
        <v>10</v>
      </c>
    </row>
    <row r="1380">
      <c r="A1380" t="n">
        <v>35</v>
      </c>
      <c r="B1380" t="n">
        <v>115</v>
      </c>
      <c r="C1380" t="inlineStr">
        <is>
          <t xml:space="preserve">CONCLUIDO	</t>
        </is>
      </c>
      <c r="D1380" t="n">
        <v>5.1671</v>
      </c>
      <c r="E1380" t="n">
        <v>19.35</v>
      </c>
      <c r="F1380" t="n">
        <v>15.86</v>
      </c>
      <c r="G1380" t="n">
        <v>50.08</v>
      </c>
      <c r="H1380" t="n">
        <v>0.73</v>
      </c>
      <c r="I1380" t="n">
        <v>19</v>
      </c>
      <c r="J1380" t="n">
        <v>237.79</v>
      </c>
      <c r="K1380" t="n">
        <v>56.94</v>
      </c>
      <c r="L1380" t="n">
        <v>9.75</v>
      </c>
      <c r="M1380" t="n">
        <v>17</v>
      </c>
      <c r="N1380" t="n">
        <v>56.09</v>
      </c>
      <c r="O1380" t="n">
        <v>29561.22</v>
      </c>
      <c r="P1380" t="n">
        <v>232.6</v>
      </c>
      <c r="Q1380" t="n">
        <v>467.07</v>
      </c>
      <c r="R1380" t="n">
        <v>67.2</v>
      </c>
      <c r="S1380" t="n">
        <v>39.61</v>
      </c>
      <c r="T1380" t="n">
        <v>8793.92</v>
      </c>
      <c r="U1380" t="n">
        <v>0.59</v>
      </c>
      <c r="V1380" t="n">
        <v>0.74</v>
      </c>
      <c r="W1380" t="n">
        <v>2.64</v>
      </c>
      <c r="X1380" t="n">
        <v>0.52</v>
      </c>
      <c r="Y1380" t="n">
        <v>1</v>
      </c>
      <c r="Z1380" t="n">
        <v>10</v>
      </c>
    </row>
    <row r="1381">
      <c r="A1381" t="n">
        <v>36</v>
      </c>
      <c r="B1381" t="n">
        <v>115</v>
      </c>
      <c r="C1381" t="inlineStr">
        <is>
          <t xml:space="preserve">CONCLUIDO	</t>
        </is>
      </c>
      <c r="D1381" t="n">
        <v>5.1884</v>
      </c>
      <c r="E1381" t="n">
        <v>19.27</v>
      </c>
      <c r="F1381" t="n">
        <v>15.82</v>
      </c>
      <c r="G1381" t="n">
        <v>52.74</v>
      </c>
      <c r="H1381" t="n">
        <v>0.75</v>
      </c>
      <c r="I1381" t="n">
        <v>18</v>
      </c>
      <c r="J1381" t="n">
        <v>238.22</v>
      </c>
      <c r="K1381" t="n">
        <v>56.94</v>
      </c>
      <c r="L1381" t="n">
        <v>10</v>
      </c>
      <c r="M1381" t="n">
        <v>16</v>
      </c>
      <c r="N1381" t="n">
        <v>56.28</v>
      </c>
      <c r="O1381" t="n">
        <v>29614.71</v>
      </c>
      <c r="P1381" t="n">
        <v>231.74</v>
      </c>
      <c r="Q1381" t="n">
        <v>467.07</v>
      </c>
      <c r="R1381" t="n">
        <v>65.81</v>
      </c>
      <c r="S1381" t="n">
        <v>39.61</v>
      </c>
      <c r="T1381" t="n">
        <v>8104.19</v>
      </c>
      <c r="U1381" t="n">
        <v>0.6</v>
      </c>
      <c r="V1381" t="n">
        <v>0.74</v>
      </c>
      <c r="W1381" t="n">
        <v>2.64</v>
      </c>
      <c r="X1381" t="n">
        <v>0.49</v>
      </c>
      <c r="Y1381" t="n">
        <v>1</v>
      </c>
      <c r="Z1381" t="n">
        <v>10</v>
      </c>
    </row>
    <row r="1382">
      <c r="A1382" t="n">
        <v>37</v>
      </c>
      <c r="B1382" t="n">
        <v>115</v>
      </c>
      <c r="C1382" t="inlineStr">
        <is>
          <t xml:space="preserve">CONCLUIDO	</t>
        </is>
      </c>
      <c r="D1382" t="n">
        <v>5.1883</v>
      </c>
      <c r="E1382" t="n">
        <v>19.27</v>
      </c>
      <c r="F1382" t="n">
        <v>15.82</v>
      </c>
      <c r="G1382" t="n">
        <v>52.74</v>
      </c>
      <c r="H1382" t="n">
        <v>0.76</v>
      </c>
      <c r="I1382" t="n">
        <v>18</v>
      </c>
      <c r="J1382" t="n">
        <v>238.66</v>
      </c>
      <c r="K1382" t="n">
        <v>56.94</v>
      </c>
      <c r="L1382" t="n">
        <v>10.25</v>
      </c>
      <c r="M1382" t="n">
        <v>16</v>
      </c>
      <c r="N1382" t="n">
        <v>56.46</v>
      </c>
      <c r="O1382" t="n">
        <v>29668.27</v>
      </c>
      <c r="P1382" t="n">
        <v>230.99</v>
      </c>
      <c r="Q1382" t="n">
        <v>467.12</v>
      </c>
      <c r="R1382" t="n">
        <v>65.68000000000001</v>
      </c>
      <c r="S1382" t="n">
        <v>39.61</v>
      </c>
      <c r="T1382" t="n">
        <v>8040.81</v>
      </c>
      <c r="U1382" t="n">
        <v>0.6</v>
      </c>
      <c r="V1382" t="n">
        <v>0.74</v>
      </c>
      <c r="W1382" t="n">
        <v>2.64</v>
      </c>
      <c r="X1382" t="n">
        <v>0.49</v>
      </c>
      <c r="Y1382" t="n">
        <v>1</v>
      </c>
      <c r="Z1382" t="n">
        <v>10</v>
      </c>
    </row>
    <row r="1383">
      <c r="A1383" t="n">
        <v>38</v>
      </c>
      <c r="B1383" t="n">
        <v>115</v>
      </c>
      <c r="C1383" t="inlineStr">
        <is>
          <t xml:space="preserve">CONCLUIDO	</t>
        </is>
      </c>
      <c r="D1383" t="n">
        <v>5.2093</v>
      </c>
      <c r="E1383" t="n">
        <v>19.2</v>
      </c>
      <c r="F1383" t="n">
        <v>15.79</v>
      </c>
      <c r="G1383" t="n">
        <v>55.73</v>
      </c>
      <c r="H1383" t="n">
        <v>0.78</v>
      </c>
      <c r="I1383" t="n">
        <v>17</v>
      </c>
      <c r="J1383" t="n">
        <v>239.09</v>
      </c>
      <c r="K1383" t="n">
        <v>56.94</v>
      </c>
      <c r="L1383" t="n">
        <v>10.5</v>
      </c>
      <c r="M1383" t="n">
        <v>15</v>
      </c>
      <c r="N1383" t="n">
        <v>56.65</v>
      </c>
      <c r="O1383" t="n">
        <v>29721.89</v>
      </c>
      <c r="P1383" t="n">
        <v>230.36</v>
      </c>
      <c r="Q1383" t="n">
        <v>467.14</v>
      </c>
      <c r="R1383" t="n">
        <v>64.93000000000001</v>
      </c>
      <c r="S1383" t="n">
        <v>39.61</v>
      </c>
      <c r="T1383" t="n">
        <v>7671.44</v>
      </c>
      <c r="U1383" t="n">
        <v>0.61</v>
      </c>
      <c r="V1383" t="n">
        <v>0.74</v>
      </c>
      <c r="W1383" t="n">
        <v>2.63</v>
      </c>
      <c r="X1383" t="n">
        <v>0.46</v>
      </c>
      <c r="Y1383" t="n">
        <v>1</v>
      </c>
      <c r="Z1383" t="n">
        <v>10</v>
      </c>
    </row>
    <row r="1384">
      <c r="A1384" t="n">
        <v>39</v>
      </c>
      <c r="B1384" t="n">
        <v>115</v>
      </c>
      <c r="C1384" t="inlineStr">
        <is>
          <t xml:space="preserve">CONCLUIDO	</t>
        </is>
      </c>
      <c r="D1384" t="n">
        <v>5.209</v>
      </c>
      <c r="E1384" t="n">
        <v>19.2</v>
      </c>
      <c r="F1384" t="n">
        <v>15.79</v>
      </c>
      <c r="G1384" t="n">
        <v>55.73</v>
      </c>
      <c r="H1384" t="n">
        <v>0.8</v>
      </c>
      <c r="I1384" t="n">
        <v>17</v>
      </c>
      <c r="J1384" t="n">
        <v>239.53</v>
      </c>
      <c r="K1384" t="n">
        <v>56.94</v>
      </c>
      <c r="L1384" t="n">
        <v>10.75</v>
      </c>
      <c r="M1384" t="n">
        <v>15</v>
      </c>
      <c r="N1384" t="n">
        <v>56.83</v>
      </c>
      <c r="O1384" t="n">
        <v>29775.57</v>
      </c>
      <c r="P1384" t="n">
        <v>230.35</v>
      </c>
      <c r="Q1384" t="n">
        <v>467.07</v>
      </c>
      <c r="R1384" t="n">
        <v>64.75</v>
      </c>
      <c r="S1384" t="n">
        <v>39.61</v>
      </c>
      <c r="T1384" t="n">
        <v>7582.29</v>
      </c>
      <c r="U1384" t="n">
        <v>0.61</v>
      </c>
      <c r="V1384" t="n">
        <v>0.74</v>
      </c>
      <c r="W1384" t="n">
        <v>2.64</v>
      </c>
      <c r="X1384" t="n">
        <v>0.46</v>
      </c>
      <c r="Y1384" t="n">
        <v>1</v>
      </c>
      <c r="Z1384" t="n">
        <v>10</v>
      </c>
    </row>
    <row r="1385">
      <c r="A1385" t="n">
        <v>40</v>
      </c>
      <c r="B1385" t="n">
        <v>115</v>
      </c>
      <c r="C1385" t="inlineStr">
        <is>
          <t xml:space="preserve">CONCLUIDO	</t>
        </is>
      </c>
      <c r="D1385" t="n">
        <v>5.2259</v>
      </c>
      <c r="E1385" t="n">
        <v>19.14</v>
      </c>
      <c r="F1385" t="n">
        <v>15.77</v>
      </c>
      <c r="G1385" t="n">
        <v>59.15</v>
      </c>
      <c r="H1385" t="n">
        <v>0.82</v>
      </c>
      <c r="I1385" t="n">
        <v>16</v>
      </c>
      <c r="J1385" t="n">
        <v>239.96</v>
      </c>
      <c r="K1385" t="n">
        <v>56.94</v>
      </c>
      <c r="L1385" t="n">
        <v>11</v>
      </c>
      <c r="M1385" t="n">
        <v>14</v>
      </c>
      <c r="N1385" t="n">
        <v>57.02</v>
      </c>
      <c r="O1385" t="n">
        <v>29829.32</v>
      </c>
      <c r="P1385" t="n">
        <v>229.72</v>
      </c>
      <c r="Q1385" t="n">
        <v>467.1</v>
      </c>
      <c r="R1385" t="n">
        <v>64.31999999999999</v>
      </c>
      <c r="S1385" t="n">
        <v>39.61</v>
      </c>
      <c r="T1385" t="n">
        <v>7368.62</v>
      </c>
      <c r="U1385" t="n">
        <v>0.62</v>
      </c>
      <c r="V1385" t="n">
        <v>0.74</v>
      </c>
      <c r="W1385" t="n">
        <v>2.63</v>
      </c>
      <c r="X1385" t="n">
        <v>0.44</v>
      </c>
      <c r="Y1385" t="n">
        <v>1</v>
      </c>
      <c r="Z1385" t="n">
        <v>10</v>
      </c>
    </row>
    <row r="1386">
      <c r="A1386" t="n">
        <v>41</v>
      </c>
      <c r="B1386" t="n">
        <v>115</v>
      </c>
      <c r="C1386" t="inlineStr">
        <is>
          <t xml:space="preserve">CONCLUIDO	</t>
        </is>
      </c>
      <c r="D1386" t="n">
        <v>5.2313</v>
      </c>
      <c r="E1386" t="n">
        <v>19.12</v>
      </c>
      <c r="F1386" t="n">
        <v>15.75</v>
      </c>
      <c r="G1386" t="n">
        <v>59.07</v>
      </c>
      <c r="H1386" t="n">
        <v>0.83</v>
      </c>
      <c r="I1386" t="n">
        <v>16</v>
      </c>
      <c r="J1386" t="n">
        <v>240.4</v>
      </c>
      <c r="K1386" t="n">
        <v>56.94</v>
      </c>
      <c r="L1386" t="n">
        <v>11.25</v>
      </c>
      <c r="M1386" t="n">
        <v>14</v>
      </c>
      <c r="N1386" t="n">
        <v>57.21</v>
      </c>
      <c r="O1386" t="n">
        <v>29883.27</v>
      </c>
      <c r="P1386" t="n">
        <v>229.49</v>
      </c>
      <c r="Q1386" t="n">
        <v>467.07</v>
      </c>
      <c r="R1386" t="n">
        <v>63.82</v>
      </c>
      <c r="S1386" t="n">
        <v>39.61</v>
      </c>
      <c r="T1386" t="n">
        <v>7123.13</v>
      </c>
      <c r="U1386" t="n">
        <v>0.62</v>
      </c>
      <c r="V1386" t="n">
        <v>0.74</v>
      </c>
      <c r="W1386" t="n">
        <v>2.63</v>
      </c>
      <c r="X1386" t="n">
        <v>0.42</v>
      </c>
      <c r="Y1386" t="n">
        <v>1</v>
      </c>
      <c r="Z1386" t="n">
        <v>10</v>
      </c>
    </row>
    <row r="1387">
      <c r="A1387" t="n">
        <v>42</v>
      </c>
      <c r="B1387" t="n">
        <v>115</v>
      </c>
      <c r="C1387" t="inlineStr">
        <is>
          <t xml:space="preserve">CONCLUIDO	</t>
        </is>
      </c>
      <c r="D1387" t="n">
        <v>5.2269</v>
      </c>
      <c r="E1387" t="n">
        <v>19.13</v>
      </c>
      <c r="F1387" t="n">
        <v>15.77</v>
      </c>
      <c r="G1387" t="n">
        <v>59.13</v>
      </c>
      <c r="H1387" t="n">
        <v>0.85</v>
      </c>
      <c r="I1387" t="n">
        <v>16</v>
      </c>
      <c r="J1387" t="n">
        <v>240.84</v>
      </c>
      <c r="K1387" t="n">
        <v>56.94</v>
      </c>
      <c r="L1387" t="n">
        <v>11.5</v>
      </c>
      <c r="M1387" t="n">
        <v>14</v>
      </c>
      <c r="N1387" t="n">
        <v>57.39</v>
      </c>
      <c r="O1387" t="n">
        <v>29937.16</v>
      </c>
      <c r="P1387" t="n">
        <v>229.37</v>
      </c>
      <c r="Q1387" t="n">
        <v>467.07</v>
      </c>
      <c r="R1387" t="n">
        <v>64.22</v>
      </c>
      <c r="S1387" t="n">
        <v>39.61</v>
      </c>
      <c r="T1387" t="n">
        <v>7320.52</v>
      </c>
      <c r="U1387" t="n">
        <v>0.62</v>
      </c>
      <c r="V1387" t="n">
        <v>0.74</v>
      </c>
      <c r="W1387" t="n">
        <v>2.63</v>
      </c>
      <c r="X1387" t="n">
        <v>0.44</v>
      </c>
      <c r="Y1387" t="n">
        <v>1</v>
      </c>
      <c r="Z1387" t="n">
        <v>10</v>
      </c>
    </row>
    <row r="1388">
      <c r="A1388" t="n">
        <v>43</v>
      </c>
      <c r="B1388" t="n">
        <v>115</v>
      </c>
      <c r="C1388" t="inlineStr">
        <is>
          <t xml:space="preserve">CONCLUIDO	</t>
        </is>
      </c>
      <c r="D1388" t="n">
        <v>5.2536</v>
      </c>
      <c r="E1388" t="n">
        <v>19.03</v>
      </c>
      <c r="F1388" t="n">
        <v>15.72</v>
      </c>
      <c r="G1388" t="n">
        <v>62.86</v>
      </c>
      <c r="H1388" t="n">
        <v>0.87</v>
      </c>
      <c r="I1388" t="n">
        <v>15</v>
      </c>
      <c r="J1388" t="n">
        <v>241.27</v>
      </c>
      <c r="K1388" t="n">
        <v>56.94</v>
      </c>
      <c r="L1388" t="n">
        <v>11.75</v>
      </c>
      <c r="M1388" t="n">
        <v>13</v>
      </c>
      <c r="N1388" t="n">
        <v>57.58</v>
      </c>
      <c r="O1388" t="n">
        <v>29991.11</v>
      </c>
      <c r="P1388" t="n">
        <v>227.8</v>
      </c>
      <c r="Q1388" t="n">
        <v>467.1</v>
      </c>
      <c r="R1388" t="n">
        <v>62.2</v>
      </c>
      <c r="S1388" t="n">
        <v>39.61</v>
      </c>
      <c r="T1388" t="n">
        <v>6313.83</v>
      </c>
      <c r="U1388" t="n">
        <v>0.64</v>
      </c>
      <c r="V1388" t="n">
        <v>0.74</v>
      </c>
      <c r="W1388" t="n">
        <v>2.64</v>
      </c>
      <c r="X1388" t="n">
        <v>0.38</v>
      </c>
      <c r="Y1388" t="n">
        <v>1</v>
      </c>
      <c r="Z1388" t="n">
        <v>10</v>
      </c>
    </row>
    <row r="1389">
      <c r="A1389" t="n">
        <v>44</v>
      </c>
      <c r="B1389" t="n">
        <v>115</v>
      </c>
      <c r="C1389" t="inlineStr">
        <is>
          <t xml:space="preserve">CONCLUIDO	</t>
        </is>
      </c>
      <c r="D1389" t="n">
        <v>5.2498</v>
      </c>
      <c r="E1389" t="n">
        <v>19.05</v>
      </c>
      <c r="F1389" t="n">
        <v>15.73</v>
      </c>
      <c r="G1389" t="n">
        <v>62.92</v>
      </c>
      <c r="H1389" t="n">
        <v>0.88</v>
      </c>
      <c r="I1389" t="n">
        <v>15</v>
      </c>
      <c r="J1389" t="n">
        <v>241.71</v>
      </c>
      <c r="K1389" t="n">
        <v>56.94</v>
      </c>
      <c r="L1389" t="n">
        <v>12</v>
      </c>
      <c r="M1389" t="n">
        <v>13</v>
      </c>
      <c r="N1389" t="n">
        <v>57.77</v>
      </c>
      <c r="O1389" t="n">
        <v>30045.13</v>
      </c>
      <c r="P1389" t="n">
        <v>227.92</v>
      </c>
      <c r="Q1389" t="n">
        <v>467.07</v>
      </c>
      <c r="R1389" t="n">
        <v>62.76</v>
      </c>
      <c r="S1389" t="n">
        <v>39.61</v>
      </c>
      <c r="T1389" t="n">
        <v>6596.31</v>
      </c>
      <c r="U1389" t="n">
        <v>0.63</v>
      </c>
      <c r="V1389" t="n">
        <v>0.74</v>
      </c>
      <c r="W1389" t="n">
        <v>2.64</v>
      </c>
      <c r="X1389" t="n">
        <v>0.4</v>
      </c>
      <c r="Y1389" t="n">
        <v>1</v>
      </c>
      <c r="Z1389" t="n">
        <v>10</v>
      </c>
    </row>
    <row r="1390">
      <c r="A1390" t="n">
        <v>45</v>
      </c>
      <c r="B1390" t="n">
        <v>115</v>
      </c>
      <c r="C1390" t="inlineStr">
        <is>
          <t xml:space="preserve">CONCLUIDO	</t>
        </is>
      </c>
      <c r="D1390" t="n">
        <v>5.2473</v>
      </c>
      <c r="E1390" t="n">
        <v>19.06</v>
      </c>
      <c r="F1390" t="n">
        <v>15.74</v>
      </c>
      <c r="G1390" t="n">
        <v>62.95</v>
      </c>
      <c r="H1390" t="n">
        <v>0.9</v>
      </c>
      <c r="I1390" t="n">
        <v>15</v>
      </c>
      <c r="J1390" t="n">
        <v>242.15</v>
      </c>
      <c r="K1390" t="n">
        <v>56.94</v>
      </c>
      <c r="L1390" t="n">
        <v>12.25</v>
      </c>
      <c r="M1390" t="n">
        <v>13</v>
      </c>
      <c r="N1390" t="n">
        <v>57.96</v>
      </c>
      <c r="O1390" t="n">
        <v>30099.23</v>
      </c>
      <c r="P1390" t="n">
        <v>227.89</v>
      </c>
      <c r="Q1390" t="n">
        <v>467.1</v>
      </c>
      <c r="R1390" t="n">
        <v>63.09</v>
      </c>
      <c r="S1390" t="n">
        <v>39.61</v>
      </c>
      <c r="T1390" t="n">
        <v>6762.51</v>
      </c>
      <c r="U1390" t="n">
        <v>0.63</v>
      </c>
      <c r="V1390" t="n">
        <v>0.74</v>
      </c>
      <c r="W1390" t="n">
        <v>2.63</v>
      </c>
      <c r="X1390" t="n">
        <v>0.4</v>
      </c>
      <c r="Y1390" t="n">
        <v>1</v>
      </c>
      <c r="Z1390" t="n">
        <v>10</v>
      </c>
    </row>
    <row r="1391">
      <c r="A1391" t="n">
        <v>46</v>
      </c>
      <c r="B1391" t="n">
        <v>115</v>
      </c>
      <c r="C1391" t="inlineStr">
        <is>
          <t xml:space="preserve">CONCLUIDO	</t>
        </is>
      </c>
      <c r="D1391" t="n">
        <v>5.2487</v>
      </c>
      <c r="E1391" t="n">
        <v>19.05</v>
      </c>
      <c r="F1391" t="n">
        <v>15.73</v>
      </c>
      <c r="G1391" t="n">
        <v>62.93</v>
      </c>
      <c r="H1391" t="n">
        <v>0.92</v>
      </c>
      <c r="I1391" t="n">
        <v>15</v>
      </c>
      <c r="J1391" t="n">
        <v>242.59</v>
      </c>
      <c r="K1391" t="n">
        <v>56.94</v>
      </c>
      <c r="L1391" t="n">
        <v>12.5</v>
      </c>
      <c r="M1391" t="n">
        <v>13</v>
      </c>
      <c r="N1391" t="n">
        <v>58.15</v>
      </c>
      <c r="O1391" t="n">
        <v>30153.38</v>
      </c>
      <c r="P1391" t="n">
        <v>227.65</v>
      </c>
      <c r="Q1391" t="n">
        <v>467.07</v>
      </c>
      <c r="R1391" t="n">
        <v>63.05</v>
      </c>
      <c r="S1391" t="n">
        <v>39.61</v>
      </c>
      <c r="T1391" t="n">
        <v>6740.08</v>
      </c>
      <c r="U1391" t="n">
        <v>0.63</v>
      </c>
      <c r="V1391" t="n">
        <v>0.74</v>
      </c>
      <c r="W1391" t="n">
        <v>2.63</v>
      </c>
      <c r="X1391" t="n">
        <v>0.4</v>
      </c>
      <c r="Y1391" t="n">
        <v>1</v>
      </c>
      <c r="Z1391" t="n">
        <v>10</v>
      </c>
    </row>
    <row r="1392">
      <c r="A1392" t="n">
        <v>47</v>
      </c>
      <c r="B1392" t="n">
        <v>115</v>
      </c>
      <c r="C1392" t="inlineStr">
        <is>
          <t xml:space="preserve">CONCLUIDO	</t>
        </is>
      </c>
      <c r="D1392" t="n">
        <v>5.2685</v>
      </c>
      <c r="E1392" t="n">
        <v>18.98</v>
      </c>
      <c r="F1392" t="n">
        <v>15.71</v>
      </c>
      <c r="G1392" t="n">
        <v>67.31</v>
      </c>
      <c r="H1392" t="n">
        <v>0.93</v>
      </c>
      <c r="I1392" t="n">
        <v>14</v>
      </c>
      <c r="J1392" t="n">
        <v>243.03</v>
      </c>
      <c r="K1392" t="n">
        <v>56.94</v>
      </c>
      <c r="L1392" t="n">
        <v>12.75</v>
      </c>
      <c r="M1392" t="n">
        <v>12</v>
      </c>
      <c r="N1392" t="n">
        <v>58.34</v>
      </c>
      <c r="O1392" t="n">
        <v>30207.61</v>
      </c>
      <c r="P1392" t="n">
        <v>227.21</v>
      </c>
      <c r="Q1392" t="n">
        <v>467.07</v>
      </c>
      <c r="R1392" t="n">
        <v>61.96</v>
      </c>
      <c r="S1392" t="n">
        <v>39.61</v>
      </c>
      <c r="T1392" t="n">
        <v>6199.27</v>
      </c>
      <c r="U1392" t="n">
        <v>0.64</v>
      </c>
      <c r="V1392" t="n">
        <v>0.74</v>
      </c>
      <c r="W1392" t="n">
        <v>2.63</v>
      </c>
      <c r="X1392" t="n">
        <v>0.37</v>
      </c>
      <c r="Y1392" t="n">
        <v>1</v>
      </c>
      <c r="Z1392" t="n">
        <v>10</v>
      </c>
    </row>
    <row r="1393">
      <c r="A1393" t="n">
        <v>48</v>
      </c>
      <c r="B1393" t="n">
        <v>115</v>
      </c>
      <c r="C1393" t="inlineStr">
        <is>
          <t xml:space="preserve">CONCLUIDO	</t>
        </is>
      </c>
      <c r="D1393" t="n">
        <v>5.2688</v>
      </c>
      <c r="E1393" t="n">
        <v>18.98</v>
      </c>
      <c r="F1393" t="n">
        <v>15.7</v>
      </c>
      <c r="G1393" t="n">
        <v>67.3</v>
      </c>
      <c r="H1393" t="n">
        <v>0.95</v>
      </c>
      <c r="I1393" t="n">
        <v>14</v>
      </c>
      <c r="J1393" t="n">
        <v>243.47</v>
      </c>
      <c r="K1393" t="n">
        <v>56.94</v>
      </c>
      <c r="L1393" t="n">
        <v>13</v>
      </c>
      <c r="M1393" t="n">
        <v>12</v>
      </c>
      <c r="N1393" t="n">
        <v>58.53</v>
      </c>
      <c r="O1393" t="n">
        <v>30261.91</v>
      </c>
      <c r="P1393" t="n">
        <v>226.7</v>
      </c>
      <c r="Q1393" t="n">
        <v>467.07</v>
      </c>
      <c r="R1393" t="n">
        <v>62.1</v>
      </c>
      <c r="S1393" t="n">
        <v>39.61</v>
      </c>
      <c r="T1393" t="n">
        <v>6269.09</v>
      </c>
      <c r="U1393" t="n">
        <v>0.64</v>
      </c>
      <c r="V1393" t="n">
        <v>0.74</v>
      </c>
      <c r="W1393" t="n">
        <v>2.63</v>
      </c>
      <c r="X1393" t="n">
        <v>0.37</v>
      </c>
      <c r="Y1393" t="n">
        <v>1</v>
      </c>
      <c r="Z1393" t="n">
        <v>10</v>
      </c>
    </row>
    <row r="1394">
      <c r="A1394" t="n">
        <v>49</v>
      </c>
      <c r="B1394" t="n">
        <v>115</v>
      </c>
      <c r="C1394" t="inlineStr">
        <is>
          <t xml:space="preserve">CONCLUIDO	</t>
        </is>
      </c>
      <c r="D1394" t="n">
        <v>5.2711</v>
      </c>
      <c r="E1394" t="n">
        <v>18.97</v>
      </c>
      <c r="F1394" t="n">
        <v>15.7</v>
      </c>
      <c r="G1394" t="n">
        <v>67.27</v>
      </c>
      <c r="H1394" t="n">
        <v>0.97</v>
      </c>
      <c r="I1394" t="n">
        <v>14</v>
      </c>
      <c r="J1394" t="n">
        <v>243.91</v>
      </c>
      <c r="K1394" t="n">
        <v>56.94</v>
      </c>
      <c r="L1394" t="n">
        <v>13.25</v>
      </c>
      <c r="M1394" t="n">
        <v>12</v>
      </c>
      <c r="N1394" t="n">
        <v>58.72</v>
      </c>
      <c r="O1394" t="n">
        <v>30316.27</v>
      </c>
      <c r="P1394" t="n">
        <v>226.02</v>
      </c>
      <c r="Q1394" t="n">
        <v>467.17</v>
      </c>
      <c r="R1394" t="n">
        <v>61.75</v>
      </c>
      <c r="S1394" t="n">
        <v>39.61</v>
      </c>
      <c r="T1394" t="n">
        <v>6094.74</v>
      </c>
      <c r="U1394" t="n">
        <v>0.64</v>
      </c>
      <c r="V1394" t="n">
        <v>0.74</v>
      </c>
      <c r="W1394" t="n">
        <v>2.63</v>
      </c>
      <c r="X1394" t="n">
        <v>0.36</v>
      </c>
      <c r="Y1394" t="n">
        <v>1</v>
      </c>
      <c r="Z1394" t="n">
        <v>10</v>
      </c>
    </row>
    <row r="1395">
      <c r="A1395" t="n">
        <v>50</v>
      </c>
      <c r="B1395" t="n">
        <v>115</v>
      </c>
      <c r="C1395" t="inlineStr">
        <is>
          <t xml:space="preserve">CONCLUIDO	</t>
        </is>
      </c>
      <c r="D1395" t="n">
        <v>5.2848</v>
      </c>
      <c r="E1395" t="n">
        <v>18.92</v>
      </c>
      <c r="F1395" t="n">
        <v>15.69</v>
      </c>
      <c r="G1395" t="n">
        <v>72.42</v>
      </c>
      <c r="H1395" t="n">
        <v>0.98</v>
      </c>
      <c r="I1395" t="n">
        <v>13</v>
      </c>
      <c r="J1395" t="n">
        <v>244.35</v>
      </c>
      <c r="K1395" t="n">
        <v>56.94</v>
      </c>
      <c r="L1395" t="n">
        <v>13.5</v>
      </c>
      <c r="M1395" t="n">
        <v>11</v>
      </c>
      <c r="N1395" t="n">
        <v>58.91</v>
      </c>
      <c r="O1395" t="n">
        <v>30370.7</v>
      </c>
      <c r="P1395" t="n">
        <v>225.55</v>
      </c>
      <c r="Q1395" t="n">
        <v>467.08</v>
      </c>
      <c r="R1395" t="n">
        <v>61.59</v>
      </c>
      <c r="S1395" t="n">
        <v>39.61</v>
      </c>
      <c r="T1395" t="n">
        <v>6019.18</v>
      </c>
      <c r="U1395" t="n">
        <v>0.64</v>
      </c>
      <c r="V1395" t="n">
        <v>0.74</v>
      </c>
      <c r="W1395" t="n">
        <v>2.63</v>
      </c>
      <c r="X1395" t="n">
        <v>0.36</v>
      </c>
      <c r="Y1395" t="n">
        <v>1</v>
      </c>
      <c r="Z1395" t="n">
        <v>10</v>
      </c>
    </row>
    <row r="1396">
      <c r="A1396" t="n">
        <v>51</v>
      </c>
      <c r="B1396" t="n">
        <v>115</v>
      </c>
      <c r="C1396" t="inlineStr">
        <is>
          <t xml:space="preserve">CONCLUIDO	</t>
        </is>
      </c>
      <c r="D1396" t="n">
        <v>5.2874</v>
      </c>
      <c r="E1396" t="n">
        <v>18.91</v>
      </c>
      <c r="F1396" t="n">
        <v>15.68</v>
      </c>
      <c r="G1396" t="n">
        <v>72.38</v>
      </c>
      <c r="H1396" t="n">
        <v>1</v>
      </c>
      <c r="I1396" t="n">
        <v>13</v>
      </c>
      <c r="J1396" t="n">
        <v>244.79</v>
      </c>
      <c r="K1396" t="n">
        <v>56.94</v>
      </c>
      <c r="L1396" t="n">
        <v>13.75</v>
      </c>
      <c r="M1396" t="n">
        <v>11</v>
      </c>
      <c r="N1396" t="n">
        <v>59.1</v>
      </c>
      <c r="O1396" t="n">
        <v>30425.2</v>
      </c>
      <c r="P1396" t="n">
        <v>225.96</v>
      </c>
      <c r="Q1396" t="n">
        <v>467.07</v>
      </c>
      <c r="R1396" t="n">
        <v>61.47</v>
      </c>
      <c r="S1396" t="n">
        <v>39.61</v>
      </c>
      <c r="T1396" t="n">
        <v>5960.74</v>
      </c>
      <c r="U1396" t="n">
        <v>0.64</v>
      </c>
      <c r="V1396" t="n">
        <v>0.74</v>
      </c>
      <c r="W1396" t="n">
        <v>2.63</v>
      </c>
      <c r="X1396" t="n">
        <v>0.35</v>
      </c>
      <c r="Y1396" t="n">
        <v>1</v>
      </c>
      <c r="Z1396" t="n">
        <v>10</v>
      </c>
    </row>
    <row r="1397">
      <c r="A1397" t="n">
        <v>52</v>
      </c>
      <c r="B1397" t="n">
        <v>115</v>
      </c>
      <c r="C1397" t="inlineStr">
        <is>
          <t xml:space="preserve">CONCLUIDO	</t>
        </is>
      </c>
      <c r="D1397" t="n">
        <v>5.2877</v>
      </c>
      <c r="E1397" t="n">
        <v>18.91</v>
      </c>
      <c r="F1397" t="n">
        <v>15.68</v>
      </c>
      <c r="G1397" t="n">
        <v>72.37</v>
      </c>
      <c r="H1397" t="n">
        <v>1.02</v>
      </c>
      <c r="I1397" t="n">
        <v>13</v>
      </c>
      <c r="J1397" t="n">
        <v>245.23</v>
      </c>
      <c r="K1397" t="n">
        <v>56.94</v>
      </c>
      <c r="L1397" t="n">
        <v>14</v>
      </c>
      <c r="M1397" t="n">
        <v>11</v>
      </c>
      <c r="N1397" t="n">
        <v>59.29</v>
      </c>
      <c r="O1397" t="n">
        <v>30479.78</v>
      </c>
      <c r="P1397" t="n">
        <v>225.87</v>
      </c>
      <c r="Q1397" t="n">
        <v>467.07</v>
      </c>
      <c r="R1397" t="n">
        <v>61.24</v>
      </c>
      <c r="S1397" t="n">
        <v>39.61</v>
      </c>
      <c r="T1397" t="n">
        <v>5843.77</v>
      </c>
      <c r="U1397" t="n">
        <v>0.65</v>
      </c>
      <c r="V1397" t="n">
        <v>0.74</v>
      </c>
      <c r="W1397" t="n">
        <v>2.63</v>
      </c>
      <c r="X1397" t="n">
        <v>0.35</v>
      </c>
      <c r="Y1397" t="n">
        <v>1</v>
      </c>
      <c r="Z1397" t="n">
        <v>10</v>
      </c>
    </row>
    <row r="1398">
      <c r="A1398" t="n">
        <v>53</v>
      </c>
      <c r="B1398" t="n">
        <v>115</v>
      </c>
      <c r="C1398" t="inlineStr">
        <is>
          <t xml:space="preserve">CONCLUIDO	</t>
        </is>
      </c>
      <c r="D1398" t="n">
        <v>5.2873</v>
      </c>
      <c r="E1398" t="n">
        <v>18.91</v>
      </c>
      <c r="F1398" t="n">
        <v>15.68</v>
      </c>
      <c r="G1398" t="n">
        <v>72.38</v>
      </c>
      <c r="H1398" t="n">
        <v>1.03</v>
      </c>
      <c r="I1398" t="n">
        <v>13</v>
      </c>
      <c r="J1398" t="n">
        <v>245.68</v>
      </c>
      <c r="K1398" t="n">
        <v>56.94</v>
      </c>
      <c r="L1398" t="n">
        <v>14.25</v>
      </c>
      <c r="M1398" t="n">
        <v>11</v>
      </c>
      <c r="N1398" t="n">
        <v>59.48</v>
      </c>
      <c r="O1398" t="n">
        <v>30534.42</v>
      </c>
      <c r="P1398" t="n">
        <v>225.58</v>
      </c>
      <c r="Q1398" t="n">
        <v>467.07</v>
      </c>
      <c r="R1398" t="n">
        <v>61.22</v>
      </c>
      <c r="S1398" t="n">
        <v>39.61</v>
      </c>
      <c r="T1398" t="n">
        <v>5835.08</v>
      </c>
      <c r="U1398" t="n">
        <v>0.65</v>
      </c>
      <c r="V1398" t="n">
        <v>0.74</v>
      </c>
      <c r="W1398" t="n">
        <v>2.63</v>
      </c>
      <c r="X1398" t="n">
        <v>0.35</v>
      </c>
      <c r="Y1398" t="n">
        <v>1</v>
      </c>
      <c r="Z1398" t="n">
        <v>10</v>
      </c>
    </row>
    <row r="1399">
      <c r="A1399" t="n">
        <v>54</v>
      </c>
      <c r="B1399" t="n">
        <v>115</v>
      </c>
      <c r="C1399" t="inlineStr">
        <is>
          <t xml:space="preserve">CONCLUIDO	</t>
        </is>
      </c>
      <c r="D1399" t="n">
        <v>5.2863</v>
      </c>
      <c r="E1399" t="n">
        <v>18.92</v>
      </c>
      <c r="F1399" t="n">
        <v>15.69</v>
      </c>
      <c r="G1399" t="n">
        <v>72.39</v>
      </c>
      <c r="H1399" t="n">
        <v>1.05</v>
      </c>
      <c r="I1399" t="n">
        <v>13</v>
      </c>
      <c r="J1399" t="n">
        <v>246.12</v>
      </c>
      <c r="K1399" t="n">
        <v>56.94</v>
      </c>
      <c r="L1399" t="n">
        <v>14.5</v>
      </c>
      <c r="M1399" t="n">
        <v>11</v>
      </c>
      <c r="N1399" t="n">
        <v>59.68</v>
      </c>
      <c r="O1399" t="n">
        <v>30589.13</v>
      </c>
      <c r="P1399" t="n">
        <v>224.74</v>
      </c>
      <c r="Q1399" t="n">
        <v>467.19</v>
      </c>
      <c r="R1399" t="n">
        <v>61.39</v>
      </c>
      <c r="S1399" t="n">
        <v>39.61</v>
      </c>
      <c r="T1399" t="n">
        <v>5919.38</v>
      </c>
      <c r="U1399" t="n">
        <v>0.65</v>
      </c>
      <c r="V1399" t="n">
        <v>0.74</v>
      </c>
      <c r="W1399" t="n">
        <v>2.63</v>
      </c>
      <c r="X1399" t="n">
        <v>0.35</v>
      </c>
      <c r="Y1399" t="n">
        <v>1</v>
      </c>
      <c r="Z1399" t="n">
        <v>10</v>
      </c>
    </row>
    <row r="1400">
      <c r="A1400" t="n">
        <v>55</v>
      </c>
      <c r="B1400" t="n">
        <v>115</v>
      </c>
      <c r="C1400" t="inlineStr">
        <is>
          <t xml:space="preserve">CONCLUIDO	</t>
        </is>
      </c>
      <c r="D1400" t="n">
        <v>5.3093</v>
      </c>
      <c r="E1400" t="n">
        <v>18.84</v>
      </c>
      <c r="F1400" t="n">
        <v>15.65</v>
      </c>
      <c r="G1400" t="n">
        <v>78.23999999999999</v>
      </c>
      <c r="H1400" t="n">
        <v>1.06</v>
      </c>
      <c r="I1400" t="n">
        <v>12</v>
      </c>
      <c r="J1400" t="n">
        <v>246.57</v>
      </c>
      <c r="K1400" t="n">
        <v>56.94</v>
      </c>
      <c r="L1400" t="n">
        <v>14.75</v>
      </c>
      <c r="M1400" t="n">
        <v>10</v>
      </c>
      <c r="N1400" t="n">
        <v>59.87</v>
      </c>
      <c r="O1400" t="n">
        <v>30643.91</v>
      </c>
      <c r="P1400" t="n">
        <v>223.8</v>
      </c>
      <c r="Q1400" t="n">
        <v>467.07</v>
      </c>
      <c r="R1400" t="n">
        <v>60.14</v>
      </c>
      <c r="S1400" t="n">
        <v>39.61</v>
      </c>
      <c r="T1400" t="n">
        <v>5302.09</v>
      </c>
      <c r="U1400" t="n">
        <v>0.66</v>
      </c>
      <c r="V1400" t="n">
        <v>0.75</v>
      </c>
      <c r="W1400" t="n">
        <v>2.63</v>
      </c>
      <c r="X1400" t="n">
        <v>0.31</v>
      </c>
      <c r="Y1400" t="n">
        <v>1</v>
      </c>
      <c r="Z1400" t="n">
        <v>10</v>
      </c>
    </row>
    <row r="1401">
      <c r="A1401" t="n">
        <v>56</v>
      </c>
      <c r="B1401" t="n">
        <v>115</v>
      </c>
      <c r="C1401" t="inlineStr">
        <is>
          <t xml:space="preserve">CONCLUIDO	</t>
        </is>
      </c>
      <c r="D1401" t="n">
        <v>5.3099</v>
      </c>
      <c r="E1401" t="n">
        <v>18.83</v>
      </c>
      <c r="F1401" t="n">
        <v>15.65</v>
      </c>
      <c r="G1401" t="n">
        <v>78.23</v>
      </c>
      <c r="H1401" t="n">
        <v>1.08</v>
      </c>
      <c r="I1401" t="n">
        <v>12</v>
      </c>
      <c r="J1401" t="n">
        <v>247.01</v>
      </c>
      <c r="K1401" t="n">
        <v>56.94</v>
      </c>
      <c r="L1401" t="n">
        <v>15</v>
      </c>
      <c r="M1401" t="n">
        <v>10</v>
      </c>
      <c r="N1401" t="n">
        <v>60.07</v>
      </c>
      <c r="O1401" t="n">
        <v>30698.76</v>
      </c>
      <c r="P1401" t="n">
        <v>223.98</v>
      </c>
      <c r="Q1401" t="n">
        <v>467.07</v>
      </c>
      <c r="R1401" t="n">
        <v>60.24</v>
      </c>
      <c r="S1401" t="n">
        <v>39.61</v>
      </c>
      <c r="T1401" t="n">
        <v>5353.15</v>
      </c>
      <c r="U1401" t="n">
        <v>0.66</v>
      </c>
      <c r="V1401" t="n">
        <v>0.75</v>
      </c>
      <c r="W1401" t="n">
        <v>2.62</v>
      </c>
      <c r="X1401" t="n">
        <v>0.31</v>
      </c>
      <c r="Y1401" t="n">
        <v>1</v>
      </c>
      <c r="Z1401" t="n">
        <v>10</v>
      </c>
    </row>
    <row r="1402">
      <c r="A1402" t="n">
        <v>57</v>
      </c>
      <c r="B1402" t="n">
        <v>115</v>
      </c>
      <c r="C1402" t="inlineStr">
        <is>
          <t xml:space="preserve">CONCLUIDO	</t>
        </is>
      </c>
      <c r="D1402" t="n">
        <v>5.3122</v>
      </c>
      <c r="E1402" t="n">
        <v>18.82</v>
      </c>
      <c r="F1402" t="n">
        <v>15.64</v>
      </c>
      <c r="G1402" t="n">
        <v>78.18000000000001</v>
      </c>
      <c r="H1402" t="n">
        <v>1.1</v>
      </c>
      <c r="I1402" t="n">
        <v>12</v>
      </c>
      <c r="J1402" t="n">
        <v>247.46</v>
      </c>
      <c r="K1402" t="n">
        <v>56.94</v>
      </c>
      <c r="L1402" t="n">
        <v>15.25</v>
      </c>
      <c r="M1402" t="n">
        <v>10</v>
      </c>
      <c r="N1402" t="n">
        <v>60.26</v>
      </c>
      <c r="O1402" t="n">
        <v>30753.68</v>
      </c>
      <c r="P1402" t="n">
        <v>223.66</v>
      </c>
      <c r="Q1402" t="n">
        <v>467.07</v>
      </c>
      <c r="R1402" t="n">
        <v>59.89</v>
      </c>
      <c r="S1402" t="n">
        <v>39.61</v>
      </c>
      <c r="T1402" t="n">
        <v>5176.74</v>
      </c>
      <c r="U1402" t="n">
        <v>0.66</v>
      </c>
      <c r="V1402" t="n">
        <v>0.75</v>
      </c>
      <c r="W1402" t="n">
        <v>2.63</v>
      </c>
      <c r="X1402" t="n">
        <v>0.3</v>
      </c>
      <c r="Y1402" t="n">
        <v>1</v>
      </c>
      <c r="Z1402" t="n">
        <v>10</v>
      </c>
    </row>
    <row r="1403">
      <c r="A1403" t="n">
        <v>58</v>
      </c>
      <c r="B1403" t="n">
        <v>115</v>
      </c>
      <c r="C1403" t="inlineStr">
        <is>
          <t xml:space="preserve">CONCLUIDO	</t>
        </is>
      </c>
      <c r="D1403" t="n">
        <v>5.3078</v>
      </c>
      <c r="E1403" t="n">
        <v>18.84</v>
      </c>
      <c r="F1403" t="n">
        <v>15.65</v>
      </c>
      <c r="G1403" t="n">
        <v>78.26000000000001</v>
      </c>
      <c r="H1403" t="n">
        <v>1.11</v>
      </c>
      <c r="I1403" t="n">
        <v>12</v>
      </c>
      <c r="J1403" t="n">
        <v>247.9</v>
      </c>
      <c r="K1403" t="n">
        <v>56.94</v>
      </c>
      <c r="L1403" t="n">
        <v>15.5</v>
      </c>
      <c r="M1403" t="n">
        <v>10</v>
      </c>
      <c r="N1403" t="n">
        <v>60.46</v>
      </c>
      <c r="O1403" t="n">
        <v>30808.68</v>
      </c>
      <c r="P1403" t="n">
        <v>223.44</v>
      </c>
      <c r="Q1403" t="n">
        <v>467.08</v>
      </c>
      <c r="R1403" t="n">
        <v>60.25</v>
      </c>
      <c r="S1403" t="n">
        <v>39.61</v>
      </c>
      <c r="T1403" t="n">
        <v>5357.37</v>
      </c>
      <c r="U1403" t="n">
        <v>0.66</v>
      </c>
      <c r="V1403" t="n">
        <v>0.75</v>
      </c>
      <c r="W1403" t="n">
        <v>2.63</v>
      </c>
      <c r="X1403" t="n">
        <v>0.32</v>
      </c>
      <c r="Y1403" t="n">
        <v>1</v>
      </c>
      <c r="Z1403" t="n">
        <v>10</v>
      </c>
    </row>
    <row r="1404">
      <c r="A1404" t="n">
        <v>59</v>
      </c>
      <c r="B1404" t="n">
        <v>115</v>
      </c>
      <c r="C1404" t="inlineStr">
        <is>
          <t xml:space="preserve">CONCLUIDO	</t>
        </is>
      </c>
      <c r="D1404" t="n">
        <v>5.3109</v>
      </c>
      <c r="E1404" t="n">
        <v>18.83</v>
      </c>
      <c r="F1404" t="n">
        <v>15.64</v>
      </c>
      <c r="G1404" t="n">
        <v>78.20999999999999</v>
      </c>
      <c r="H1404" t="n">
        <v>1.13</v>
      </c>
      <c r="I1404" t="n">
        <v>12</v>
      </c>
      <c r="J1404" t="n">
        <v>248.35</v>
      </c>
      <c r="K1404" t="n">
        <v>56.94</v>
      </c>
      <c r="L1404" t="n">
        <v>15.75</v>
      </c>
      <c r="M1404" t="n">
        <v>10</v>
      </c>
      <c r="N1404" t="n">
        <v>60.66</v>
      </c>
      <c r="O1404" t="n">
        <v>30863.74</v>
      </c>
      <c r="P1404" t="n">
        <v>222.73</v>
      </c>
      <c r="Q1404" t="n">
        <v>467.08</v>
      </c>
      <c r="R1404" t="n">
        <v>60.05</v>
      </c>
      <c r="S1404" t="n">
        <v>39.61</v>
      </c>
      <c r="T1404" t="n">
        <v>5254.87</v>
      </c>
      <c r="U1404" t="n">
        <v>0.66</v>
      </c>
      <c r="V1404" t="n">
        <v>0.75</v>
      </c>
      <c r="W1404" t="n">
        <v>2.63</v>
      </c>
      <c r="X1404" t="n">
        <v>0.31</v>
      </c>
      <c r="Y1404" t="n">
        <v>1</v>
      </c>
      <c r="Z1404" t="n">
        <v>10</v>
      </c>
    </row>
    <row r="1405">
      <c r="A1405" t="n">
        <v>60</v>
      </c>
      <c r="B1405" t="n">
        <v>115</v>
      </c>
      <c r="C1405" t="inlineStr">
        <is>
          <t xml:space="preserve">CONCLUIDO	</t>
        </is>
      </c>
      <c r="D1405" t="n">
        <v>5.332</v>
      </c>
      <c r="E1405" t="n">
        <v>18.75</v>
      </c>
      <c r="F1405" t="n">
        <v>15.61</v>
      </c>
      <c r="G1405" t="n">
        <v>85.15000000000001</v>
      </c>
      <c r="H1405" t="n">
        <v>1.14</v>
      </c>
      <c r="I1405" t="n">
        <v>11</v>
      </c>
      <c r="J1405" t="n">
        <v>248.79</v>
      </c>
      <c r="K1405" t="n">
        <v>56.94</v>
      </c>
      <c r="L1405" t="n">
        <v>16</v>
      </c>
      <c r="M1405" t="n">
        <v>9</v>
      </c>
      <c r="N1405" t="n">
        <v>60.85</v>
      </c>
      <c r="O1405" t="n">
        <v>30918.88</v>
      </c>
      <c r="P1405" t="n">
        <v>222.01</v>
      </c>
      <c r="Q1405" t="n">
        <v>467.08</v>
      </c>
      <c r="R1405" t="n">
        <v>59.06</v>
      </c>
      <c r="S1405" t="n">
        <v>39.61</v>
      </c>
      <c r="T1405" t="n">
        <v>4764.25</v>
      </c>
      <c r="U1405" t="n">
        <v>0.67</v>
      </c>
      <c r="V1405" t="n">
        <v>0.75</v>
      </c>
      <c r="W1405" t="n">
        <v>2.62</v>
      </c>
      <c r="X1405" t="n">
        <v>0.28</v>
      </c>
      <c r="Y1405" t="n">
        <v>1</v>
      </c>
      <c r="Z1405" t="n">
        <v>10</v>
      </c>
    </row>
    <row r="1406">
      <c r="A1406" t="n">
        <v>61</v>
      </c>
      <c r="B1406" t="n">
        <v>115</v>
      </c>
      <c r="C1406" t="inlineStr">
        <is>
          <t xml:space="preserve">CONCLUIDO	</t>
        </is>
      </c>
      <c r="D1406" t="n">
        <v>5.3329</v>
      </c>
      <c r="E1406" t="n">
        <v>18.75</v>
      </c>
      <c r="F1406" t="n">
        <v>15.61</v>
      </c>
      <c r="G1406" t="n">
        <v>85.13</v>
      </c>
      <c r="H1406" t="n">
        <v>1.16</v>
      </c>
      <c r="I1406" t="n">
        <v>11</v>
      </c>
      <c r="J1406" t="n">
        <v>249.24</v>
      </c>
      <c r="K1406" t="n">
        <v>56.94</v>
      </c>
      <c r="L1406" t="n">
        <v>16.25</v>
      </c>
      <c r="M1406" t="n">
        <v>9</v>
      </c>
      <c r="N1406" t="n">
        <v>61.05</v>
      </c>
      <c r="O1406" t="n">
        <v>30974.09</v>
      </c>
      <c r="P1406" t="n">
        <v>221.96</v>
      </c>
      <c r="Q1406" t="n">
        <v>467.09</v>
      </c>
      <c r="R1406" t="n">
        <v>58.83</v>
      </c>
      <c r="S1406" t="n">
        <v>39.61</v>
      </c>
      <c r="T1406" t="n">
        <v>4648.87</v>
      </c>
      <c r="U1406" t="n">
        <v>0.67</v>
      </c>
      <c r="V1406" t="n">
        <v>0.75</v>
      </c>
      <c r="W1406" t="n">
        <v>2.63</v>
      </c>
      <c r="X1406" t="n">
        <v>0.27</v>
      </c>
      <c r="Y1406" t="n">
        <v>1</v>
      </c>
      <c r="Z1406" t="n">
        <v>10</v>
      </c>
    </row>
    <row r="1407">
      <c r="A1407" t="n">
        <v>62</v>
      </c>
      <c r="B1407" t="n">
        <v>115</v>
      </c>
      <c r="C1407" t="inlineStr">
        <is>
          <t xml:space="preserve">CONCLUIDO	</t>
        </is>
      </c>
      <c r="D1407" t="n">
        <v>5.3287</v>
      </c>
      <c r="E1407" t="n">
        <v>18.77</v>
      </c>
      <c r="F1407" t="n">
        <v>15.62</v>
      </c>
      <c r="G1407" t="n">
        <v>85.22</v>
      </c>
      <c r="H1407" t="n">
        <v>1.18</v>
      </c>
      <c r="I1407" t="n">
        <v>11</v>
      </c>
      <c r="J1407" t="n">
        <v>249.69</v>
      </c>
      <c r="K1407" t="n">
        <v>56.94</v>
      </c>
      <c r="L1407" t="n">
        <v>16.5</v>
      </c>
      <c r="M1407" t="n">
        <v>9</v>
      </c>
      <c r="N1407" t="n">
        <v>61.25</v>
      </c>
      <c r="O1407" t="n">
        <v>31029.37</v>
      </c>
      <c r="P1407" t="n">
        <v>221.87</v>
      </c>
      <c r="Q1407" t="n">
        <v>467.07</v>
      </c>
      <c r="R1407" t="n">
        <v>59.3</v>
      </c>
      <c r="S1407" t="n">
        <v>39.61</v>
      </c>
      <c r="T1407" t="n">
        <v>4886.9</v>
      </c>
      <c r="U1407" t="n">
        <v>0.67</v>
      </c>
      <c r="V1407" t="n">
        <v>0.75</v>
      </c>
      <c r="W1407" t="n">
        <v>2.63</v>
      </c>
      <c r="X1407" t="n">
        <v>0.29</v>
      </c>
      <c r="Y1407" t="n">
        <v>1</v>
      </c>
      <c r="Z1407" t="n">
        <v>10</v>
      </c>
    </row>
    <row r="1408">
      <c r="A1408" t="n">
        <v>63</v>
      </c>
      <c r="B1408" t="n">
        <v>115</v>
      </c>
      <c r="C1408" t="inlineStr">
        <is>
          <t xml:space="preserve">CONCLUIDO	</t>
        </is>
      </c>
      <c r="D1408" t="n">
        <v>5.3291</v>
      </c>
      <c r="E1408" t="n">
        <v>18.76</v>
      </c>
      <c r="F1408" t="n">
        <v>15.62</v>
      </c>
      <c r="G1408" t="n">
        <v>85.20999999999999</v>
      </c>
      <c r="H1408" t="n">
        <v>1.19</v>
      </c>
      <c r="I1408" t="n">
        <v>11</v>
      </c>
      <c r="J1408" t="n">
        <v>250.14</v>
      </c>
      <c r="K1408" t="n">
        <v>56.94</v>
      </c>
      <c r="L1408" t="n">
        <v>16.75</v>
      </c>
      <c r="M1408" t="n">
        <v>9</v>
      </c>
      <c r="N1408" t="n">
        <v>61.45</v>
      </c>
      <c r="O1408" t="n">
        <v>31084.72</v>
      </c>
      <c r="P1408" t="n">
        <v>221.72</v>
      </c>
      <c r="Q1408" t="n">
        <v>467.07</v>
      </c>
      <c r="R1408" t="n">
        <v>59.36</v>
      </c>
      <c r="S1408" t="n">
        <v>39.61</v>
      </c>
      <c r="T1408" t="n">
        <v>4913.93</v>
      </c>
      <c r="U1408" t="n">
        <v>0.67</v>
      </c>
      <c r="V1408" t="n">
        <v>0.75</v>
      </c>
      <c r="W1408" t="n">
        <v>2.63</v>
      </c>
      <c r="X1408" t="n">
        <v>0.29</v>
      </c>
      <c r="Y1408" t="n">
        <v>1</v>
      </c>
      <c r="Z1408" t="n">
        <v>10</v>
      </c>
    </row>
    <row r="1409">
      <c r="A1409" t="n">
        <v>64</v>
      </c>
      <c r="B1409" t="n">
        <v>115</v>
      </c>
      <c r="C1409" t="inlineStr">
        <is>
          <t xml:space="preserve">CONCLUIDO	</t>
        </is>
      </c>
      <c r="D1409" t="n">
        <v>5.3321</v>
      </c>
      <c r="E1409" t="n">
        <v>18.75</v>
      </c>
      <c r="F1409" t="n">
        <v>15.61</v>
      </c>
      <c r="G1409" t="n">
        <v>85.15000000000001</v>
      </c>
      <c r="H1409" t="n">
        <v>1.21</v>
      </c>
      <c r="I1409" t="n">
        <v>11</v>
      </c>
      <c r="J1409" t="n">
        <v>250.59</v>
      </c>
      <c r="K1409" t="n">
        <v>56.94</v>
      </c>
      <c r="L1409" t="n">
        <v>17</v>
      </c>
      <c r="M1409" t="n">
        <v>9</v>
      </c>
      <c r="N1409" t="n">
        <v>61.65</v>
      </c>
      <c r="O1409" t="n">
        <v>31140.15</v>
      </c>
      <c r="P1409" t="n">
        <v>221.78</v>
      </c>
      <c r="Q1409" t="n">
        <v>467.13</v>
      </c>
      <c r="R1409" t="n">
        <v>59</v>
      </c>
      <c r="S1409" t="n">
        <v>39.61</v>
      </c>
      <c r="T1409" t="n">
        <v>4738.03</v>
      </c>
      <c r="U1409" t="n">
        <v>0.67</v>
      </c>
      <c r="V1409" t="n">
        <v>0.75</v>
      </c>
      <c r="W1409" t="n">
        <v>2.63</v>
      </c>
      <c r="X1409" t="n">
        <v>0.28</v>
      </c>
      <c r="Y1409" t="n">
        <v>1</v>
      </c>
      <c r="Z1409" t="n">
        <v>10</v>
      </c>
    </row>
    <row r="1410">
      <c r="A1410" t="n">
        <v>65</v>
      </c>
      <c r="B1410" t="n">
        <v>115</v>
      </c>
      <c r="C1410" t="inlineStr">
        <is>
          <t xml:space="preserve">CONCLUIDO	</t>
        </is>
      </c>
      <c r="D1410" t="n">
        <v>5.3309</v>
      </c>
      <c r="E1410" t="n">
        <v>18.76</v>
      </c>
      <c r="F1410" t="n">
        <v>15.62</v>
      </c>
      <c r="G1410" t="n">
        <v>85.17</v>
      </c>
      <c r="H1410" t="n">
        <v>1.22</v>
      </c>
      <c r="I1410" t="n">
        <v>11</v>
      </c>
      <c r="J1410" t="n">
        <v>251.04</v>
      </c>
      <c r="K1410" t="n">
        <v>56.94</v>
      </c>
      <c r="L1410" t="n">
        <v>17.25</v>
      </c>
      <c r="M1410" t="n">
        <v>9</v>
      </c>
      <c r="N1410" t="n">
        <v>61.85</v>
      </c>
      <c r="O1410" t="n">
        <v>31195.65</v>
      </c>
      <c r="P1410" t="n">
        <v>221.06</v>
      </c>
      <c r="Q1410" t="n">
        <v>467.07</v>
      </c>
      <c r="R1410" t="n">
        <v>58.84</v>
      </c>
      <c r="S1410" t="n">
        <v>39.61</v>
      </c>
      <c r="T1410" t="n">
        <v>4658.13</v>
      </c>
      <c r="U1410" t="n">
        <v>0.67</v>
      </c>
      <c r="V1410" t="n">
        <v>0.75</v>
      </c>
      <c r="W1410" t="n">
        <v>2.63</v>
      </c>
      <c r="X1410" t="n">
        <v>0.28</v>
      </c>
      <c r="Y1410" t="n">
        <v>1</v>
      </c>
      <c r="Z1410" t="n">
        <v>10</v>
      </c>
    </row>
    <row r="1411">
      <c r="A1411" t="n">
        <v>66</v>
      </c>
      <c r="B1411" t="n">
        <v>115</v>
      </c>
      <c r="C1411" t="inlineStr">
        <is>
          <t xml:space="preserve">CONCLUIDO	</t>
        </is>
      </c>
      <c r="D1411" t="n">
        <v>5.352</v>
      </c>
      <c r="E1411" t="n">
        <v>18.68</v>
      </c>
      <c r="F1411" t="n">
        <v>15.58</v>
      </c>
      <c r="G1411" t="n">
        <v>93.51000000000001</v>
      </c>
      <c r="H1411" t="n">
        <v>1.24</v>
      </c>
      <c r="I1411" t="n">
        <v>10</v>
      </c>
      <c r="J1411" t="n">
        <v>251.49</v>
      </c>
      <c r="K1411" t="n">
        <v>56.94</v>
      </c>
      <c r="L1411" t="n">
        <v>17.5</v>
      </c>
      <c r="M1411" t="n">
        <v>8</v>
      </c>
      <c r="N1411" t="n">
        <v>62.05</v>
      </c>
      <c r="O1411" t="n">
        <v>31251.22</v>
      </c>
      <c r="P1411" t="n">
        <v>219.81</v>
      </c>
      <c r="Q1411" t="n">
        <v>467.07</v>
      </c>
      <c r="R1411" t="n">
        <v>58.23</v>
      </c>
      <c r="S1411" t="n">
        <v>39.61</v>
      </c>
      <c r="T1411" t="n">
        <v>4357.27</v>
      </c>
      <c r="U1411" t="n">
        <v>0.68</v>
      </c>
      <c r="V1411" t="n">
        <v>0.75</v>
      </c>
      <c r="W1411" t="n">
        <v>2.62</v>
      </c>
      <c r="X1411" t="n">
        <v>0.25</v>
      </c>
      <c r="Y1411" t="n">
        <v>1</v>
      </c>
      <c r="Z1411" t="n">
        <v>10</v>
      </c>
    </row>
    <row r="1412">
      <c r="A1412" t="n">
        <v>67</v>
      </c>
      <c r="B1412" t="n">
        <v>115</v>
      </c>
      <c r="C1412" t="inlineStr">
        <is>
          <t xml:space="preserve">CONCLUIDO	</t>
        </is>
      </c>
      <c r="D1412" t="n">
        <v>5.3498</v>
      </c>
      <c r="E1412" t="n">
        <v>18.69</v>
      </c>
      <c r="F1412" t="n">
        <v>15.59</v>
      </c>
      <c r="G1412" t="n">
        <v>93.56</v>
      </c>
      <c r="H1412" t="n">
        <v>1.25</v>
      </c>
      <c r="I1412" t="n">
        <v>10</v>
      </c>
      <c r="J1412" t="n">
        <v>251.94</v>
      </c>
      <c r="K1412" t="n">
        <v>56.94</v>
      </c>
      <c r="L1412" t="n">
        <v>17.75</v>
      </c>
      <c r="M1412" t="n">
        <v>8</v>
      </c>
      <c r="N1412" t="n">
        <v>62.25</v>
      </c>
      <c r="O1412" t="n">
        <v>31306.86</v>
      </c>
      <c r="P1412" t="n">
        <v>220.07</v>
      </c>
      <c r="Q1412" t="n">
        <v>467.1</v>
      </c>
      <c r="R1412" t="n">
        <v>58.41</v>
      </c>
      <c r="S1412" t="n">
        <v>39.61</v>
      </c>
      <c r="T1412" t="n">
        <v>4446.06</v>
      </c>
      <c r="U1412" t="n">
        <v>0.68</v>
      </c>
      <c r="V1412" t="n">
        <v>0.75</v>
      </c>
      <c r="W1412" t="n">
        <v>2.62</v>
      </c>
      <c r="X1412" t="n">
        <v>0.26</v>
      </c>
      <c r="Y1412" t="n">
        <v>1</v>
      </c>
      <c r="Z1412" t="n">
        <v>10</v>
      </c>
    </row>
    <row r="1413">
      <c r="A1413" t="n">
        <v>68</v>
      </c>
      <c r="B1413" t="n">
        <v>115</v>
      </c>
      <c r="C1413" t="inlineStr">
        <is>
          <t xml:space="preserve">CONCLUIDO	</t>
        </is>
      </c>
      <c r="D1413" t="n">
        <v>5.3506</v>
      </c>
      <c r="E1413" t="n">
        <v>18.69</v>
      </c>
      <c r="F1413" t="n">
        <v>15.59</v>
      </c>
      <c r="G1413" t="n">
        <v>93.54000000000001</v>
      </c>
      <c r="H1413" t="n">
        <v>1.27</v>
      </c>
      <c r="I1413" t="n">
        <v>10</v>
      </c>
      <c r="J1413" t="n">
        <v>252.39</v>
      </c>
      <c r="K1413" t="n">
        <v>56.94</v>
      </c>
      <c r="L1413" t="n">
        <v>18</v>
      </c>
      <c r="M1413" t="n">
        <v>8</v>
      </c>
      <c r="N1413" t="n">
        <v>62.45</v>
      </c>
      <c r="O1413" t="n">
        <v>31362.58</v>
      </c>
      <c r="P1413" t="n">
        <v>220.38</v>
      </c>
      <c r="Q1413" t="n">
        <v>467.07</v>
      </c>
      <c r="R1413" t="n">
        <v>58.37</v>
      </c>
      <c r="S1413" t="n">
        <v>39.61</v>
      </c>
      <c r="T1413" t="n">
        <v>4425.13</v>
      </c>
      <c r="U1413" t="n">
        <v>0.68</v>
      </c>
      <c r="V1413" t="n">
        <v>0.75</v>
      </c>
      <c r="W1413" t="n">
        <v>2.62</v>
      </c>
      <c r="X1413" t="n">
        <v>0.26</v>
      </c>
      <c r="Y1413" t="n">
        <v>1</v>
      </c>
      <c r="Z1413" t="n">
        <v>10</v>
      </c>
    </row>
    <row r="1414">
      <c r="A1414" t="n">
        <v>69</v>
      </c>
      <c r="B1414" t="n">
        <v>115</v>
      </c>
      <c r="C1414" t="inlineStr">
        <is>
          <t xml:space="preserve">CONCLUIDO	</t>
        </is>
      </c>
      <c r="D1414" t="n">
        <v>5.3478</v>
      </c>
      <c r="E1414" t="n">
        <v>18.7</v>
      </c>
      <c r="F1414" t="n">
        <v>15.6</v>
      </c>
      <c r="G1414" t="n">
        <v>93.59999999999999</v>
      </c>
      <c r="H1414" t="n">
        <v>1.28</v>
      </c>
      <c r="I1414" t="n">
        <v>10</v>
      </c>
      <c r="J1414" t="n">
        <v>252.84</v>
      </c>
      <c r="K1414" t="n">
        <v>56.94</v>
      </c>
      <c r="L1414" t="n">
        <v>18.25</v>
      </c>
      <c r="M1414" t="n">
        <v>8</v>
      </c>
      <c r="N1414" t="n">
        <v>62.65</v>
      </c>
      <c r="O1414" t="n">
        <v>31418.38</v>
      </c>
      <c r="P1414" t="n">
        <v>220.07</v>
      </c>
      <c r="Q1414" t="n">
        <v>467.08</v>
      </c>
      <c r="R1414" t="n">
        <v>58.63</v>
      </c>
      <c r="S1414" t="n">
        <v>39.61</v>
      </c>
      <c r="T1414" t="n">
        <v>4555.57</v>
      </c>
      <c r="U1414" t="n">
        <v>0.68</v>
      </c>
      <c r="V1414" t="n">
        <v>0.75</v>
      </c>
      <c r="W1414" t="n">
        <v>2.63</v>
      </c>
      <c r="X1414" t="n">
        <v>0.27</v>
      </c>
      <c r="Y1414" t="n">
        <v>1</v>
      </c>
      <c r="Z1414" t="n">
        <v>10</v>
      </c>
    </row>
    <row r="1415">
      <c r="A1415" t="n">
        <v>70</v>
      </c>
      <c r="B1415" t="n">
        <v>115</v>
      </c>
      <c r="C1415" t="inlineStr">
        <is>
          <t xml:space="preserve">CONCLUIDO	</t>
        </is>
      </c>
      <c r="D1415" t="n">
        <v>5.3499</v>
      </c>
      <c r="E1415" t="n">
        <v>18.69</v>
      </c>
      <c r="F1415" t="n">
        <v>15.59</v>
      </c>
      <c r="G1415" t="n">
        <v>93.55</v>
      </c>
      <c r="H1415" t="n">
        <v>1.3</v>
      </c>
      <c r="I1415" t="n">
        <v>10</v>
      </c>
      <c r="J1415" t="n">
        <v>253.3</v>
      </c>
      <c r="K1415" t="n">
        <v>56.94</v>
      </c>
      <c r="L1415" t="n">
        <v>18.5</v>
      </c>
      <c r="M1415" t="n">
        <v>8</v>
      </c>
      <c r="N1415" t="n">
        <v>62.86</v>
      </c>
      <c r="O1415" t="n">
        <v>31474.25</v>
      </c>
      <c r="P1415" t="n">
        <v>219.66</v>
      </c>
      <c r="Q1415" t="n">
        <v>467.07</v>
      </c>
      <c r="R1415" t="n">
        <v>58.43</v>
      </c>
      <c r="S1415" t="n">
        <v>39.61</v>
      </c>
      <c r="T1415" t="n">
        <v>4456.71</v>
      </c>
      <c r="U1415" t="n">
        <v>0.68</v>
      </c>
      <c r="V1415" t="n">
        <v>0.75</v>
      </c>
      <c r="W1415" t="n">
        <v>2.62</v>
      </c>
      <c r="X1415" t="n">
        <v>0.26</v>
      </c>
      <c r="Y1415" t="n">
        <v>1</v>
      </c>
      <c r="Z1415" t="n">
        <v>10</v>
      </c>
    </row>
    <row r="1416">
      <c r="A1416" t="n">
        <v>71</v>
      </c>
      <c r="B1416" t="n">
        <v>115</v>
      </c>
      <c r="C1416" t="inlineStr">
        <is>
          <t xml:space="preserve">CONCLUIDO	</t>
        </is>
      </c>
      <c r="D1416" t="n">
        <v>5.3512</v>
      </c>
      <c r="E1416" t="n">
        <v>18.69</v>
      </c>
      <c r="F1416" t="n">
        <v>15.59</v>
      </c>
      <c r="G1416" t="n">
        <v>93.53</v>
      </c>
      <c r="H1416" t="n">
        <v>1.31</v>
      </c>
      <c r="I1416" t="n">
        <v>10</v>
      </c>
      <c r="J1416" t="n">
        <v>253.75</v>
      </c>
      <c r="K1416" t="n">
        <v>56.94</v>
      </c>
      <c r="L1416" t="n">
        <v>18.75</v>
      </c>
      <c r="M1416" t="n">
        <v>8</v>
      </c>
      <c r="N1416" t="n">
        <v>63.06</v>
      </c>
      <c r="O1416" t="n">
        <v>31530.19</v>
      </c>
      <c r="P1416" t="n">
        <v>219.02</v>
      </c>
      <c r="Q1416" t="n">
        <v>467.07</v>
      </c>
      <c r="R1416" t="n">
        <v>58.31</v>
      </c>
      <c r="S1416" t="n">
        <v>39.61</v>
      </c>
      <c r="T1416" t="n">
        <v>4398.37</v>
      </c>
      <c r="U1416" t="n">
        <v>0.68</v>
      </c>
      <c r="V1416" t="n">
        <v>0.75</v>
      </c>
      <c r="W1416" t="n">
        <v>2.62</v>
      </c>
      <c r="X1416" t="n">
        <v>0.25</v>
      </c>
      <c r="Y1416" t="n">
        <v>1</v>
      </c>
      <c r="Z1416" t="n">
        <v>10</v>
      </c>
    </row>
    <row r="1417">
      <c r="A1417" t="n">
        <v>72</v>
      </c>
      <c r="B1417" t="n">
        <v>115</v>
      </c>
      <c r="C1417" t="inlineStr">
        <is>
          <t xml:space="preserve">CONCLUIDO	</t>
        </is>
      </c>
      <c r="D1417" t="n">
        <v>5.3513</v>
      </c>
      <c r="E1417" t="n">
        <v>18.69</v>
      </c>
      <c r="F1417" t="n">
        <v>15.59</v>
      </c>
      <c r="G1417" t="n">
        <v>93.53</v>
      </c>
      <c r="H1417" t="n">
        <v>1.33</v>
      </c>
      <c r="I1417" t="n">
        <v>10</v>
      </c>
      <c r="J1417" t="n">
        <v>254.21</v>
      </c>
      <c r="K1417" t="n">
        <v>56.94</v>
      </c>
      <c r="L1417" t="n">
        <v>19</v>
      </c>
      <c r="M1417" t="n">
        <v>8</v>
      </c>
      <c r="N1417" t="n">
        <v>63.26</v>
      </c>
      <c r="O1417" t="n">
        <v>31586.21</v>
      </c>
      <c r="P1417" t="n">
        <v>218.2</v>
      </c>
      <c r="Q1417" t="n">
        <v>467.09</v>
      </c>
      <c r="R1417" t="n">
        <v>58.22</v>
      </c>
      <c r="S1417" t="n">
        <v>39.61</v>
      </c>
      <c r="T1417" t="n">
        <v>4350.73</v>
      </c>
      <c r="U1417" t="n">
        <v>0.68</v>
      </c>
      <c r="V1417" t="n">
        <v>0.75</v>
      </c>
      <c r="W1417" t="n">
        <v>2.62</v>
      </c>
      <c r="X1417" t="n">
        <v>0.25</v>
      </c>
      <c r="Y1417" t="n">
        <v>1</v>
      </c>
      <c r="Z1417" t="n">
        <v>10</v>
      </c>
    </row>
    <row r="1418">
      <c r="A1418" t="n">
        <v>73</v>
      </c>
      <c r="B1418" t="n">
        <v>115</v>
      </c>
      <c r="C1418" t="inlineStr">
        <is>
          <t xml:space="preserve">CONCLUIDO	</t>
        </is>
      </c>
      <c r="D1418" t="n">
        <v>5.35</v>
      </c>
      <c r="E1418" t="n">
        <v>18.69</v>
      </c>
      <c r="F1418" t="n">
        <v>15.59</v>
      </c>
      <c r="G1418" t="n">
        <v>93.55</v>
      </c>
      <c r="H1418" t="n">
        <v>1.34</v>
      </c>
      <c r="I1418" t="n">
        <v>10</v>
      </c>
      <c r="J1418" t="n">
        <v>254.66</v>
      </c>
      <c r="K1418" t="n">
        <v>56.94</v>
      </c>
      <c r="L1418" t="n">
        <v>19.25</v>
      </c>
      <c r="M1418" t="n">
        <v>8</v>
      </c>
      <c r="N1418" t="n">
        <v>63.47</v>
      </c>
      <c r="O1418" t="n">
        <v>31642.3</v>
      </c>
      <c r="P1418" t="n">
        <v>217.26</v>
      </c>
      <c r="Q1418" t="n">
        <v>467.07</v>
      </c>
      <c r="R1418" t="n">
        <v>58.3</v>
      </c>
      <c r="S1418" t="n">
        <v>39.61</v>
      </c>
      <c r="T1418" t="n">
        <v>4389.1</v>
      </c>
      <c r="U1418" t="n">
        <v>0.68</v>
      </c>
      <c r="V1418" t="n">
        <v>0.75</v>
      </c>
      <c r="W1418" t="n">
        <v>2.63</v>
      </c>
      <c r="X1418" t="n">
        <v>0.26</v>
      </c>
      <c r="Y1418" t="n">
        <v>1</v>
      </c>
      <c r="Z1418" t="n">
        <v>10</v>
      </c>
    </row>
    <row r="1419">
      <c r="A1419" t="n">
        <v>74</v>
      </c>
      <c r="B1419" t="n">
        <v>115</v>
      </c>
      <c r="C1419" t="inlineStr">
        <is>
          <t xml:space="preserve">CONCLUIDO	</t>
        </is>
      </c>
      <c r="D1419" t="n">
        <v>5.3732</v>
      </c>
      <c r="E1419" t="n">
        <v>18.61</v>
      </c>
      <c r="F1419" t="n">
        <v>15.55</v>
      </c>
      <c r="G1419" t="n">
        <v>103.7</v>
      </c>
      <c r="H1419" t="n">
        <v>1.36</v>
      </c>
      <c r="I1419" t="n">
        <v>9</v>
      </c>
      <c r="J1419" t="n">
        <v>255.12</v>
      </c>
      <c r="K1419" t="n">
        <v>56.94</v>
      </c>
      <c r="L1419" t="n">
        <v>19.5</v>
      </c>
      <c r="M1419" t="n">
        <v>7</v>
      </c>
      <c r="N1419" t="n">
        <v>63.67</v>
      </c>
      <c r="O1419" t="n">
        <v>31698.47</v>
      </c>
      <c r="P1419" t="n">
        <v>216.68</v>
      </c>
      <c r="Q1419" t="n">
        <v>467.07</v>
      </c>
      <c r="R1419" t="n">
        <v>57.24</v>
      </c>
      <c r="S1419" t="n">
        <v>39.61</v>
      </c>
      <c r="T1419" t="n">
        <v>3866.3</v>
      </c>
      <c r="U1419" t="n">
        <v>0.6899999999999999</v>
      </c>
      <c r="V1419" t="n">
        <v>0.75</v>
      </c>
      <c r="W1419" t="n">
        <v>2.62</v>
      </c>
      <c r="X1419" t="n">
        <v>0.22</v>
      </c>
      <c r="Y1419" t="n">
        <v>1</v>
      </c>
      <c r="Z1419" t="n">
        <v>10</v>
      </c>
    </row>
    <row r="1420">
      <c r="A1420" t="n">
        <v>75</v>
      </c>
      <c r="B1420" t="n">
        <v>115</v>
      </c>
      <c r="C1420" t="inlineStr">
        <is>
          <t xml:space="preserve">CONCLUIDO	</t>
        </is>
      </c>
      <c r="D1420" t="n">
        <v>5.3715</v>
      </c>
      <c r="E1420" t="n">
        <v>18.62</v>
      </c>
      <c r="F1420" t="n">
        <v>15.56</v>
      </c>
      <c r="G1420" t="n">
        <v>103.74</v>
      </c>
      <c r="H1420" t="n">
        <v>1.37</v>
      </c>
      <c r="I1420" t="n">
        <v>9</v>
      </c>
      <c r="J1420" t="n">
        <v>255.57</v>
      </c>
      <c r="K1420" t="n">
        <v>56.94</v>
      </c>
      <c r="L1420" t="n">
        <v>19.75</v>
      </c>
      <c r="M1420" t="n">
        <v>7</v>
      </c>
      <c r="N1420" t="n">
        <v>63.88</v>
      </c>
      <c r="O1420" t="n">
        <v>31754.72</v>
      </c>
      <c r="P1420" t="n">
        <v>216.95</v>
      </c>
      <c r="Q1420" t="n">
        <v>467.07</v>
      </c>
      <c r="R1420" t="n">
        <v>57.32</v>
      </c>
      <c r="S1420" t="n">
        <v>39.61</v>
      </c>
      <c r="T1420" t="n">
        <v>3904.84</v>
      </c>
      <c r="U1420" t="n">
        <v>0.6899999999999999</v>
      </c>
      <c r="V1420" t="n">
        <v>0.75</v>
      </c>
      <c r="W1420" t="n">
        <v>2.62</v>
      </c>
      <c r="X1420" t="n">
        <v>0.23</v>
      </c>
      <c r="Y1420" t="n">
        <v>1</v>
      </c>
      <c r="Z1420" t="n">
        <v>10</v>
      </c>
    </row>
    <row r="1421">
      <c r="A1421" t="n">
        <v>76</v>
      </c>
      <c r="B1421" t="n">
        <v>115</v>
      </c>
      <c r="C1421" t="inlineStr">
        <is>
          <t xml:space="preserve">CONCLUIDO	</t>
        </is>
      </c>
      <c r="D1421" t="n">
        <v>5.3725</v>
      </c>
      <c r="E1421" t="n">
        <v>18.61</v>
      </c>
      <c r="F1421" t="n">
        <v>15.56</v>
      </c>
      <c r="G1421" t="n">
        <v>103.72</v>
      </c>
      <c r="H1421" t="n">
        <v>1.39</v>
      </c>
      <c r="I1421" t="n">
        <v>9</v>
      </c>
      <c r="J1421" t="n">
        <v>256.03</v>
      </c>
      <c r="K1421" t="n">
        <v>56.94</v>
      </c>
      <c r="L1421" t="n">
        <v>20</v>
      </c>
      <c r="M1421" t="n">
        <v>7</v>
      </c>
      <c r="N1421" t="n">
        <v>64.09</v>
      </c>
      <c r="O1421" t="n">
        <v>31811.04</v>
      </c>
      <c r="P1421" t="n">
        <v>217.24</v>
      </c>
      <c r="Q1421" t="n">
        <v>467.07</v>
      </c>
      <c r="R1421" t="n">
        <v>57.22</v>
      </c>
      <c r="S1421" t="n">
        <v>39.61</v>
      </c>
      <c r="T1421" t="n">
        <v>3858.16</v>
      </c>
      <c r="U1421" t="n">
        <v>0.6899999999999999</v>
      </c>
      <c r="V1421" t="n">
        <v>0.75</v>
      </c>
      <c r="W1421" t="n">
        <v>2.62</v>
      </c>
      <c r="X1421" t="n">
        <v>0.22</v>
      </c>
      <c r="Y1421" t="n">
        <v>1</v>
      </c>
      <c r="Z1421" t="n">
        <v>10</v>
      </c>
    </row>
    <row r="1422">
      <c r="A1422" t="n">
        <v>77</v>
      </c>
      <c r="B1422" t="n">
        <v>115</v>
      </c>
      <c r="C1422" t="inlineStr">
        <is>
          <t xml:space="preserve">CONCLUIDO	</t>
        </is>
      </c>
      <c r="D1422" t="n">
        <v>5.3731</v>
      </c>
      <c r="E1422" t="n">
        <v>18.61</v>
      </c>
      <c r="F1422" t="n">
        <v>15.56</v>
      </c>
      <c r="G1422" t="n">
        <v>103.7</v>
      </c>
      <c r="H1422" t="n">
        <v>1.4</v>
      </c>
      <c r="I1422" t="n">
        <v>9</v>
      </c>
      <c r="J1422" t="n">
        <v>256.49</v>
      </c>
      <c r="K1422" t="n">
        <v>56.94</v>
      </c>
      <c r="L1422" t="n">
        <v>20.25</v>
      </c>
      <c r="M1422" t="n">
        <v>7</v>
      </c>
      <c r="N1422" t="n">
        <v>64.29000000000001</v>
      </c>
      <c r="O1422" t="n">
        <v>31867.44</v>
      </c>
      <c r="P1422" t="n">
        <v>217.26</v>
      </c>
      <c r="Q1422" t="n">
        <v>467.07</v>
      </c>
      <c r="R1422" t="n">
        <v>57.13</v>
      </c>
      <c r="S1422" t="n">
        <v>39.61</v>
      </c>
      <c r="T1422" t="n">
        <v>3809</v>
      </c>
      <c r="U1422" t="n">
        <v>0.6899999999999999</v>
      </c>
      <c r="V1422" t="n">
        <v>0.75</v>
      </c>
      <c r="W1422" t="n">
        <v>2.62</v>
      </c>
      <c r="X1422" t="n">
        <v>0.22</v>
      </c>
      <c r="Y1422" t="n">
        <v>1</v>
      </c>
      <c r="Z1422" t="n">
        <v>10</v>
      </c>
    </row>
    <row r="1423">
      <c r="A1423" t="n">
        <v>78</v>
      </c>
      <c r="B1423" t="n">
        <v>115</v>
      </c>
      <c r="C1423" t="inlineStr">
        <is>
          <t xml:space="preserve">CONCLUIDO	</t>
        </is>
      </c>
      <c r="D1423" t="n">
        <v>5.3715</v>
      </c>
      <c r="E1423" t="n">
        <v>18.62</v>
      </c>
      <c r="F1423" t="n">
        <v>15.56</v>
      </c>
      <c r="G1423" t="n">
        <v>103.74</v>
      </c>
      <c r="H1423" t="n">
        <v>1.42</v>
      </c>
      <c r="I1423" t="n">
        <v>9</v>
      </c>
      <c r="J1423" t="n">
        <v>256.94</v>
      </c>
      <c r="K1423" t="n">
        <v>56.94</v>
      </c>
      <c r="L1423" t="n">
        <v>20.5</v>
      </c>
      <c r="M1423" t="n">
        <v>7</v>
      </c>
      <c r="N1423" t="n">
        <v>64.5</v>
      </c>
      <c r="O1423" t="n">
        <v>31924.04</v>
      </c>
      <c r="P1423" t="n">
        <v>217.51</v>
      </c>
      <c r="Q1423" t="n">
        <v>467.07</v>
      </c>
      <c r="R1423" t="n">
        <v>57.39</v>
      </c>
      <c r="S1423" t="n">
        <v>39.61</v>
      </c>
      <c r="T1423" t="n">
        <v>3938.84</v>
      </c>
      <c r="U1423" t="n">
        <v>0.6899999999999999</v>
      </c>
      <c r="V1423" t="n">
        <v>0.75</v>
      </c>
      <c r="W1423" t="n">
        <v>2.62</v>
      </c>
      <c r="X1423" t="n">
        <v>0.23</v>
      </c>
      <c r="Y1423" t="n">
        <v>1</v>
      </c>
      <c r="Z1423" t="n">
        <v>10</v>
      </c>
    </row>
    <row r="1424">
      <c r="A1424" t="n">
        <v>79</v>
      </c>
      <c r="B1424" t="n">
        <v>115</v>
      </c>
      <c r="C1424" t="inlineStr">
        <is>
          <t xml:space="preserve">CONCLUIDO	</t>
        </is>
      </c>
      <c r="D1424" t="n">
        <v>5.3696</v>
      </c>
      <c r="E1424" t="n">
        <v>18.62</v>
      </c>
      <c r="F1424" t="n">
        <v>15.57</v>
      </c>
      <c r="G1424" t="n">
        <v>103.78</v>
      </c>
      <c r="H1424" t="n">
        <v>1.43</v>
      </c>
      <c r="I1424" t="n">
        <v>9</v>
      </c>
      <c r="J1424" t="n">
        <v>257.4</v>
      </c>
      <c r="K1424" t="n">
        <v>56.94</v>
      </c>
      <c r="L1424" t="n">
        <v>20.75</v>
      </c>
      <c r="M1424" t="n">
        <v>7</v>
      </c>
      <c r="N1424" t="n">
        <v>64.70999999999999</v>
      </c>
      <c r="O1424" t="n">
        <v>31980.59</v>
      </c>
      <c r="P1424" t="n">
        <v>217.29</v>
      </c>
      <c r="Q1424" t="n">
        <v>467.08</v>
      </c>
      <c r="R1424" t="n">
        <v>57.62</v>
      </c>
      <c r="S1424" t="n">
        <v>39.61</v>
      </c>
      <c r="T1424" t="n">
        <v>4057.26</v>
      </c>
      <c r="U1424" t="n">
        <v>0.6899999999999999</v>
      </c>
      <c r="V1424" t="n">
        <v>0.75</v>
      </c>
      <c r="W1424" t="n">
        <v>2.62</v>
      </c>
      <c r="X1424" t="n">
        <v>0.23</v>
      </c>
      <c r="Y1424" t="n">
        <v>1</v>
      </c>
      <c r="Z1424" t="n">
        <v>10</v>
      </c>
    </row>
    <row r="1425">
      <c r="A1425" t="n">
        <v>80</v>
      </c>
      <c r="B1425" t="n">
        <v>115</v>
      </c>
      <c r="C1425" t="inlineStr">
        <is>
          <t xml:space="preserve">CONCLUIDO	</t>
        </is>
      </c>
      <c r="D1425" t="n">
        <v>5.3715</v>
      </c>
      <c r="E1425" t="n">
        <v>18.62</v>
      </c>
      <c r="F1425" t="n">
        <v>15.56</v>
      </c>
      <c r="G1425" t="n">
        <v>103.74</v>
      </c>
      <c r="H1425" t="n">
        <v>1.45</v>
      </c>
      <c r="I1425" t="n">
        <v>9</v>
      </c>
      <c r="J1425" t="n">
        <v>257.86</v>
      </c>
      <c r="K1425" t="n">
        <v>56.94</v>
      </c>
      <c r="L1425" t="n">
        <v>21</v>
      </c>
      <c r="M1425" t="n">
        <v>7</v>
      </c>
      <c r="N1425" t="n">
        <v>64.92</v>
      </c>
      <c r="O1425" t="n">
        <v>32037.22</v>
      </c>
      <c r="P1425" t="n">
        <v>216.44</v>
      </c>
      <c r="Q1425" t="n">
        <v>467.07</v>
      </c>
      <c r="R1425" t="n">
        <v>57.41</v>
      </c>
      <c r="S1425" t="n">
        <v>39.61</v>
      </c>
      <c r="T1425" t="n">
        <v>3949.12</v>
      </c>
      <c r="U1425" t="n">
        <v>0.6899999999999999</v>
      </c>
      <c r="V1425" t="n">
        <v>0.75</v>
      </c>
      <c r="W1425" t="n">
        <v>2.62</v>
      </c>
      <c r="X1425" t="n">
        <v>0.23</v>
      </c>
      <c r="Y1425" t="n">
        <v>1</v>
      </c>
      <c r="Z1425" t="n">
        <v>10</v>
      </c>
    </row>
    <row r="1426">
      <c r="A1426" t="n">
        <v>81</v>
      </c>
      <c r="B1426" t="n">
        <v>115</v>
      </c>
      <c r="C1426" t="inlineStr">
        <is>
          <t xml:space="preserve">CONCLUIDO	</t>
        </is>
      </c>
      <c r="D1426" t="n">
        <v>5.3694</v>
      </c>
      <c r="E1426" t="n">
        <v>18.62</v>
      </c>
      <c r="F1426" t="n">
        <v>15.57</v>
      </c>
      <c r="G1426" t="n">
        <v>103.79</v>
      </c>
      <c r="H1426" t="n">
        <v>1.46</v>
      </c>
      <c r="I1426" t="n">
        <v>9</v>
      </c>
      <c r="J1426" t="n">
        <v>258.32</v>
      </c>
      <c r="K1426" t="n">
        <v>56.94</v>
      </c>
      <c r="L1426" t="n">
        <v>21.25</v>
      </c>
      <c r="M1426" t="n">
        <v>7</v>
      </c>
      <c r="N1426" t="n">
        <v>65.13</v>
      </c>
      <c r="O1426" t="n">
        <v>32093.94</v>
      </c>
      <c r="P1426" t="n">
        <v>216.04</v>
      </c>
      <c r="Q1426" t="n">
        <v>467.07</v>
      </c>
      <c r="R1426" t="n">
        <v>57.67</v>
      </c>
      <c r="S1426" t="n">
        <v>39.61</v>
      </c>
      <c r="T1426" t="n">
        <v>4078.8</v>
      </c>
      <c r="U1426" t="n">
        <v>0.6899999999999999</v>
      </c>
      <c r="V1426" t="n">
        <v>0.75</v>
      </c>
      <c r="W1426" t="n">
        <v>2.62</v>
      </c>
      <c r="X1426" t="n">
        <v>0.24</v>
      </c>
      <c r="Y1426" t="n">
        <v>1</v>
      </c>
      <c r="Z1426" t="n">
        <v>10</v>
      </c>
    </row>
    <row r="1427">
      <c r="A1427" t="n">
        <v>82</v>
      </c>
      <c r="B1427" t="n">
        <v>115</v>
      </c>
      <c r="C1427" t="inlineStr">
        <is>
          <t xml:space="preserve">CONCLUIDO	</t>
        </is>
      </c>
      <c r="D1427" t="n">
        <v>5.3663</v>
      </c>
      <c r="E1427" t="n">
        <v>18.63</v>
      </c>
      <c r="F1427" t="n">
        <v>15.58</v>
      </c>
      <c r="G1427" t="n">
        <v>103.86</v>
      </c>
      <c r="H1427" t="n">
        <v>1.48</v>
      </c>
      <c r="I1427" t="n">
        <v>9</v>
      </c>
      <c r="J1427" t="n">
        <v>258.78</v>
      </c>
      <c r="K1427" t="n">
        <v>56.94</v>
      </c>
      <c r="L1427" t="n">
        <v>21.5</v>
      </c>
      <c r="M1427" t="n">
        <v>7</v>
      </c>
      <c r="N1427" t="n">
        <v>65.34</v>
      </c>
      <c r="O1427" t="n">
        <v>32150.72</v>
      </c>
      <c r="P1427" t="n">
        <v>216.01</v>
      </c>
      <c r="Q1427" t="n">
        <v>467.07</v>
      </c>
      <c r="R1427" t="n">
        <v>57.88</v>
      </c>
      <c r="S1427" t="n">
        <v>39.61</v>
      </c>
      <c r="T1427" t="n">
        <v>4185.88</v>
      </c>
      <c r="U1427" t="n">
        <v>0.68</v>
      </c>
      <c r="V1427" t="n">
        <v>0.75</v>
      </c>
      <c r="W1427" t="n">
        <v>2.63</v>
      </c>
      <c r="X1427" t="n">
        <v>0.25</v>
      </c>
      <c r="Y1427" t="n">
        <v>1</v>
      </c>
      <c r="Z1427" t="n">
        <v>10</v>
      </c>
    </row>
    <row r="1428">
      <c r="A1428" t="n">
        <v>83</v>
      </c>
      <c r="B1428" t="n">
        <v>115</v>
      </c>
      <c r="C1428" t="inlineStr">
        <is>
          <t xml:space="preserve">CONCLUIDO	</t>
        </is>
      </c>
      <c r="D1428" t="n">
        <v>5.3699</v>
      </c>
      <c r="E1428" t="n">
        <v>18.62</v>
      </c>
      <c r="F1428" t="n">
        <v>15.57</v>
      </c>
      <c r="G1428" t="n">
        <v>103.78</v>
      </c>
      <c r="H1428" t="n">
        <v>1.49</v>
      </c>
      <c r="I1428" t="n">
        <v>9</v>
      </c>
      <c r="J1428" t="n">
        <v>259.24</v>
      </c>
      <c r="K1428" t="n">
        <v>56.94</v>
      </c>
      <c r="L1428" t="n">
        <v>21.75</v>
      </c>
      <c r="M1428" t="n">
        <v>7</v>
      </c>
      <c r="N1428" t="n">
        <v>65.55</v>
      </c>
      <c r="O1428" t="n">
        <v>32207.59</v>
      </c>
      <c r="P1428" t="n">
        <v>215.2</v>
      </c>
      <c r="Q1428" t="n">
        <v>467.07</v>
      </c>
      <c r="R1428" t="n">
        <v>57.6</v>
      </c>
      <c r="S1428" t="n">
        <v>39.61</v>
      </c>
      <c r="T1428" t="n">
        <v>4046.04</v>
      </c>
      <c r="U1428" t="n">
        <v>0.6899999999999999</v>
      </c>
      <c r="V1428" t="n">
        <v>0.75</v>
      </c>
      <c r="W1428" t="n">
        <v>2.62</v>
      </c>
      <c r="X1428" t="n">
        <v>0.23</v>
      </c>
      <c r="Y1428" t="n">
        <v>1</v>
      </c>
      <c r="Z1428" t="n">
        <v>10</v>
      </c>
    </row>
    <row r="1429">
      <c r="A1429" t="n">
        <v>84</v>
      </c>
      <c r="B1429" t="n">
        <v>115</v>
      </c>
      <c r="C1429" t="inlineStr">
        <is>
          <t xml:space="preserve">CONCLUIDO	</t>
        </is>
      </c>
      <c r="D1429" t="n">
        <v>5.3952</v>
      </c>
      <c r="E1429" t="n">
        <v>18.54</v>
      </c>
      <c r="F1429" t="n">
        <v>15.52</v>
      </c>
      <c r="G1429" t="n">
        <v>116.42</v>
      </c>
      <c r="H1429" t="n">
        <v>1.51</v>
      </c>
      <c r="I1429" t="n">
        <v>8</v>
      </c>
      <c r="J1429" t="n">
        <v>259.71</v>
      </c>
      <c r="K1429" t="n">
        <v>56.94</v>
      </c>
      <c r="L1429" t="n">
        <v>22</v>
      </c>
      <c r="M1429" t="n">
        <v>6</v>
      </c>
      <c r="N1429" t="n">
        <v>65.76000000000001</v>
      </c>
      <c r="O1429" t="n">
        <v>32264.54</v>
      </c>
      <c r="P1429" t="n">
        <v>213.85</v>
      </c>
      <c r="Q1429" t="n">
        <v>467.07</v>
      </c>
      <c r="R1429" t="n">
        <v>56.01</v>
      </c>
      <c r="S1429" t="n">
        <v>39.61</v>
      </c>
      <c r="T1429" t="n">
        <v>3257.77</v>
      </c>
      <c r="U1429" t="n">
        <v>0.71</v>
      </c>
      <c r="V1429" t="n">
        <v>0.75</v>
      </c>
      <c r="W1429" t="n">
        <v>2.62</v>
      </c>
      <c r="X1429" t="n">
        <v>0.19</v>
      </c>
      <c r="Y1429" t="n">
        <v>1</v>
      </c>
      <c r="Z1429" t="n">
        <v>10</v>
      </c>
    </row>
    <row r="1430">
      <c r="A1430" t="n">
        <v>85</v>
      </c>
      <c r="B1430" t="n">
        <v>115</v>
      </c>
      <c r="C1430" t="inlineStr">
        <is>
          <t xml:space="preserve">CONCLUIDO	</t>
        </is>
      </c>
      <c r="D1430" t="n">
        <v>5.3929</v>
      </c>
      <c r="E1430" t="n">
        <v>18.54</v>
      </c>
      <c r="F1430" t="n">
        <v>15.53</v>
      </c>
      <c r="G1430" t="n">
        <v>116.48</v>
      </c>
      <c r="H1430" t="n">
        <v>1.52</v>
      </c>
      <c r="I1430" t="n">
        <v>8</v>
      </c>
      <c r="J1430" t="n">
        <v>260.17</v>
      </c>
      <c r="K1430" t="n">
        <v>56.94</v>
      </c>
      <c r="L1430" t="n">
        <v>22.25</v>
      </c>
      <c r="M1430" t="n">
        <v>6</v>
      </c>
      <c r="N1430" t="n">
        <v>65.98</v>
      </c>
      <c r="O1430" t="n">
        <v>32321.56</v>
      </c>
      <c r="P1430" t="n">
        <v>214.1</v>
      </c>
      <c r="Q1430" t="n">
        <v>467.07</v>
      </c>
      <c r="R1430" t="n">
        <v>56.35</v>
      </c>
      <c r="S1430" t="n">
        <v>39.61</v>
      </c>
      <c r="T1430" t="n">
        <v>3427.69</v>
      </c>
      <c r="U1430" t="n">
        <v>0.7</v>
      </c>
      <c r="V1430" t="n">
        <v>0.75</v>
      </c>
      <c r="W1430" t="n">
        <v>2.62</v>
      </c>
      <c r="X1430" t="n">
        <v>0.2</v>
      </c>
      <c r="Y1430" t="n">
        <v>1</v>
      </c>
      <c r="Z1430" t="n">
        <v>10</v>
      </c>
    </row>
    <row r="1431">
      <c r="A1431" t="n">
        <v>86</v>
      </c>
      <c r="B1431" t="n">
        <v>115</v>
      </c>
      <c r="C1431" t="inlineStr">
        <is>
          <t xml:space="preserve">CONCLUIDO	</t>
        </is>
      </c>
      <c r="D1431" t="n">
        <v>5.395</v>
      </c>
      <c r="E1431" t="n">
        <v>18.54</v>
      </c>
      <c r="F1431" t="n">
        <v>15.52</v>
      </c>
      <c r="G1431" t="n">
        <v>116.43</v>
      </c>
      <c r="H1431" t="n">
        <v>1.54</v>
      </c>
      <c r="I1431" t="n">
        <v>8</v>
      </c>
      <c r="J1431" t="n">
        <v>260.63</v>
      </c>
      <c r="K1431" t="n">
        <v>56.94</v>
      </c>
      <c r="L1431" t="n">
        <v>22.5</v>
      </c>
      <c r="M1431" t="n">
        <v>6</v>
      </c>
      <c r="N1431" t="n">
        <v>66.19</v>
      </c>
      <c r="O1431" t="n">
        <v>32378.67</v>
      </c>
      <c r="P1431" t="n">
        <v>213.75</v>
      </c>
      <c r="Q1431" t="n">
        <v>467.07</v>
      </c>
      <c r="R1431" t="n">
        <v>56.11</v>
      </c>
      <c r="S1431" t="n">
        <v>39.61</v>
      </c>
      <c r="T1431" t="n">
        <v>3306.87</v>
      </c>
      <c r="U1431" t="n">
        <v>0.71</v>
      </c>
      <c r="V1431" t="n">
        <v>0.75</v>
      </c>
      <c r="W1431" t="n">
        <v>2.62</v>
      </c>
      <c r="X1431" t="n">
        <v>0.19</v>
      </c>
      <c r="Y1431" t="n">
        <v>1</v>
      </c>
      <c r="Z1431" t="n">
        <v>10</v>
      </c>
    </row>
    <row r="1432">
      <c r="A1432" t="n">
        <v>87</v>
      </c>
      <c r="B1432" t="n">
        <v>115</v>
      </c>
      <c r="C1432" t="inlineStr">
        <is>
          <t xml:space="preserve">CONCLUIDO	</t>
        </is>
      </c>
      <c r="D1432" t="n">
        <v>5.392</v>
      </c>
      <c r="E1432" t="n">
        <v>18.55</v>
      </c>
      <c r="F1432" t="n">
        <v>15.53</v>
      </c>
      <c r="G1432" t="n">
        <v>116.51</v>
      </c>
      <c r="H1432" t="n">
        <v>1.55</v>
      </c>
      <c r="I1432" t="n">
        <v>8</v>
      </c>
      <c r="J1432" t="n">
        <v>261.09</v>
      </c>
      <c r="K1432" t="n">
        <v>56.94</v>
      </c>
      <c r="L1432" t="n">
        <v>22.75</v>
      </c>
      <c r="M1432" t="n">
        <v>6</v>
      </c>
      <c r="N1432" t="n">
        <v>66.40000000000001</v>
      </c>
      <c r="O1432" t="n">
        <v>32435.86</v>
      </c>
      <c r="P1432" t="n">
        <v>214.13</v>
      </c>
      <c r="Q1432" t="n">
        <v>467.07</v>
      </c>
      <c r="R1432" t="n">
        <v>56.49</v>
      </c>
      <c r="S1432" t="n">
        <v>39.61</v>
      </c>
      <c r="T1432" t="n">
        <v>3498.11</v>
      </c>
      <c r="U1432" t="n">
        <v>0.7</v>
      </c>
      <c r="V1432" t="n">
        <v>0.75</v>
      </c>
      <c r="W1432" t="n">
        <v>2.62</v>
      </c>
      <c r="X1432" t="n">
        <v>0.2</v>
      </c>
      <c r="Y1432" t="n">
        <v>1</v>
      </c>
      <c r="Z1432" t="n">
        <v>10</v>
      </c>
    </row>
    <row r="1433">
      <c r="A1433" t="n">
        <v>88</v>
      </c>
      <c r="B1433" t="n">
        <v>115</v>
      </c>
      <c r="C1433" t="inlineStr">
        <is>
          <t xml:space="preserve">CONCLUIDO	</t>
        </is>
      </c>
      <c r="D1433" t="n">
        <v>5.3954</v>
      </c>
      <c r="E1433" t="n">
        <v>18.53</v>
      </c>
      <c r="F1433" t="n">
        <v>15.52</v>
      </c>
      <c r="G1433" t="n">
        <v>116.42</v>
      </c>
      <c r="H1433" t="n">
        <v>1.56</v>
      </c>
      <c r="I1433" t="n">
        <v>8</v>
      </c>
      <c r="J1433" t="n">
        <v>261.56</v>
      </c>
      <c r="K1433" t="n">
        <v>56.94</v>
      </c>
      <c r="L1433" t="n">
        <v>23</v>
      </c>
      <c r="M1433" t="n">
        <v>6</v>
      </c>
      <c r="N1433" t="n">
        <v>66.62</v>
      </c>
      <c r="O1433" t="n">
        <v>32493.12</v>
      </c>
      <c r="P1433" t="n">
        <v>213.98</v>
      </c>
      <c r="Q1433" t="n">
        <v>467.09</v>
      </c>
      <c r="R1433" t="n">
        <v>56.11</v>
      </c>
      <c r="S1433" t="n">
        <v>39.61</v>
      </c>
      <c r="T1433" t="n">
        <v>3306.05</v>
      </c>
      <c r="U1433" t="n">
        <v>0.71</v>
      </c>
      <c r="V1433" t="n">
        <v>0.75</v>
      </c>
      <c r="W1433" t="n">
        <v>2.62</v>
      </c>
      <c r="X1433" t="n">
        <v>0.19</v>
      </c>
      <c r="Y1433" t="n">
        <v>1</v>
      </c>
      <c r="Z1433" t="n">
        <v>10</v>
      </c>
    </row>
    <row r="1434">
      <c r="A1434" t="n">
        <v>89</v>
      </c>
      <c r="B1434" t="n">
        <v>115</v>
      </c>
      <c r="C1434" t="inlineStr">
        <is>
          <t xml:space="preserve">CONCLUIDO	</t>
        </is>
      </c>
      <c r="D1434" t="n">
        <v>5.3942</v>
      </c>
      <c r="E1434" t="n">
        <v>18.54</v>
      </c>
      <c r="F1434" t="n">
        <v>15.53</v>
      </c>
      <c r="G1434" t="n">
        <v>116.45</v>
      </c>
      <c r="H1434" t="n">
        <v>1.58</v>
      </c>
      <c r="I1434" t="n">
        <v>8</v>
      </c>
      <c r="J1434" t="n">
        <v>262.02</v>
      </c>
      <c r="K1434" t="n">
        <v>56.94</v>
      </c>
      <c r="L1434" t="n">
        <v>23.25</v>
      </c>
      <c r="M1434" t="n">
        <v>6</v>
      </c>
      <c r="N1434" t="n">
        <v>66.83</v>
      </c>
      <c r="O1434" t="n">
        <v>32550.47</v>
      </c>
      <c r="P1434" t="n">
        <v>214.17</v>
      </c>
      <c r="Q1434" t="n">
        <v>467.07</v>
      </c>
      <c r="R1434" t="n">
        <v>56.2</v>
      </c>
      <c r="S1434" t="n">
        <v>39.61</v>
      </c>
      <c r="T1434" t="n">
        <v>3349.75</v>
      </c>
      <c r="U1434" t="n">
        <v>0.7</v>
      </c>
      <c r="V1434" t="n">
        <v>0.75</v>
      </c>
      <c r="W1434" t="n">
        <v>2.62</v>
      </c>
      <c r="X1434" t="n">
        <v>0.19</v>
      </c>
      <c r="Y1434" t="n">
        <v>1</v>
      </c>
      <c r="Z1434" t="n">
        <v>10</v>
      </c>
    </row>
    <row r="1435">
      <c r="A1435" t="n">
        <v>90</v>
      </c>
      <c r="B1435" t="n">
        <v>115</v>
      </c>
      <c r="C1435" t="inlineStr">
        <is>
          <t xml:space="preserve">CONCLUIDO	</t>
        </is>
      </c>
      <c r="D1435" t="n">
        <v>5.3934</v>
      </c>
      <c r="E1435" t="n">
        <v>18.54</v>
      </c>
      <c r="F1435" t="n">
        <v>15.53</v>
      </c>
      <c r="G1435" t="n">
        <v>116.47</v>
      </c>
      <c r="H1435" t="n">
        <v>1.59</v>
      </c>
      <c r="I1435" t="n">
        <v>8</v>
      </c>
      <c r="J1435" t="n">
        <v>262.49</v>
      </c>
      <c r="K1435" t="n">
        <v>56.94</v>
      </c>
      <c r="L1435" t="n">
        <v>23.5</v>
      </c>
      <c r="M1435" t="n">
        <v>6</v>
      </c>
      <c r="N1435" t="n">
        <v>67.05</v>
      </c>
      <c r="O1435" t="n">
        <v>32607.89</v>
      </c>
      <c r="P1435" t="n">
        <v>213.79</v>
      </c>
      <c r="Q1435" t="n">
        <v>467.07</v>
      </c>
      <c r="R1435" t="n">
        <v>56.38</v>
      </c>
      <c r="S1435" t="n">
        <v>39.61</v>
      </c>
      <c r="T1435" t="n">
        <v>3442.11</v>
      </c>
      <c r="U1435" t="n">
        <v>0.7</v>
      </c>
      <c r="V1435" t="n">
        <v>0.75</v>
      </c>
      <c r="W1435" t="n">
        <v>2.62</v>
      </c>
      <c r="X1435" t="n">
        <v>0.2</v>
      </c>
      <c r="Y1435" t="n">
        <v>1</v>
      </c>
      <c r="Z1435" t="n">
        <v>10</v>
      </c>
    </row>
    <row r="1436">
      <c r="A1436" t="n">
        <v>91</v>
      </c>
      <c r="B1436" t="n">
        <v>115</v>
      </c>
      <c r="C1436" t="inlineStr">
        <is>
          <t xml:space="preserve">CONCLUIDO	</t>
        </is>
      </c>
      <c r="D1436" t="n">
        <v>5.393</v>
      </c>
      <c r="E1436" t="n">
        <v>18.54</v>
      </c>
      <c r="F1436" t="n">
        <v>15.53</v>
      </c>
      <c r="G1436" t="n">
        <v>116.48</v>
      </c>
      <c r="H1436" t="n">
        <v>1.61</v>
      </c>
      <c r="I1436" t="n">
        <v>8</v>
      </c>
      <c r="J1436" t="n">
        <v>262.96</v>
      </c>
      <c r="K1436" t="n">
        <v>56.94</v>
      </c>
      <c r="L1436" t="n">
        <v>23.75</v>
      </c>
      <c r="M1436" t="n">
        <v>6</v>
      </c>
      <c r="N1436" t="n">
        <v>67.26000000000001</v>
      </c>
      <c r="O1436" t="n">
        <v>32665.4</v>
      </c>
      <c r="P1436" t="n">
        <v>213.24</v>
      </c>
      <c r="Q1436" t="n">
        <v>467.07</v>
      </c>
      <c r="R1436" t="n">
        <v>56.47</v>
      </c>
      <c r="S1436" t="n">
        <v>39.61</v>
      </c>
      <c r="T1436" t="n">
        <v>3486.75</v>
      </c>
      <c r="U1436" t="n">
        <v>0.7</v>
      </c>
      <c r="V1436" t="n">
        <v>0.75</v>
      </c>
      <c r="W1436" t="n">
        <v>2.62</v>
      </c>
      <c r="X1436" t="n">
        <v>0.2</v>
      </c>
      <c r="Y1436" t="n">
        <v>1</v>
      </c>
      <c r="Z1436" t="n">
        <v>10</v>
      </c>
    </row>
    <row r="1437">
      <c r="A1437" t="n">
        <v>92</v>
      </c>
      <c r="B1437" t="n">
        <v>115</v>
      </c>
      <c r="C1437" t="inlineStr">
        <is>
          <t xml:space="preserve">CONCLUIDO	</t>
        </is>
      </c>
      <c r="D1437" t="n">
        <v>5.3916</v>
      </c>
      <c r="E1437" t="n">
        <v>18.55</v>
      </c>
      <c r="F1437" t="n">
        <v>15.54</v>
      </c>
      <c r="G1437" t="n">
        <v>116.51</v>
      </c>
      <c r="H1437" t="n">
        <v>1.62</v>
      </c>
      <c r="I1437" t="n">
        <v>8</v>
      </c>
      <c r="J1437" t="n">
        <v>263.42</v>
      </c>
      <c r="K1437" t="n">
        <v>56.94</v>
      </c>
      <c r="L1437" t="n">
        <v>24</v>
      </c>
      <c r="M1437" t="n">
        <v>6</v>
      </c>
      <c r="N1437" t="n">
        <v>67.48</v>
      </c>
      <c r="O1437" t="n">
        <v>32722.99</v>
      </c>
      <c r="P1437" t="n">
        <v>212.38</v>
      </c>
      <c r="Q1437" t="n">
        <v>467.07</v>
      </c>
      <c r="R1437" t="n">
        <v>56.63</v>
      </c>
      <c r="S1437" t="n">
        <v>39.61</v>
      </c>
      <c r="T1437" t="n">
        <v>3567.56</v>
      </c>
      <c r="U1437" t="n">
        <v>0.7</v>
      </c>
      <c r="V1437" t="n">
        <v>0.75</v>
      </c>
      <c r="W1437" t="n">
        <v>2.62</v>
      </c>
      <c r="X1437" t="n">
        <v>0.2</v>
      </c>
      <c r="Y1437" t="n">
        <v>1</v>
      </c>
      <c r="Z1437" t="n">
        <v>10</v>
      </c>
    </row>
    <row r="1438">
      <c r="A1438" t="n">
        <v>93</v>
      </c>
      <c r="B1438" t="n">
        <v>115</v>
      </c>
      <c r="C1438" t="inlineStr">
        <is>
          <t xml:space="preserve">CONCLUIDO	</t>
        </is>
      </c>
      <c r="D1438" t="n">
        <v>5.392</v>
      </c>
      <c r="E1438" t="n">
        <v>18.55</v>
      </c>
      <c r="F1438" t="n">
        <v>15.53</v>
      </c>
      <c r="G1438" t="n">
        <v>116.51</v>
      </c>
      <c r="H1438" t="n">
        <v>1.64</v>
      </c>
      <c r="I1438" t="n">
        <v>8</v>
      </c>
      <c r="J1438" t="n">
        <v>263.89</v>
      </c>
      <c r="K1438" t="n">
        <v>56.94</v>
      </c>
      <c r="L1438" t="n">
        <v>24.25</v>
      </c>
      <c r="M1438" t="n">
        <v>6</v>
      </c>
      <c r="N1438" t="n">
        <v>67.7</v>
      </c>
      <c r="O1438" t="n">
        <v>32780.66</v>
      </c>
      <c r="P1438" t="n">
        <v>211.96</v>
      </c>
      <c r="Q1438" t="n">
        <v>467.07</v>
      </c>
      <c r="R1438" t="n">
        <v>56.55</v>
      </c>
      <c r="S1438" t="n">
        <v>39.61</v>
      </c>
      <c r="T1438" t="n">
        <v>3525.35</v>
      </c>
      <c r="U1438" t="n">
        <v>0.7</v>
      </c>
      <c r="V1438" t="n">
        <v>0.75</v>
      </c>
      <c r="W1438" t="n">
        <v>2.62</v>
      </c>
      <c r="X1438" t="n">
        <v>0.2</v>
      </c>
      <c r="Y1438" t="n">
        <v>1</v>
      </c>
      <c r="Z1438" t="n">
        <v>10</v>
      </c>
    </row>
    <row r="1439">
      <c r="A1439" t="n">
        <v>94</v>
      </c>
      <c r="B1439" t="n">
        <v>115</v>
      </c>
      <c r="C1439" t="inlineStr">
        <is>
          <t xml:space="preserve">CONCLUIDO	</t>
        </is>
      </c>
      <c r="D1439" t="n">
        <v>5.3929</v>
      </c>
      <c r="E1439" t="n">
        <v>18.54</v>
      </c>
      <c r="F1439" t="n">
        <v>15.53</v>
      </c>
      <c r="G1439" t="n">
        <v>116.48</v>
      </c>
      <c r="H1439" t="n">
        <v>1.65</v>
      </c>
      <c r="I1439" t="n">
        <v>8</v>
      </c>
      <c r="J1439" t="n">
        <v>264.36</v>
      </c>
      <c r="K1439" t="n">
        <v>56.94</v>
      </c>
      <c r="L1439" t="n">
        <v>24.5</v>
      </c>
      <c r="M1439" t="n">
        <v>6</v>
      </c>
      <c r="N1439" t="n">
        <v>67.92</v>
      </c>
      <c r="O1439" t="n">
        <v>32838.42</v>
      </c>
      <c r="P1439" t="n">
        <v>212.04</v>
      </c>
      <c r="Q1439" t="n">
        <v>467.07</v>
      </c>
      <c r="R1439" t="n">
        <v>56.37</v>
      </c>
      <c r="S1439" t="n">
        <v>39.61</v>
      </c>
      <c r="T1439" t="n">
        <v>3434.97</v>
      </c>
      <c r="U1439" t="n">
        <v>0.7</v>
      </c>
      <c r="V1439" t="n">
        <v>0.75</v>
      </c>
      <c r="W1439" t="n">
        <v>2.62</v>
      </c>
      <c r="X1439" t="n">
        <v>0.2</v>
      </c>
      <c r="Y1439" t="n">
        <v>1</v>
      </c>
      <c r="Z1439" t="n">
        <v>10</v>
      </c>
    </row>
    <row r="1440">
      <c r="A1440" t="n">
        <v>95</v>
      </c>
      <c r="B1440" t="n">
        <v>115</v>
      </c>
      <c r="C1440" t="inlineStr">
        <is>
          <t xml:space="preserve">CONCLUIDO	</t>
        </is>
      </c>
      <c r="D1440" t="n">
        <v>5.3917</v>
      </c>
      <c r="E1440" t="n">
        <v>18.55</v>
      </c>
      <c r="F1440" t="n">
        <v>15.54</v>
      </c>
      <c r="G1440" t="n">
        <v>116.51</v>
      </c>
      <c r="H1440" t="n">
        <v>1.66</v>
      </c>
      <c r="I1440" t="n">
        <v>8</v>
      </c>
      <c r="J1440" t="n">
        <v>264.83</v>
      </c>
      <c r="K1440" t="n">
        <v>56.94</v>
      </c>
      <c r="L1440" t="n">
        <v>24.75</v>
      </c>
      <c r="M1440" t="n">
        <v>6</v>
      </c>
      <c r="N1440" t="n">
        <v>68.13</v>
      </c>
      <c r="O1440" t="n">
        <v>32896.26</v>
      </c>
      <c r="P1440" t="n">
        <v>211.19</v>
      </c>
      <c r="Q1440" t="n">
        <v>467.07</v>
      </c>
      <c r="R1440" t="n">
        <v>56.55</v>
      </c>
      <c r="S1440" t="n">
        <v>39.61</v>
      </c>
      <c r="T1440" t="n">
        <v>3524.66</v>
      </c>
      <c r="U1440" t="n">
        <v>0.7</v>
      </c>
      <c r="V1440" t="n">
        <v>0.75</v>
      </c>
      <c r="W1440" t="n">
        <v>2.62</v>
      </c>
      <c r="X1440" t="n">
        <v>0.2</v>
      </c>
      <c r="Y1440" t="n">
        <v>1</v>
      </c>
      <c r="Z1440" t="n">
        <v>10</v>
      </c>
    </row>
    <row r="1441">
      <c r="A1441" t="n">
        <v>96</v>
      </c>
      <c r="B1441" t="n">
        <v>115</v>
      </c>
      <c r="C1441" t="inlineStr">
        <is>
          <t xml:space="preserve">CONCLUIDO	</t>
        </is>
      </c>
      <c r="D1441" t="n">
        <v>5.4104</v>
      </c>
      <c r="E1441" t="n">
        <v>18.48</v>
      </c>
      <c r="F1441" t="n">
        <v>15.52</v>
      </c>
      <c r="G1441" t="n">
        <v>132.99</v>
      </c>
      <c r="H1441" t="n">
        <v>1.68</v>
      </c>
      <c r="I1441" t="n">
        <v>7</v>
      </c>
      <c r="J1441" t="n">
        <v>265.3</v>
      </c>
      <c r="K1441" t="n">
        <v>56.94</v>
      </c>
      <c r="L1441" t="n">
        <v>25</v>
      </c>
      <c r="M1441" t="n">
        <v>5</v>
      </c>
      <c r="N1441" t="n">
        <v>68.34999999999999</v>
      </c>
      <c r="O1441" t="n">
        <v>32954.18</v>
      </c>
      <c r="P1441" t="n">
        <v>209.64</v>
      </c>
      <c r="Q1441" t="n">
        <v>467.07</v>
      </c>
      <c r="R1441" t="n">
        <v>55.84</v>
      </c>
      <c r="S1441" t="n">
        <v>39.61</v>
      </c>
      <c r="T1441" t="n">
        <v>3173.78</v>
      </c>
      <c r="U1441" t="n">
        <v>0.71</v>
      </c>
      <c r="V1441" t="n">
        <v>0.75</v>
      </c>
      <c r="W1441" t="n">
        <v>2.62</v>
      </c>
      <c r="X1441" t="n">
        <v>0.18</v>
      </c>
      <c r="Y1441" t="n">
        <v>1</v>
      </c>
      <c r="Z1441" t="n">
        <v>10</v>
      </c>
    </row>
    <row r="1442">
      <c r="A1442" t="n">
        <v>97</v>
      </c>
      <c r="B1442" t="n">
        <v>115</v>
      </c>
      <c r="C1442" t="inlineStr">
        <is>
          <t xml:space="preserve">CONCLUIDO	</t>
        </is>
      </c>
      <c r="D1442" t="n">
        <v>5.4098</v>
      </c>
      <c r="E1442" t="n">
        <v>18.48</v>
      </c>
      <c r="F1442" t="n">
        <v>15.52</v>
      </c>
      <c r="G1442" t="n">
        <v>133</v>
      </c>
      <c r="H1442" t="n">
        <v>1.69</v>
      </c>
      <c r="I1442" t="n">
        <v>7</v>
      </c>
      <c r="J1442" t="n">
        <v>265.77</v>
      </c>
      <c r="K1442" t="n">
        <v>56.94</v>
      </c>
      <c r="L1442" t="n">
        <v>25.25</v>
      </c>
      <c r="M1442" t="n">
        <v>5</v>
      </c>
      <c r="N1442" t="n">
        <v>68.56999999999999</v>
      </c>
      <c r="O1442" t="n">
        <v>33012.18</v>
      </c>
      <c r="P1442" t="n">
        <v>210.08</v>
      </c>
      <c r="Q1442" t="n">
        <v>467.07</v>
      </c>
      <c r="R1442" t="n">
        <v>55.92</v>
      </c>
      <c r="S1442" t="n">
        <v>39.61</v>
      </c>
      <c r="T1442" t="n">
        <v>3215.08</v>
      </c>
      <c r="U1442" t="n">
        <v>0.71</v>
      </c>
      <c r="V1442" t="n">
        <v>0.75</v>
      </c>
      <c r="W1442" t="n">
        <v>2.62</v>
      </c>
      <c r="X1442" t="n">
        <v>0.18</v>
      </c>
      <c r="Y1442" t="n">
        <v>1</v>
      </c>
      <c r="Z1442" t="n">
        <v>10</v>
      </c>
    </row>
    <row r="1443">
      <c r="A1443" t="n">
        <v>98</v>
      </c>
      <c r="B1443" t="n">
        <v>115</v>
      </c>
      <c r="C1443" t="inlineStr">
        <is>
          <t xml:space="preserve">CONCLUIDO	</t>
        </is>
      </c>
      <c r="D1443" t="n">
        <v>5.4101</v>
      </c>
      <c r="E1443" t="n">
        <v>18.48</v>
      </c>
      <c r="F1443" t="n">
        <v>15.52</v>
      </c>
      <c r="G1443" t="n">
        <v>132.99</v>
      </c>
      <c r="H1443" t="n">
        <v>1.7</v>
      </c>
      <c r="I1443" t="n">
        <v>7</v>
      </c>
      <c r="J1443" t="n">
        <v>266.24</v>
      </c>
      <c r="K1443" t="n">
        <v>56.94</v>
      </c>
      <c r="L1443" t="n">
        <v>25.5</v>
      </c>
      <c r="M1443" t="n">
        <v>5</v>
      </c>
      <c r="N1443" t="n">
        <v>68.8</v>
      </c>
      <c r="O1443" t="n">
        <v>33070.26</v>
      </c>
      <c r="P1443" t="n">
        <v>210.51</v>
      </c>
      <c r="Q1443" t="n">
        <v>467.07</v>
      </c>
      <c r="R1443" t="n">
        <v>56.03</v>
      </c>
      <c r="S1443" t="n">
        <v>39.61</v>
      </c>
      <c r="T1443" t="n">
        <v>3270.69</v>
      </c>
      <c r="U1443" t="n">
        <v>0.71</v>
      </c>
      <c r="V1443" t="n">
        <v>0.75</v>
      </c>
      <c r="W1443" t="n">
        <v>2.62</v>
      </c>
      <c r="X1443" t="n">
        <v>0.18</v>
      </c>
      <c r="Y1443" t="n">
        <v>1</v>
      </c>
      <c r="Z1443" t="n">
        <v>10</v>
      </c>
    </row>
    <row r="1444">
      <c r="A1444" t="n">
        <v>99</v>
      </c>
      <c r="B1444" t="n">
        <v>115</v>
      </c>
      <c r="C1444" t="inlineStr">
        <is>
          <t xml:space="preserve">CONCLUIDO	</t>
        </is>
      </c>
      <c r="D1444" t="n">
        <v>5.4121</v>
      </c>
      <c r="E1444" t="n">
        <v>18.48</v>
      </c>
      <c r="F1444" t="n">
        <v>15.51</v>
      </c>
      <c r="G1444" t="n">
        <v>132.94</v>
      </c>
      <c r="H1444" t="n">
        <v>1.72</v>
      </c>
      <c r="I1444" t="n">
        <v>7</v>
      </c>
      <c r="J1444" t="n">
        <v>266.71</v>
      </c>
      <c r="K1444" t="n">
        <v>56.94</v>
      </c>
      <c r="L1444" t="n">
        <v>25.75</v>
      </c>
      <c r="M1444" t="n">
        <v>5</v>
      </c>
      <c r="N1444" t="n">
        <v>69.02</v>
      </c>
      <c r="O1444" t="n">
        <v>33128.44</v>
      </c>
      <c r="P1444" t="n">
        <v>210.96</v>
      </c>
      <c r="Q1444" t="n">
        <v>467.09</v>
      </c>
      <c r="R1444" t="n">
        <v>55.82</v>
      </c>
      <c r="S1444" t="n">
        <v>39.61</v>
      </c>
      <c r="T1444" t="n">
        <v>3167.27</v>
      </c>
      <c r="U1444" t="n">
        <v>0.71</v>
      </c>
      <c r="V1444" t="n">
        <v>0.75</v>
      </c>
      <c r="W1444" t="n">
        <v>2.62</v>
      </c>
      <c r="X1444" t="n">
        <v>0.18</v>
      </c>
      <c r="Y1444" t="n">
        <v>1</v>
      </c>
      <c r="Z1444" t="n">
        <v>10</v>
      </c>
    </row>
    <row r="1445">
      <c r="A1445" t="n">
        <v>100</v>
      </c>
      <c r="B1445" t="n">
        <v>115</v>
      </c>
      <c r="C1445" t="inlineStr">
        <is>
          <t xml:space="preserve">CONCLUIDO	</t>
        </is>
      </c>
      <c r="D1445" t="n">
        <v>5.4123</v>
      </c>
      <c r="E1445" t="n">
        <v>18.48</v>
      </c>
      <c r="F1445" t="n">
        <v>15.51</v>
      </c>
      <c r="G1445" t="n">
        <v>132.93</v>
      </c>
      <c r="H1445" t="n">
        <v>1.73</v>
      </c>
      <c r="I1445" t="n">
        <v>7</v>
      </c>
      <c r="J1445" t="n">
        <v>267.18</v>
      </c>
      <c r="K1445" t="n">
        <v>56.94</v>
      </c>
      <c r="L1445" t="n">
        <v>26</v>
      </c>
      <c r="M1445" t="n">
        <v>5</v>
      </c>
      <c r="N1445" t="n">
        <v>69.23999999999999</v>
      </c>
      <c r="O1445" t="n">
        <v>33186.69</v>
      </c>
      <c r="P1445" t="n">
        <v>210.76</v>
      </c>
      <c r="Q1445" t="n">
        <v>467.07</v>
      </c>
      <c r="R1445" t="n">
        <v>55.68</v>
      </c>
      <c r="S1445" t="n">
        <v>39.61</v>
      </c>
      <c r="T1445" t="n">
        <v>3097.09</v>
      </c>
      <c r="U1445" t="n">
        <v>0.71</v>
      </c>
      <c r="V1445" t="n">
        <v>0.75</v>
      </c>
      <c r="W1445" t="n">
        <v>2.62</v>
      </c>
      <c r="X1445" t="n">
        <v>0.18</v>
      </c>
      <c r="Y1445" t="n">
        <v>1</v>
      </c>
      <c r="Z1445" t="n">
        <v>10</v>
      </c>
    </row>
    <row r="1446">
      <c r="A1446" t="n">
        <v>101</v>
      </c>
      <c r="B1446" t="n">
        <v>115</v>
      </c>
      <c r="C1446" t="inlineStr">
        <is>
          <t xml:space="preserve">CONCLUIDO	</t>
        </is>
      </c>
      <c r="D1446" t="n">
        <v>5.412</v>
      </c>
      <c r="E1446" t="n">
        <v>18.48</v>
      </c>
      <c r="F1446" t="n">
        <v>15.51</v>
      </c>
      <c r="G1446" t="n">
        <v>132.94</v>
      </c>
      <c r="H1446" t="n">
        <v>1.75</v>
      </c>
      <c r="I1446" t="n">
        <v>7</v>
      </c>
      <c r="J1446" t="n">
        <v>267.66</v>
      </c>
      <c r="K1446" t="n">
        <v>56.94</v>
      </c>
      <c r="L1446" t="n">
        <v>26.25</v>
      </c>
      <c r="M1446" t="n">
        <v>5</v>
      </c>
      <c r="N1446" t="n">
        <v>69.45999999999999</v>
      </c>
      <c r="O1446" t="n">
        <v>33245.03</v>
      </c>
      <c r="P1446" t="n">
        <v>211.31</v>
      </c>
      <c r="Q1446" t="n">
        <v>467.07</v>
      </c>
      <c r="R1446" t="n">
        <v>55.8</v>
      </c>
      <c r="S1446" t="n">
        <v>39.61</v>
      </c>
      <c r="T1446" t="n">
        <v>3154.13</v>
      </c>
      <c r="U1446" t="n">
        <v>0.71</v>
      </c>
      <c r="V1446" t="n">
        <v>0.75</v>
      </c>
      <c r="W1446" t="n">
        <v>2.62</v>
      </c>
      <c r="X1446" t="n">
        <v>0.18</v>
      </c>
      <c r="Y1446" t="n">
        <v>1</v>
      </c>
      <c r="Z1446" t="n">
        <v>10</v>
      </c>
    </row>
    <row r="1447">
      <c r="A1447" t="n">
        <v>102</v>
      </c>
      <c r="B1447" t="n">
        <v>115</v>
      </c>
      <c r="C1447" t="inlineStr">
        <is>
          <t xml:space="preserve">CONCLUIDO	</t>
        </is>
      </c>
      <c r="D1447" t="n">
        <v>5.4129</v>
      </c>
      <c r="E1447" t="n">
        <v>18.47</v>
      </c>
      <c r="F1447" t="n">
        <v>15.51</v>
      </c>
      <c r="G1447" t="n">
        <v>132.91</v>
      </c>
      <c r="H1447" t="n">
        <v>1.76</v>
      </c>
      <c r="I1447" t="n">
        <v>7</v>
      </c>
      <c r="J1447" t="n">
        <v>268.13</v>
      </c>
      <c r="K1447" t="n">
        <v>56.94</v>
      </c>
      <c r="L1447" t="n">
        <v>26.5</v>
      </c>
      <c r="M1447" t="n">
        <v>5</v>
      </c>
      <c r="N1447" t="n">
        <v>69.69</v>
      </c>
      <c r="O1447" t="n">
        <v>33303.46</v>
      </c>
      <c r="P1447" t="n">
        <v>211.19</v>
      </c>
      <c r="Q1447" t="n">
        <v>467.07</v>
      </c>
      <c r="R1447" t="n">
        <v>55.52</v>
      </c>
      <c r="S1447" t="n">
        <v>39.61</v>
      </c>
      <c r="T1447" t="n">
        <v>3018.35</v>
      </c>
      <c r="U1447" t="n">
        <v>0.71</v>
      </c>
      <c r="V1447" t="n">
        <v>0.75</v>
      </c>
      <c r="W1447" t="n">
        <v>2.62</v>
      </c>
      <c r="X1447" t="n">
        <v>0.17</v>
      </c>
      <c r="Y1447" t="n">
        <v>1</v>
      </c>
      <c r="Z1447" t="n">
        <v>10</v>
      </c>
    </row>
    <row r="1448">
      <c r="A1448" t="n">
        <v>103</v>
      </c>
      <c r="B1448" t="n">
        <v>115</v>
      </c>
      <c r="C1448" t="inlineStr">
        <is>
          <t xml:space="preserve">CONCLUIDO	</t>
        </is>
      </c>
      <c r="D1448" t="n">
        <v>5.4135</v>
      </c>
      <c r="E1448" t="n">
        <v>18.47</v>
      </c>
      <c r="F1448" t="n">
        <v>15.5</v>
      </c>
      <c r="G1448" t="n">
        <v>132.9</v>
      </c>
      <c r="H1448" t="n">
        <v>1.77</v>
      </c>
      <c r="I1448" t="n">
        <v>7</v>
      </c>
      <c r="J1448" t="n">
        <v>268.6</v>
      </c>
      <c r="K1448" t="n">
        <v>56.94</v>
      </c>
      <c r="L1448" t="n">
        <v>26.75</v>
      </c>
      <c r="M1448" t="n">
        <v>5</v>
      </c>
      <c r="N1448" t="n">
        <v>69.91</v>
      </c>
      <c r="O1448" t="n">
        <v>33361.97</v>
      </c>
      <c r="P1448" t="n">
        <v>211.08</v>
      </c>
      <c r="Q1448" t="n">
        <v>467.07</v>
      </c>
      <c r="R1448" t="n">
        <v>55.57</v>
      </c>
      <c r="S1448" t="n">
        <v>39.61</v>
      </c>
      <c r="T1448" t="n">
        <v>3042.32</v>
      </c>
      <c r="U1448" t="n">
        <v>0.71</v>
      </c>
      <c r="V1448" t="n">
        <v>0.75</v>
      </c>
      <c r="W1448" t="n">
        <v>2.62</v>
      </c>
      <c r="X1448" t="n">
        <v>0.17</v>
      </c>
      <c r="Y1448" t="n">
        <v>1</v>
      </c>
      <c r="Z1448" t="n">
        <v>10</v>
      </c>
    </row>
    <row r="1449">
      <c r="A1449" t="n">
        <v>104</v>
      </c>
      <c r="B1449" t="n">
        <v>115</v>
      </c>
      <c r="C1449" t="inlineStr">
        <is>
          <t xml:space="preserve">CONCLUIDO	</t>
        </is>
      </c>
      <c r="D1449" t="n">
        <v>5.4148</v>
      </c>
      <c r="E1449" t="n">
        <v>18.47</v>
      </c>
      <c r="F1449" t="n">
        <v>15.5</v>
      </c>
      <c r="G1449" t="n">
        <v>132.85</v>
      </c>
      <c r="H1449" t="n">
        <v>1.79</v>
      </c>
      <c r="I1449" t="n">
        <v>7</v>
      </c>
      <c r="J1449" t="n">
        <v>269.08</v>
      </c>
      <c r="K1449" t="n">
        <v>56.94</v>
      </c>
      <c r="L1449" t="n">
        <v>27</v>
      </c>
      <c r="M1449" t="n">
        <v>5</v>
      </c>
      <c r="N1449" t="n">
        <v>70.14</v>
      </c>
      <c r="O1449" t="n">
        <v>33420.56</v>
      </c>
      <c r="P1449" t="n">
        <v>210.26</v>
      </c>
      <c r="Q1449" t="n">
        <v>467.07</v>
      </c>
      <c r="R1449" t="n">
        <v>55.48</v>
      </c>
      <c r="S1449" t="n">
        <v>39.61</v>
      </c>
      <c r="T1449" t="n">
        <v>2995.23</v>
      </c>
      <c r="U1449" t="n">
        <v>0.71</v>
      </c>
      <c r="V1449" t="n">
        <v>0.75</v>
      </c>
      <c r="W1449" t="n">
        <v>2.62</v>
      </c>
      <c r="X1449" t="n">
        <v>0.17</v>
      </c>
      <c r="Y1449" t="n">
        <v>1</v>
      </c>
      <c r="Z1449" t="n">
        <v>10</v>
      </c>
    </row>
    <row r="1450">
      <c r="A1450" t="n">
        <v>105</v>
      </c>
      <c r="B1450" t="n">
        <v>115</v>
      </c>
      <c r="C1450" t="inlineStr">
        <is>
          <t xml:space="preserve">CONCLUIDO	</t>
        </is>
      </c>
      <c r="D1450" t="n">
        <v>5.4159</v>
      </c>
      <c r="E1450" t="n">
        <v>18.46</v>
      </c>
      <c r="F1450" t="n">
        <v>15.5</v>
      </c>
      <c r="G1450" t="n">
        <v>132.82</v>
      </c>
      <c r="H1450" t="n">
        <v>1.8</v>
      </c>
      <c r="I1450" t="n">
        <v>7</v>
      </c>
      <c r="J1450" t="n">
        <v>269.55</v>
      </c>
      <c r="K1450" t="n">
        <v>56.94</v>
      </c>
      <c r="L1450" t="n">
        <v>27.25</v>
      </c>
      <c r="M1450" t="n">
        <v>5</v>
      </c>
      <c r="N1450" t="n">
        <v>70.36</v>
      </c>
      <c r="O1450" t="n">
        <v>33479.25</v>
      </c>
      <c r="P1450" t="n">
        <v>209.94</v>
      </c>
      <c r="Q1450" t="n">
        <v>467.07</v>
      </c>
      <c r="R1450" t="n">
        <v>55.29</v>
      </c>
      <c r="S1450" t="n">
        <v>39.61</v>
      </c>
      <c r="T1450" t="n">
        <v>2902.04</v>
      </c>
      <c r="U1450" t="n">
        <v>0.72</v>
      </c>
      <c r="V1450" t="n">
        <v>0.75</v>
      </c>
      <c r="W1450" t="n">
        <v>2.62</v>
      </c>
      <c r="X1450" t="n">
        <v>0.16</v>
      </c>
      <c r="Y1450" t="n">
        <v>1</v>
      </c>
      <c r="Z1450" t="n">
        <v>10</v>
      </c>
    </row>
    <row r="1451">
      <c r="A1451" t="n">
        <v>106</v>
      </c>
      <c r="B1451" t="n">
        <v>115</v>
      </c>
      <c r="C1451" t="inlineStr">
        <is>
          <t xml:space="preserve">CONCLUIDO	</t>
        </is>
      </c>
      <c r="D1451" t="n">
        <v>5.4152</v>
      </c>
      <c r="E1451" t="n">
        <v>18.47</v>
      </c>
      <c r="F1451" t="n">
        <v>15.5</v>
      </c>
      <c r="G1451" t="n">
        <v>132.85</v>
      </c>
      <c r="H1451" t="n">
        <v>1.81</v>
      </c>
      <c r="I1451" t="n">
        <v>7</v>
      </c>
      <c r="J1451" t="n">
        <v>270.03</v>
      </c>
      <c r="K1451" t="n">
        <v>56.94</v>
      </c>
      <c r="L1451" t="n">
        <v>27.5</v>
      </c>
      <c r="M1451" t="n">
        <v>5</v>
      </c>
      <c r="N1451" t="n">
        <v>70.59</v>
      </c>
      <c r="O1451" t="n">
        <v>33538.02</v>
      </c>
      <c r="P1451" t="n">
        <v>209.72</v>
      </c>
      <c r="Q1451" t="n">
        <v>467.07</v>
      </c>
      <c r="R1451" t="n">
        <v>55.32</v>
      </c>
      <c r="S1451" t="n">
        <v>39.61</v>
      </c>
      <c r="T1451" t="n">
        <v>2915.77</v>
      </c>
      <c r="U1451" t="n">
        <v>0.72</v>
      </c>
      <c r="V1451" t="n">
        <v>0.75</v>
      </c>
      <c r="W1451" t="n">
        <v>2.62</v>
      </c>
      <c r="X1451" t="n">
        <v>0.17</v>
      </c>
      <c r="Y1451" t="n">
        <v>1</v>
      </c>
      <c r="Z1451" t="n">
        <v>10</v>
      </c>
    </row>
    <row r="1452">
      <c r="A1452" t="n">
        <v>107</v>
      </c>
      <c r="B1452" t="n">
        <v>115</v>
      </c>
      <c r="C1452" t="inlineStr">
        <is>
          <t xml:space="preserve">CONCLUIDO	</t>
        </is>
      </c>
      <c r="D1452" t="n">
        <v>5.4147</v>
      </c>
      <c r="E1452" t="n">
        <v>18.47</v>
      </c>
      <c r="F1452" t="n">
        <v>15.5</v>
      </c>
      <c r="G1452" t="n">
        <v>132.86</v>
      </c>
      <c r="H1452" t="n">
        <v>1.83</v>
      </c>
      <c r="I1452" t="n">
        <v>7</v>
      </c>
      <c r="J1452" t="n">
        <v>270.51</v>
      </c>
      <c r="K1452" t="n">
        <v>56.94</v>
      </c>
      <c r="L1452" t="n">
        <v>27.75</v>
      </c>
      <c r="M1452" t="n">
        <v>5</v>
      </c>
      <c r="N1452" t="n">
        <v>70.81999999999999</v>
      </c>
      <c r="O1452" t="n">
        <v>33596.87</v>
      </c>
      <c r="P1452" t="n">
        <v>209.3</v>
      </c>
      <c r="Q1452" t="n">
        <v>467.07</v>
      </c>
      <c r="R1452" t="n">
        <v>55.45</v>
      </c>
      <c r="S1452" t="n">
        <v>39.61</v>
      </c>
      <c r="T1452" t="n">
        <v>2980.21</v>
      </c>
      <c r="U1452" t="n">
        <v>0.71</v>
      </c>
      <c r="V1452" t="n">
        <v>0.75</v>
      </c>
      <c r="W1452" t="n">
        <v>2.62</v>
      </c>
      <c r="X1452" t="n">
        <v>0.17</v>
      </c>
      <c r="Y1452" t="n">
        <v>1</v>
      </c>
      <c r="Z1452" t="n">
        <v>10</v>
      </c>
    </row>
    <row r="1453">
      <c r="A1453" t="n">
        <v>108</v>
      </c>
      <c r="B1453" t="n">
        <v>115</v>
      </c>
      <c r="C1453" t="inlineStr">
        <is>
          <t xml:space="preserve">CONCLUIDO	</t>
        </is>
      </c>
      <c r="D1453" t="n">
        <v>5.4175</v>
      </c>
      <c r="E1453" t="n">
        <v>18.46</v>
      </c>
      <c r="F1453" t="n">
        <v>15.49</v>
      </c>
      <c r="G1453" t="n">
        <v>132.78</v>
      </c>
      <c r="H1453" t="n">
        <v>1.84</v>
      </c>
      <c r="I1453" t="n">
        <v>7</v>
      </c>
      <c r="J1453" t="n">
        <v>270.99</v>
      </c>
      <c r="K1453" t="n">
        <v>56.94</v>
      </c>
      <c r="L1453" t="n">
        <v>28</v>
      </c>
      <c r="M1453" t="n">
        <v>5</v>
      </c>
      <c r="N1453" t="n">
        <v>71.04000000000001</v>
      </c>
      <c r="O1453" t="n">
        <v>33655.82</v>
      </c>
      <c r="P1453" t="n">
        <v>208.76</v>
      </c>
      <c r="Q1453" t="n">
        <v>467.1</v>
      </c>
      <c r="R1453" t="n">
        <v>55.13</v>
      </c>
      <c r="S1453" t="n">
        <v>39.61</v>
      </c>
      <c r="T1453" t="n">
        <v>2820.42</v>
      </c>
      <c r="U1453" t="n">
        <v>0.72</v>
      </c>
      <c r="V1453" t="n">
        <v>0.75</v>
      </c>
      <c r="W1453" t="n">
        <v>2.62</v>
      </c>
      <c r="X1453" t="n">
        <v>0.16</v>
      </c>
      <c r="Y1453" t="n">
        <v>1</v>
      </c>
      <c r="Z1453" t="n">
        <v>10</v>
      </c>
    </row>
    <row r="1454">
      <c r="A1454" t="n">
        <v>109</v>
      </c>
      <c r="B1454" t="n">
        <v>115</v>
      </c>
      <c r="C1454" t="inlineStr">
        <is>
          <t xml:space="preserve">CONCLUIDO	</t>
        </is>
      </c>
      <c r="D1454" t="n">
        <v>5.417</v>
      </c>
      <c r="E1454" t="n">
        <v>18.46</v>
      </c>
      <c r="F1454" t="n">
        <v>15.49</v>
      </c>
      <c r="G1454" t="n">
        <v>132.79</v>
      </c>
      <c r="H1454" t="n">
        <v>1.85</v>
      </c>
      <c r="I1454" t="n">
        <v>7</v>
      </c>
      <c r="J1454" t="n">
        <v>271.46</v>
      </c>
      <c r="K1454" t="n">
        <v>56.94</v>
      </c>
      <c r="L1454" t="n">
        <v>28.25</v>
      </c>
      <c r="M1454" t="n">
        <v>5</v>
      </c>
      <c r="N1454" t="n">
        <v>71.27</v>
      </c>
      <c r="O1454" t="n">
        <v>33714.85</v>
      </c>
      <c r="P1454" t="n">
        <v>208.43</v>
      </c>
      <c r="Q1454" t="n">
        <v>467.07</v>
      </c>
      <c r="R1454" t="n">
        <v>55.08</v>
      </c>
      <c r="S1454" t="n">
        <v>39.61</v>
      </c>
      <c r="T1454" t="n">
        <v>2798.06</v>
      </c>
      <c r="U1454" t="n">
        <v>0.72</v>
      </c>
      <c r="V1454" t="n">
        <v>0.75</v>
      </c>
      <c r="W1454" t="n">
        <v>2.62</v>
      </c>
      <c r="X1454" t="n">
        <v>0.16</v>
      </c>
      <c r="Y1454" t="n">
        <v>1</v>
      </c>
      <c r="Z1454" t="n">
        <v>10</v>
      </c>
    </row>
    <row r="1455">
      <c r="A1455" t="n">
        <v>110</v>
      </c>
      <c r="B1455" t="n">
        <v>115</v>
      </c>
      <c r="C1455" t="inlineStr">
        <is>
          <t xml:space="preserve">CONCLUIDO	</t>
        </is>
      </c>
      <c r="D1455" t="n">
        <v>5.4148</v>
      </c>
      <c r="E1455" t="n">
        <v>18.47</v>
      </c>
      <c r="F1455" t="n">
        <v>15.5</v>
      </c>
      <c r="G1455" t="n">
        <v>132.85</v>
      </c>
      <c r="H1455" t="n">
        <v>1.87</v>
      </c>
      <c r="I1455" t="n">
        <v>7</v>
      </c>
      <c r="J1455" t="n">
        <v>271.94</v>
      </c>
      <c r="K1455" t="n">
        <v>56.94</v>
      </c>
      <c r="L1455" t="n">
        <v>28.5</v>
      </c>
      <c r="M1455" t="n">
        <v>5</v>
      </c>
      <c r="N1455" t="n">
        <v>71.5</v>
      </c>
      <c r="O1455" t="n">
        <v>33773.97</v>
      </c>
      <c r="P1455" t="n">
        <v>208.33</v>
      </c>
      <c r="Q1455" t="n">
        <v>467.07</v>
      </c>
      <c r="R1455" t="n">
        <v>55.38</v>
      </c>
      <c r="S1455" t="n">
        <v>39.61</v>
      </c>
      <c r="T1455" t="n">
        <v>2944.48</v>
      </c>
      <c r="U1455" t="n">
        <v>0.72</v>
      </c>
      <c r="V1455" t="n">
        <v>0.75</v>
      </c>
      <c r="W1455" t="n">
        <v>2.62</v>
      </c>
      <c r="X1455" t="n">
        <v>0.17</v>
      </c>
      <c r="Y1455" t="n">
        <v>1</v>
      </c>
      <c r="Z1455" t="n">
        <v>10</v>
      </c>
    </row>
    <row r="1456">
      <c r="A1456" t="n">
        <v>111</v>
      </c>
      <c r="B1456" t="n">
        <v>115</v>
      </c>
      <c r="C1456" t="inlineStr">
        <is>
          <t xml:space="preserve">CONCLUIDO	</t>
        </is>
      </c>
      <c r="D1456" t="n">
        <v>5.4133</v>
      </c>
      <c r="E1456" t="n">
        <v>18.47</v>
      </c>
      <c r="F1456" t="n">
        <v>15.51</v>
      </c>
      <c r="G1456" t="n">
        <v>132.9</v>
      </c>
      <c r="H1456" t="n">
        <v>1.88</v>
      </c>
      <c r="I1456" t="n">
        <v>7</v>
      </c>
      <c r="J1456" t="n">
        <v>272.43</v>
      </c>
      <c r="K1456" t="n">
        <v>56.94</v>
      </c>
      <c r="L1456" t="n">
        <v>28.75</v>
      </c>
      <c r="M1456" t="n">
        <v>5</v>
      </c>
      <c r="N1456" t="n">
        <v>71.73</v>
      </c>
      <c r="O1456" t="n">
        <v>33833.3</v>
      </c>
      <c r="P1456" t="n">
        <v>208.03</v>
      </c>
      <c r="Q1456" t="n">
        <v>467.07</v>
      </c>
      <c r="R1456" t="n">
        <v>55.63</v>
      </c>
      <c r="S1456" t="n">
        <v>39.61</v>
      </c>
      <c r="T1456" t="n">
        <v>3073.35</v>
      </c>
      <c r="U1456" t="n">
        <v>0.71</v>
      </c>
      <c r="V1456" t="n">
        <v>0.75</v>
      </c>
      <c r="W1456" t="n">
        <v>2.62</v>
      </c>
      <c r="X1456" t="n">
        <v>0.17</v>
      </c>
      <c r="Y1456" t="n">
        <v>1</v>
      </c>
      <c r="Z1456" t="n">
        <v>10</v>
      </c>
    </row>
    <row r="1457">
      <c r="A1457" t="n">
        <v>112</v>
      </c>
      <c r="B1457" t="n">
        <v>115</v>
      </c>
      <c r="C1457" t="inlineStr">
        <is>
          <t xml:space="preserve">CONCLUIDO	</t>
        </is>
      </c>
      <c r="D1457" t="n">
        <v>5.4139</v>
      </c>
      <c r="E1457" t="n">
        <v>18.47</v>
      </c>
      <c r="F1457" t="n">
        <v>15.5</v>
      </c>
      <c r="G1457" t="n">
        <v>132.88</v>
      </c>
      <c r="H1457" t="n">
        <v>1.89</v>
      </c>
      <c r="I1457" t="n">
        <v>7</v>
      </c>
      <c r="J1457" t="n">
        <v>272.91</v>
      </c>
      <c r="K1457" t="n">
        <v>56.94</v>
      </c>
      <c r="L1457" t="n">
        <v>29</v>
      </c>
      <c r="M1457" t="n">
        <v>5</v>
      </c>
      <c r="N1457" t="n">
        <v>71.95999999999999</v>
      </c>
      <c r="O1457" t="n">
        <v>33892.61</v>
      </c>
      <c r="P1457" t="n">
        <v>207.73</v>
      </c>
      <c r="Q1457" t="n">
        <v>467.07</v>
      </c>
      <c r="R1457" t="n">
        <v>55.47</v>
      </c>
      <c r="S1457" t="n">
        <v>39.61</v>
      </c>
      <c r="T1457" t="n">
        <v>2989.74</v>
      </c>
      <c r="U1457" t="n">
        <v>0.71</v>
      </c>
      <c r="V1457" t="n">
        <v>0.75</v>
      </c>
      <c r="W1457" t="n">
        <v>2.62</v>
      </c>
      <c r="X1457" t="n">
        <v>0.17</v>
      </c>
      <c r="Y1457" t="n">
        <v>1</v>
      </c>
      <c r="Z1457" t="n">
        <v>10</v>
      </c>
    </row>
    <row r="1458">
      <c r="A1458" t="n">
        <v>113</v>
      </c>
      <c r="B1458" t="n">
        <v>115</v>
      </c>
      <c r="C1458" t="inlineStr">
        <is>
          <t xml:space="preserve">CONCLUIDO	</t>
        </is>
      </c>
      <c r="D1458" t="n">
        <v>5.4148</v>
      </c>
      <c r="E1458" t="n">
        <v>18.47</v>
      </c>
      <c r="F1458" t="n">
        <v>15.5</v>
      </c>
      <c r="G1458" t="n">
        <v>132.86</v>
      </c>
      <c r="H1458" t="n">
        <v>1.9</v>
      </c>
      <c r="I1458" t="n">
        <v>7</v>
      </c>
      <c r="J1458" t="n">
        <v>273.39</v>
      </c>
      <c r="K1458" t="n">
        <v>56.94</v>
      </c>
      <c r="L1458" t="n">
        <v>29.25</v>
      </c>
      <c r="M1458" t="n">
        <v>5</v>
      </c>
      <c r="N1458" t="n">
        <v>72.19</v>
      </c>
      <c r="O1458" t="n">
        <v>33952</v>
      </c>
      <c r="P1458" t="n">
        <v>206.6</v>
      </c>
      <c r="Q1458" t="n">
        <v>467.07</v>
      </c>
      <c r="R1458" t="n">
        <v>55.46</v>
      </c>
      <c r="S1458" t="n">
        <v>39.61</v>
      </c>
      <c r="T1458" t="n">
        <v>2984.48</v>
      </c>
      <c r="U1458" t="n">
        <v>0.71</v>
      </c>
      <c r="V1458" t="n">
        <v>0.75</v>
      </c>
      <c r="W1458" t="n">
        <v>2.62</v>
      </c>
      <c r="X1458" t="n">
        <v>0.17</v>
      </c>
      <c r="Y1458" t="n">
        <v>1</v>
      </c>
      <c r="Z1458" t="n">
        <v>10</v>
      </c>
    </row>
    <row r="1459">
      <c r="A1459" t="n">
        <v>114</v>
      </c>
      <c r="B1459" t="n">
        <v>115</v>
      </c>
      <c r="C1459" t="inlineStr">
        <is>
          <t xml:space="preserve">CONCLUIDO	</t>
        </is>
      </c>
      <c r="D1459" t="n">
        <v>5.4363</v>
      </c>
      <c r="E1459" t="n">
        <v>18.39</v>
      </c>
      <c r="F1459" t="n">
        <v>15.47</v>
      </c>
      <c r="G1459" t="n">
        <v>154.71</v>
      </c>
      <c r="H1459" t="n">
        <v>1.92</v>
      </c>
      <c r="I1459" t="n">
        <v>6</v>
      </c>
      <c r="J1459" t="n">
        <v>273.87</v>
      </c>
      <c r="K1459" t="n">
        <v>56.94</v>
      </c>
      <c r="L1459" t="n">
        <v>29.5</v>
      </c>
      <c r="M1459" t="n">
        <v>4</v>
      </c>
      <c r="N1459" t="n">
        <v>72.43000000000001</v>
      </c>
      <c r="O1459" t="n">
        <v>34011.48</v>
      </c>
      <c r="P1459" t="n">
        <v>205.32</v>
      </c>
      <c r="Q1459" t="n">
        <v>467.07</v>
      </c>
      <c r="R1459" t="n">
        <v>54.42</v>
      </c>
      <c r="S1459" t="n">
        <v>39.61</v>
      </c>
      <c r="T1459" t="n">
        <v>2470.29</v>
      </c>
      <c r="U1459" t="n">
        <v>0.73</v>
      </c>
      <c r="V1459" t="n">
        <v>0.75</v>
      </c>
      <c r="W1459" t="n">
        <v>2.62</v>
      </c>
      <c r="X1459" t="n">
        <v>0.14</v>
      </c>
      <c r="Y1459" t="n">
        <v>1</v>
      </c>
      <c r="Z1459" t="n">
        <v>10</v>
      </c>
    </row>
    <row r="1460">
      <c r="A1460" t="n">
        <v>115</v>
      </c>
      <c r="B1460" t="n">
        <v>115</v>
      </c>
      <c r="C1460" t="inlineStr">
        <is>
          <t xml:space="preserve">CONCLUIDO	</t>
        </is>
      </c>
      <c r="D1460" t="n">
        <v>5.4362</v>
      </c>
      <c r="E1460" t="n">
        <v>18.4</v>
      </c>
      <c r="F1460" t="n">
        <v>15.47</v>
      </c>
      <c r="G1460" t="n">
        <v>154.71</v>
      </c>
      <c r="H1460" t="n">
        <v>1.93</v>
      </c>
      <c r="I1460" t="n">
        <v>6</v>
      </c>
      <c r="J1460" t="n">
        <v>274.35</v>
      </c>
      <c r="K1460" t="n">
        <v>56.94</v>
      </c>
      <c r="L1460" t="n">
        <v>29.75</v>
      </c>
      <c r="M1460" t="n">
        <v>4</v>
      </c>
      <c r="N1460" t="n">
        <v>72.66</v>
      </c>
      <c r="O1460" t="n">
        <v>34071.05</v>
      </c>
      <c r="P1460" t="n">
        <v>205.26</v>
      </c>
      <c r="Q1460" t="n">
        <v>467.07</v>
      </c>
      <c r="R1460" t="n">
        <v>54.39</v>
      </c>
      <c r="S1460" t="n">
        <v>39.61</v>
      </c>
      <c r="T1460" t="n">
        <v>2457.76</v>
      </c>
      <c r="U1460" t="n">
        <v>0.73</v>
      </c>
      <c r="V1460" t="n">
        <v>0.75</v>
      </c>
      <c r="W1460" t="n">
        <v>2.62</v>
      </c>
      <c r="X1460" t="n">
        <v>0.14</v>
      </c>
      <c r="Y1460" t="n">
        <v>1</v>
      </c>
      <c r="Z1460" t="n">
        <v>10</v>
      </c>
    </row>
    <row r="1461">
      <c r="A1461" t="n">
        <v>116</v>
      </c>
      <c r="B1461" t="n">
        <v>115</v>
      </c>
      <c r="C1461" t="inlineStr">
        <is>
          <t xml:space="preserve">CONCLUIDO	</t>
        </is>
      </c>
      <c r="D1461" t="n">
        <v>5.4368</v>
      </c>
      <c r="E1461" t="n">
        <v>18.39</v>
      </c>
      <c r="F1461" t="n">
        <v>15.47</v>
      </c>
      <c r="G1461" t="n">
        <v>154.69</v>
      </c>
      <c r="H1461" t="n">
        <v>1.94</v>
      </c>
      <c r="I1461" t="n">
        <v>6</v>
      </c>
      <c r="J1461" t="n">
        <v>274.84</v>
      </c>
      <c r="K1461" t="n">
        <v>56.94</v>
      </c>
      <c r="L1461" t="n">
        <v>30</v>
      </c>
      <c r="M1461" t="n">
        <v>4</v>
      </c>
      <c r="N1461" t="n">
        <v>72.89</v>
      </c>
      <c r="O1461" t="n">
        <v>34130.71</v>
      </c>
      <c r="P1461" t="n">
        <v>205.6</v>
      </c>
      <c r="Q1461" t="n">
        <v>467.07</v>
      </c>
      <c r="R1461" t="n">
        <v>54.44</v>
      </c>
      <c r="S1461" t="n">
        <v>39.61</v>
      </c>
      <c r="T1461" t="n">
        <v>2482.07</v>
      </c>
      <c r="U1461" t="n">
        <v>0.73</v>
      </c>
      <c r="V1461" t="n">
        <v>0.75</v>
      </c>
      <c r="W1461" t="n">
        <v>2.62</v>
      </c>
      <c r="X1461" t="n">
        <v>0.14</v>
      </c>
      <c r="Y1461" t="n">
        <v>1</v>
      </c>
      <c r="Z1461" t="n">
        <v>10</v>
      </c>
    </row>
    <row r="1462">
      <c r="A1462" t="n">
        <v>117</v>
      </c>
      <c r="B1462" t="n">
        <v>115</v>
      </c>
      <c r="C1462" t="inlineStr">
        <is>
          <t xml:space="preserve">CONCLUIDO	</t>
        </is>
      </c>
      <c r="D1462" t="n">
        <v>5.4334</v>
      </c>
      <c r="E1462" t="n">
        <v>18.4</v>
      </c>
      <c r="F1462" t="n">
        <v>15.48</v>
      </c>
      <c r="G1462" t="n">
        <v>154.81</v>
      </c>
      <c r="H1462" t="n">
        <v>1.96</v>
      </c>
      <c r="I1462" t="n">
        <v>6</v>
      </c>
      <c r="J1462" t="n">
        <v>275.32</v>
      </c>
      <c r="K1462" t="n">
        <v>56.94</v>
      </c>
      <c r="L1462" t="n">
        <v>30.25</v>
      </c>
      <c r="M1462" t="n">
        <v>4</v>
      </c>
      <c r="N1462" t="n">
        <v>73.13</v>
      </c>
      <c r="O1462" t="n">
        <v>34190.46</v>
      </c>
      <c r="P1462" t="n">
        <v>205.69</v>
      </c>
      <c r="Q1462" t="n">
        <v>467.07</v>
      </c>
      <c r="R1462" t="n">
        <v>54.86</v>
      </c>
      <c r="S1462" t="n">
        <v>39.61</v>
      </c>
      <c r="T1462" t="n">
        <v>2689.29</v>
      </c>
      <c r="U1462" t="n">
        <v>0.72</v>
      </c>
      <c r="V1462" t="n">
        <v>0.75</v>
      </c>
      <c r="W1462" t="n">
        <v>2.62</v>
      </c>
      <c r="X1462" t="n">
        <v>0.15</v>
      </c>
      <c r="Y1462" t="n">
        <v>1</v>
      </c>
      <c r="Z1462" t="n">
        <v>10</v>
      </c>
    </row>
    <row r="1463">
      <c r="A1463" t="n">
        <v>118</v>
      </c>
      <c r="B1463" t="n">
        <v>115</v>
      </c>
      <c r="C1463" t="inlineStr">
        <is>
          <t xml:space="preserve">CONCLUIDO	</t>
        </is>
      </c>
      <c r="D1463" t="n">
        <v>5.4322</v>
      </c>
      <c r="E1463" t="n">
        <v>18.41</v>
      </c>
      <c r="F1463" t="n">
        <v>15.48</v>
      </c>
      <c r="G1463" t="n">
        <v>154.84</v>
      </c>
      <c r="H1463" t="n">
        <v>1.97</v>
      </c>
      <c r="I1463" t="n">
        <v>6</v>
      </c>
      <c r="J1463" t="n">
        <v>275.81</v>
      </c>
      <c r="K1463" t="n">
        <v>56.94</v>
      </c>
      <c r="L1463" t="n">
        <v>30.5</v>
      </c>
      <c r="M1463" t="n">
        <v>4</v>
      </c>
      <c r="N1463" t="n">
        <v>73.36</v>
      </c>
      <c r="O1463" t="n">
        <v>34250.31</v>
      </c>
      <c r="P1463" t="n">
        <v>205.68</v>
      </c>
      <c r="Q1463" t="n">
        <v>467.12</v>
      </c>
      <c r="R1463" t="n">
        <v>54.87</v>
      </c>
      <c r="S1463" t="n">
        <v>39.61</v>
      </c>
      <c r="T1463" t="n">
        <v>2693.44</v>
      </c>
      <c r="U1463" t="n">
        <v>0.72</v>
      </c>
      <c r="V1463" t="n">
        <v>0.75</v>
      </c>
      <c r="W1463" t="n">
        <v>2.62</v>
      </c>
      <c r="X1463" t="n">
        <v>0.15</v>
      </c>
      <c r="Y1463" t="n">
        <v>1</v>
      </c>
      <c r="Z1463" t="n">
        <v>10</v>
      </c>
    </row>
    <row r="1464">
      <c r="A1464" t="n">
        <v>119</v>
      </c>
      <c r="B1464" t="n">
        <v>115</v>
      </c>
      <c r="C1464" t="inlineStr">
        <is>
          <t xml:space="preserve">CONCLUIDO	</t>
        </is>
      </c>
      <c r="D1464" t="n">
        <v>5.4355</v>
      </c>
      <c r="E1464" t="n">
        <v>18.4</v>
      </c>
      <c r="F1464" t="n">
        <v>15.47</v>
      </c>
      <c r="G1464" t="n">
        <v>154.73</v>
      </c>
      <c r="H1464" t="n">
        <v>1.98</v>
      </c>
      <c r="I1464" t="n">
        <v>6</v>
      </c>
      <c r="J1464" t="n">
        <v>276.29</v>
      </c>
      <c r="K1464" t="n">
        <v>56.94</v>
      </c>
      <c r="L1464" t="n">
        <v>30.75</v>
      </c>
      <c r="M1464" t="n">
        <v>4</v>
      </c>
      <c r="N1464" t="n">
        <v>73.59999999999999</v>
      </c>
      <c r="O1464" t="n">
        <v>34310.24</v>
      </c>
      <c r="P1464" t="n">
        <v>205.19</v>
      </c>
      <c r="Q1464" t="n">
        <v>467.07</v>
      </c>
      <c r="R1464" t="n">
        <v>54.58</v>
      </c>
      <c r="S1464" t="n">
        <v>39.61</v>
      </c>
      <c r="T1464" t="n">
        <v>2550.87</v>
      </c>
      <c r="U1464" t="n">
        <v>0.73</v>
      </c>
      <c r="V1464" t="n">
        <v>0.75</v>
      </c>
      <c r="W1464" t="n">
        <v>2.62</v>
      </c>
      <c r="X1464" t="n">
        <v>0.14</v>
      </c>
      <c r="Y1464" t="n">
        <v>1</v>
      </c>
      <c r="Z1464" t="n">
        <v>10</v>
      </c>
    </row>
    <row r="1465">
      <c r="A1465" t="n">
        <v>120</v>
      </c>
      <c r="B1465" t="n">
        <v>115</v>
      </c>
      <c r="C1465" t="inlineStr">
        <is>
          <t xml:space="preserve">CONCLUIDO	</t>
        </is>
      </c>
      <c r="D1465" t="n">
        <v>5.4386</v>
      </c>
      <c r="E1465" t="n">
        <v>18.39</v>
      </c>
      <c r="F1465" t="n">
        <v>15.46</v>
      </c>
      <c r="G1465" t="n">
        <v>154.63</v>
      </c>
      <c r="H1465" t="n">
        <v>1.99</v>
      </c>
      <c r="I1465" t="n">
        <v>6</v>
      </c>
      <c r="J1465" t="n">
        <v>276.78</v>
      </c>
      <c r="K1465" t="n">
        <v>56.94</v>
      </c>
      <c r="L1465" t="n">
        <v>31</v>
      </c>
      <c r="M1465" t="n">
        <v>4</v>
      </c>
      <c r="N1465" t="n">
        <v>73.84</v>
      </c>
      <c r="O1465" t="n">
        <v>34370.27</v>
      </c>
      <c r="P1465" t="n">
        <v>205.12</v>
      </c>
      <c r="Q1465" t="n">
        <v>467.07</v>
      </c>
      <c r="R1465" t="n">
        <v>54.15</v>
      </c>
      <c r="S1465" t="n">
        <v>39.61</v>
      </c>
      <c r="T1465" t="n">
        <v>2337.87</v>
      </c>
      <c r="U1465" t="n">
        <v>0.73</v>
      </c>
      <c r="V1465" t="n">
        <v>0.75</v>
      </c>
      <c r="W1465" t="n">
        <v>2.62</v>
      </c>
      <c r="X1465" t="n">
        <v>0.13</v>
      </c>
      <c r="Y1465" t="n">
        <v>1</v>
      </c>
      <c r="Z1465" t="n">
        <v>10</v>
      </c>
    </row>
    <row r="1466">
      <c r="A1466" t="n">
        <v>121</v>
      </c>
      <c r="B1466" t="n">
        <v>115</v>
      </c>
      <c r="C1466" t="inlineStr">
        <is>
          <t xml:space="preserve">CONCLUIDO	</t>
        </is>
      </c>
      <c r="D1466" t="n">
        <v>5.437</v>
      </c>
      <c r="E1466" t="n">
        <v>18.39</v>
      </c>
      <c r="F1466" t="n">
        <v>15.47</v>
      </c>
      <c r="G1466" t="n">
        <v>154.68</v>
      </c>
      <c r="H1466" t="n">
        <v>2.01</v>
      </c>
      <c r="I1466" t="n">
        <v>6</v>
      </c>
      <c r="J1466" t="n">
        <v>277.27</v>
      </c>
      <c r="K1466" t="n">
        <v>56.94</v>
      </c>
      <c r="L1466" t="n">
        <v>31.25</v>
      </c>
      <c r="M1466" t="n">
        <v>4</v>
      </c>
      <c r="N1466" t="n">
        <v>74.06999999999999</v>
      </c>
      <c r="O1466" t="n">
        <v>34430.39</v>
      </c>
      <c r="P1466" t="n">
        <v>205.18</v>
      </c>
      <c r="Q1466" t="n">
        <v>467.07</v>
      </c>
      <c r="R1466" t="n">
        <v>54.18</v>
      </c>
      <c r="S1466" t="n">
        <v>39.61</v>
      </c>
      <c r="T1466" t="n">
        <v>2351.49</v>
      </c>
      <c r="U1466" t="n">
        <v>0.73</v>
      </c>
      <c r="V1466" t="n">
        <v>0.75</v>
      </c>
      <c r="W1466" t="n">
        <v>2.62</v>
      </c>
      <c r="X1466" t="n">
        <v>0.14</v>
      </c>
      <c r="Y1466" t="n">
        <v>1</v>
      </c>
      <c r="Z1466" t="n">
        <v>10</v>
      </c>
    </row>
    <row r="1467">
      <c r="A1467" t="n">
        <v>122</v>
      </c>
      <c r="B1467" t="n">
        <v>115</v>
      </c>
      <c r="C1467" t="inlineStr">
        <is>
          <t xml:space="preserve">CONCLUIDO	</t>
        </is>
      </c>
      <c r="D1467" t="n">
        <v>5.4378</v>
      </c>
      <c r="E1467" t="n">
        <v>18.39</v>
      </c>
      <c r="F1467" t="n">
        <v>15.47</v>
      </c>
      <c r="G1467" t="n">
        <v>154.66</v>
      </c>
      <c r="H1467" t="n">
        <v>2.02</v>
      </c>
      <c r="I1467" t="n">
        <v>6</v>
      </c>
      <c r="J1467" t="n">
        <v>277.75</v>
      </c>
      <c r="K1467" t="n">
        <v>56.94</v>
      </c>
      <c r="L1467" t="n">
        <v>31.5</v>
      </c>
      <c r="M1467" t="n">
        <v>4</v>
      </c>
      <c r="N1467" t="n">
        <v>74.31</v>
      </c>
      <c r="O1467" t="n">
        <v>34490.61</v>
      </c>
      <c r="P1467" t="n">
        <v>204.85</v>
      </c>
      <c r="Q1467" t="n">
        <v>467.07</v>
      </c>
      <c r="R1467" t="n">
        <v>54.3</v>
      </c>
      <c r="S1467" t="n">
        <v>39.61</v>
      </c>
      <c r="T1467" t="n">
        <v>2409.71</v>
      </c>
      <c r="U1467" t="n">
        <v>0.73</v>
      </c>
      <c r="V1467" t="n">
        <v>0.75</v>
      </c>
      <c r="W1467" t="n">
        <v>2.62</v>
      </c>
      <c r="X1467" t="n">
        <v>0.13</v>
      </c>
      <c r="Y1467" t="n">
        <v>1</v>
      </c>
      <c r="Z1467" t="n">
        <v>10</v>
      </c>
    </row>
    <row r="1468">
      <c r="A1468" t="n">
        <v>123</v>
      </c>
      <c r="B1468" t="n">
        <v>115</v>
      </c>
      <c r="C1468" t="inlineStr">
        <is>
          <t xml:space="preserve">CONCLUIDO	</t>
        </is>
      </c>
      <c r="D1468" t="n">
        <v>5.4358</v>
      </c>
      <c r="E1468" t="n">
        <v>18.4</v>
      </c>
      <c r="F1468" t="n">
        <v>15.47</v>
      </c>
      <c r="G1468" t="n">
        <v>154.72</v>
      </c>
      <c r="H1468" t="n">
        <v>2.03</v>
      </c>
      <c r="I1468" t="n">
        <v>6</v>
      </c>
      <c r="J1468" t="n">
        <v>278.24</v>
      </c>
      <c r="K1468" t="n">
        <v>56.94</v>
      </c>
      <c r="L1468" t="n">
        <v>31.75</v>
      </c>
      <c r="M1468" t="n">
        <v>4</v>
      </c>
      <c r="N1468" t="n">
        <v>74.55</v>
      </c>
      <c r="O1468" t="n">
        <v>34550.91</v>
      </c>
      <c r="P1468" t="n">
        <v>204.33</v>
      </c>
      <c r="Q1468" t="n">
        <v>467.07</v>
      </c>
      <c r="R1468" t="n">
        <v>54.5</v>
      </c>
      <c r="S1468" t="n">
        <v>39.61</v>
      </c>
      <c r="T1468" t="n">
        <v>2512.23</v>
      </c>
      <c r="U1468" t="n">
        <v>0.73</v>
      </c>
      <c r="V1468" t="n">
        <v>0.75</v>
      </c>
      <c r="W1468" t="n">
        <v>2.62</v>
      </c>
      <c r="X1468" t="n">
        <v>0.14</v>
      </c>
      <c r="Y1468" t="n">
        <v>1</v>
      </c>
      <c r="Z1468" t="n">
        <v>10</v>
      </c>
    </row>
    <row r="1469">
      <c r="A1469" t="n">
        <v>124</v>
      </c>
      <c r="B1469" t="n">
        <v>115</v>
      </c>
      <c r="C1469" t="inlineStr">
        <is>
          <t xml:space="preserve">CONCLUIDO	</t>
        </is>
      </c>
      <c r="D1469" t="n">
        <v>5.4365</v>
      </c>
      <c r="E1469" t="n">
        <v>18.39</v>
      </c>
      <c r="F1469" t="n">
        <v>15.47</v>
      </c>
      <c r="G1469" t="n">
        <v>154.7</v>
      </c>
      <c r="H1469" t="n">
        <v>2.04</v>
      </c>
      <c r="I1469" t="n">
        <v>6</v>
      </c>
      <c r="J1469" t="n">
        <v>278.73</v>
      </c>
      <c r="K1469" t="n">
        <v>56.94</v>
      </c>
      <c r="L1469" t="n">
        <v>32</v>
      </c>
      <c r="M1469" t="n">
        <v>4</v>
      </c>
      <c r="N1469" t="n">
        <v>74.79000000000001</v>
      </c>
      <c r="O1469" t="n">
        <v>34611.32</v>
      </c>
      <c r="P1469" t="n">
        <v>203.93</v>
      </c>
      <c r="Q1469" t="n">
        <v>467.07</v>
      </c>
      <c r="R1469" t="n">
        <v>54.42</v>
      </c>
      <c r="S1469" t="n">
        <v>39.61</v>
      </c>
      <c r="T1469" t="n">
        <v>2470.9</v>
      </c>
      <c r="U1469" t="n">
        <v>0.73</v>
      </c>
      <c r="V1469" t="n">
        <v>0.75</v>
      </c>
      <c r="W1469" t="n">
        <v>2.62</v>
      </c>
      <c r="X1469" t="n">
        <v>0.14</v>
      </c>
      <c r="Y1469" t="n">
        <v>1</v>
      </c>
      <c r="Z1469" t="n">
        <v>10</v>
      </c>
    </row>
    <row r="1470">
      <c r="A1470" t="n">
        <v>125</v>
      </c>
      <c r="B1470" t="n">
        <v>115</v>
      </c>
      <c r="C1470" t="inlineStr">
        <is>
          <t xml:space="preserve">CONCLUIDO	</t>
        </is>
      </c>
      <c r="D1470" t="n">
        <v>5.4358</v>
      </c>
      <c r="E1470" t="n">
        <v>18.4</v>
      </c>
      <c r="F1470" t="n">
        <v>15.47</v>
      </c>
      <c r="G1470" t="n">
        <v>154.72</v>
      </c>
      <c r="H1470" t="n">
        <v>2.06</v>
      </c>
      <c r="I1470" t="n">
        <v>6</v>
      </c>
      <c r="J1470" t="n">
        <v>279.22</v>
      </c>
      <c r="K1470" t="n">
        <v>56.94</v>
      </c>
      <c r="L1470" t="n">
        <v>32.25</v>
      </c>
      <c r="M1470" t="n">
        <v>4</v>
      </c>
      <c r="N1470" t="n">
        <v>75.03</v>
      </c>
      <c r="O1470" t="n">
        <v>34671.81</v>
      </c>
      <c r="P1470" t="n">
        <v>203.24</v>
      </c>
      <c r="Q1470" t="n">
        <v>467.08</v>
      </c>
      <c r="R1470" t="n">
        <v>54.54</v>
      </c>
      <c r="S1470" t="n">
        <v>39.61</v>
      </c>
      <c r="T1470" t="n">
        <v>2529.71</v>
      </c>
      <c r="U1470" t="n">
        <v>0.73</v>
      </c>
      <c r="V1470" t="n">
        <v>0.75</v>
      </c>
      <c r="W1470" t="n">
        <v>2.62</v>
      </c>
      <c r="X1470" t="n">
        <v>0.14</v>
      </c>
      <c r="Y1470" t="n">
        <v>1</v>
      </c>
      <c r="Z1470" t="n">
        <v>10</v>
      </c>
    </row>
    <row r="1471">
      <c r="A1471" t="n">
        <v>126</v>
      </c>
      <c r="B1471" t="n">
        <v>115</v>
      </c>
      <c r="C1471" t="inlineStr">
        <is>
          <t xml:space="preserve">CONCLUIDO	</t>
        </is>
      </c>
      <c r="D1471" t="n">
        <v>5.4341</v>
      </c>
      <c r="E1471" t="n">
        <v>18.4</v>
      </c>
      <c r="F1471" t="n">
        <v>15.48</v>
      </c>
      <c r="G1471" t="n">
        <v>154.78</v>
      </c>
      <c r="H1471" t="n">
        <v>2.07</v>
      </c>
      <c r="I1471" t="n">
        <v>6</v>
      </c>
      <c r="J1471" t="n">
        <v>279.72</v>
      </c>
      <c r="K1471" t="n">
        <v>56.94</v>
      </c>
      <c r="L1471" t="n">
        <v>32.5</v>
      </c>
      <c r="M1471" t="n">
        <v>4</v>
      </c>
      <c r="N1471" t="n">
        <v>75.27</v>
      </c>
      <c r="O1471" t="n">
        <v>34732.41</v>
      </c>
      <c r="P1471" t="n">
        <v>203.15</v>
      </c>
      <c r="Q1471" t="n">
        <v>467.07</v>
      </c>
      <c r="R1471" t="n">
        <v>54.7</v>
      </c>
      <c r="S1471" t="n">
        <v>39.61</v>
      </c>
      <c r="T1471" t="n">
        <v>2609.99</v>
      </c>
      <c r="U1471" t="n">
        <v>0.72</v>
      </c>
      <c r="V1471" t="n">
        <v>0.75</v>
      </c>
      <c r="W1471" t="n">
        <v>2.62</v>
      </c>
      <c r="X1471" t="n">
        <v>0.14</v>
      </c>
      <c r="Y1471" t="n">
        <v>1</v>
      </c>
      <c r="Z1471" t="n">
        <v>10</v>
      </c>
    </row>
    <row r="1472">
      <c r="A1472" t="n">
        <v>127</v>
      </c>
      <c r="B1472" t="n">
        <v>115</v>
      </c>
      <c r="C1472" t="inlineStr">
        <is>
          <t xml:space="preserve">CONCLUIDO	</t>
        </is>
      </c>
      <c r="D1472" t="n">
        <v>5.4357</v>
      </c>
      <c r="E1472" t="n">
        <v>18.4</v>
      </c>
      <c r="F1472" t="n">
        <v>15.47</v>
      </c>
      <c r="G1472" t="n">
        <v>154.73</v>
      </c>
      <c r="H1472" t="n">
        <v>2.08</v>
      </c>
      <c r="I1472" t="n">
        <v>6</v>
      </c>
      <c r="J1472" t="n">
        <v>280.21</v>
      </c>
      <c r="K1472" t="n">
        <v>56.94</v>
      </c>
      <c r="L1472" t="n">
        <v>32.75</v>
      </c>
      <c r="M1472" t="n">
        <v>3</v>
      </c>
      <c r="N1472" t="n">
        <v>75.51000000000001</v>
      </c>
      <c r="O1472" t="n">
        <v>34793.09</v>
      </c>
      <c r="P1472" t="n">
        <v>203.3</v>
      </c>
      <c r="Q1472" t="n">
        <v>467.07</v>
      </c>
      <c r="R1472" t="n">
        <v>54.57</v>
      </c>
      <c r="S1472" t="n">
        <v>39.61</v>
      </c>
      <c r="T1472" t="n">
        <v>2545.87</v>
      </c>
      <c r="U1472" t="n">
        <v>0.73</v>
      </c>
      <c r="V1472" t="n">
        <v>0.75</v>
      </c>
      <c r="W1472" t="n">
        <v>2.62</v>
      </c>
      <c r="X1472" t="n">
        <v>0.14</v>
      </c>
      <c r="Y1472" t="n">
        <v>1</v>
      </c>
      <c r="Z1472" t="n">
        <v>10</v>
      </c>
    </row>
    <row r="1473">
      <c r="A1473" t="n">
        <v>128</v>
      </c>
      <c r="B1473" t="n">
        <v>115</v>
      </c>
      <c r="C1473" t="inlineStr">
        <is>
          <t xml:space="preserve">CONCLUIDO	</t>
        </is>
      </c>
      <c r="D1473" t="n">
        <v>5.4353</v>
      </c>
      <c r="E1473" t="n">
        <v>18.4</v>
      </c>
      <c r="F1473" t="n">
        <v>15.47</v>
      </c>
      <c r="G1473" t="n">
        <v>154.74</v>
      </c>
      <c r="H1473" t="n">
        <v>2.09</v>
      </c>
      <c r="I1473" t="n">
        <v>6</v>
      </c>
      <c r="J1473" t="n">
        <v>280.7</v>
      </c>
      <c r="K1473" t="n">
        <v>56.94</v>
      </c>
      <c r="L1473" t="n">
        <v>33</v>
      </c>
      <c r="M1473" t="n">
        <v>3</v>
      </c>
      <c r="N1473" t="n">
        <v>75.76000000000001</v>
      </c>
      <c r="O1473" t="n">
        <v>34853.88</v>
      </c>
      <c r="P1473" t="n">
        <v>202.42</v>
      </c>
      <c r="Q1473" t="n">
        <v>467.07</v>
      </c>
      <c r="R1473" t="n">
        <v>54.48</v>
      </c>
      <c r="S1473" t="n">
        <v>39.61</v>
      </c>
      <c r="T1473" t="n">
        <v>2501.3</v>
      </c>
      <c r="U1473" t="n">
        <v>0.73</v>
      </c>
      <c r="V1473" t="n">
        <v>0.75</v>
      </c>
      <c r="W1473" t="n">
        <v>2.62</v>
      </c>
      <c r="X1473" t="n">
        <v>0.14</v>
      </c>
      <c r="Y1473" t="n">
        <v>1</v>
      </c>
      <c r="Z1473" t="n">
        <v>10</v>
      </c>
    </row>
    <row r="1474">
      <c r="A1474" t="n">
        <v>129</v>
      </c>
      <c r="B1474" t="n">
        <v>115</v>
      </c>
      <c r="C1474" t="inlineStr">
        <is>
          <t xml:space="preserve">CONCLUIDO	</t>
        </is>
      </c>
      <c r="D1474" t="n">
        <v>5.4343</v>
      </c>
      <c r="E1474" t="n">
        <v>18.4</v>
      </c>
      <c r="F1474" t="n">
        <v>15.48</v>
      </c>
      <c r="G1474" t="n">
        <v>154.78</v>
      </c>
      <c r="H1474" t="n">
        <v>2.11</v>
      </c>
      <c r="I1474" t="n">
        <v>6</v>
      </c>
      <c r="J1474" t="n">
        <v>281.19</v>
      </c>
      <c r="K1474" t="n">
        <v>56.94</v>
      </c>
      <c r="L1474" t="n">
        <v>33.25</v>
      </c>
      <c r="M1474" t="n">
        <v>3</v>
      </c>
      <c r="N1474" t="n">
        <v>76</v>
      </c>
      <c r="O1474" t="n">
        <v>34914.76</v>
      </c>
      <c r="P1474" t="n">
        <v>202.64</v>
      </c>
      <c r="Q1474" t="n">
        <v>467.08</v>
      </c>
      <c r="R1474" t="n">
        <v>54.62</v>
      </c>
      <c r="S1474" t="n">
        <v>39.61</v>
      </c>
      <c r="T1474" t="n">
        <v>2569.48</v>
      </c>
      <c r="U1474" t="n">
        <v>0.73</v>
      </c>
      <c r="V1474" t="n">
        <v>0.75</v>
      </c>
      <c r="W1474" t="n">
        <v>2.62</v>
      </c>
      <c r="X1474" t="n">
        <v>0.14</v>
      </c>
      <c r="Y1474" t="n">
        <v>1</v>
      </c>
      <c r="Z1474" t="n">
        <v>10</v>
      </c>
    </row>
    <row r="1475">
      <c r="A1475" t="n">
        <v>130</v>
      </c>
      <c r="B1475" t="n">
        <v>115</v>
      </c>
      <c r="C1475" t="inlineStr">
        <is>
          <t xml:space="preserve">CONCLUIDO	</t>
        </is>
      </c>
      <c r="D1475" t="n">
        <v>5.4334</v>
      </c>
      <c r="E1475" t="n">
        <v>18.4</v>
      </c>
      <c r="F1475" t="n">
        <v>15.48</v>
      </c>
      <c r="G1475" t="n">
        <v>154.81</v>
      </c>
      <c r="H1475" t="n">
        <v>2.12</v>
      </c>
      <c r="I1475" t="n">
        <v>6</v>
      </c>
      <c r="J1475" t="n">
        <v>281.69</v>
      </c>
      <c r="K1475" t="n">
        <v>56.94</v>
      </c>
      <c r="L1475" t="n">
        <v>33.5</v>
      </c>
      <c r="M1475" t="n">
        <v>3</v>
      </c>
      <c r="N1475" t="n">
        <v>76.25</v>
      </c>
      <c r="O1475" t="n">
        <v>34975.73</v>
      </c>
      <c r="P1475" t="n">
        <v>202.48</v>
      </c>
      <c r="Q1475" t="n">
        <v>467.08</v>
      </c>
      <c r="R1475" t="n">
        <v>54.75</v>
      </c>
      <c r="S1475" t="n">
        <v>39.61</v>
      </c>
      <c r="T1475" t="n">
        <v>2636.87</v>
      </c>
      <c r="U1475" t="n">
        <v>0.72</v>
      </c>
      <c r="V1475" t="n">
        <v>0.75</v>
      </c>
      <c r="W1475" t="n">
        <v>2.62</v>
      </c>
      <c r="X1475" t="n">
        <v>0.15</v>
      </c>
      <c r="Y1475" t="n">
        <v>1</v>
      </c>
      <c r="Z1475" t="n">
        <v>10</v>
      </c>
    </row>
    <row r="1476">
      <c r="A1476" t="n">
        <v>131</v>
      </c>
      <c r="B1476" t="n">
        <v>115</v>
      </c>
      <c r="C1476" t="inlineStr">
        <is>
          <t xml:space="preserve">CONCLUIDO	</t>
        </is>
      </c>
      <c r="D1476" t="n">
        <v>5.4346</v>
      </c>
      <c r="E1476" t="n">
        <v>18.4</v>
      </c>
      <c r="F1476" t="n">
        <v>15.48</v>
      </c>
      <c r="G1476" t="n">
        <v>154.76</v>
      </c>
      <c r="H1476" t="n">
        <v>2.13</v>
      </c>
      <c r="I1476" t="n">
        <v>6</v>
      </c>
      <c r="J1476" t="n">
        <v>282.18</v>
      </c>
      <c r="K1476" t="n">
        <v>56.94</v>
      </c>
      <c r="L1476" t="n">
        <v>33.75</v>
      </c>
      <c r="M1476" t="n">
        <v>3</v>
      </c>
      <c r="N1476" t="n">
        <v>76.48999999999999</v>
      </c>
      <c r="O1476" t="n">
        <v>35036.81</v>
      </c>
      <c r="P1476" t="n">
        <v>202.07</v>
      </c>
      <c r="Q1476" t="n">
        <v>467.07</v>
      </c>
      <c r="R1476" t="n">
        <v>54.67</v>
      </c>
      <c r="S1476" t="n">
        <v>39.61</v>
      </c>
      <c r="T1476" t="n">
        <v>2595.47</v>
      </c>
      <c r="U1476" t="n">
        <v>0.72</v>
      </c>
      <c r="V1476" t="n">
        <v>0.75</v>
      </c>
      <c r="W1476" t="n">
        <v>2.62</v>
      </c>
      <c r="X1476" t="n">
        <v>0.14</v>
      </c>
      <c r="Y1476" t="n">
        <v>1</v>
      </c>
      <c r="Z1476" t="n">
        <v>10</v>
      </c>
    </row>
    <row r="1477">
      <c r="A1477" t="n">
        <v>132</v>
      </c>
      <c r="B1477" t="n">
        <v>115</v>
      </c>
      <c r="C1477" t="inlineStr">
        <is>
          <t xml:space="preserve">CONCLUIDO	</t>
        </is>
      </c>
      <c r="D1477" t="n">
        <v>5.4343</v>
      </c>
      <c r="E1477" t="n">
        <v>18.4</v>
      </c>
      <c r="F1477" t="n">
        <v>15.48</v>
      </c>
      <c r="G1477" t="n">
        <v>154.78</v>
      </c>
      <c r="H1477" t="n">
        <v>2.14</v>
      </c>
      <c r="I1477" t="n">
        <v>6</v>
      </c>
      <c r="J1477" t="n">
        <v>282.68</v>
      </c>
      <c r="K1477" t="n">
        <v>56.94</v>
      </c>
      <c r="L1477" t="n">
        <v>34</v>
      </c>
      <c r="M1477" t="n">
        <v>3</v>
      </c>
      <c r="N1477" t="n">
        <v>76.73999999999999</v>
      </c>
      <c r="O1477" t="n">
        <v>35097.98</v>
      </c>
      <c r="P1477" t="n">
        <v>201.62</v>
      </c>
      <c r="Q1477" t="n">
        <v>467.07</v>
      </c>
      <c r="R1477" t="n">
        <v>54.62</v>
      </c>
      <c r="S1477" t="n">
        <v>39.61</v>
      </c>
      <c r="T1477" t="n">
        <v>2569.1</v>
      </c>
      <c r="U1477" t="n">
        <v>0.73</v>
      </c>
      <c r="V1477" t="n">
        <v>0.75</v>
      </c>
      <c r="W1477" t="n">
        <v>2.62</v>
      </c>
      <c r="X1477" t="n">
        <v>0.14</v>
      </c>
      <c r="Y1477" t="n">
        <v>1</v>
      </c>
      <c r="Z1477" t="n">
        <v>10</v>
      </c>
    </row>
    <row r="1478">
      <c r="A1478" t="n">
        <v>133</v>
      </c>
      <c r="B1478" t="n">
        <v>115</v>
      </c>
      <c r="C1478" t="inlineStr">
        <is>
          <t xml:space="preserve">CONCLUIDO	</t>
        </is>
      </c>
      <c r="D1478" t="n">
        <v>5.4345</v>
      </c>
      <c r="E1478" t="n">
        <v>18.4</v>
      </c>
      <c r="F1478" t="n">
        <v>15.48</v>
      </c>
      <c r="G1478" t="n">
        <v>154.77</v>
      </c>
      <c r="H1478" t="n">
        <v>2.15</v>
      </c>
      <c r="I1478" t="n">
        <v>6</v>
      </c>
      <c r="J1478" t="n">
        <v>283.18</v>
      </c>
      <c r="K1478" t="n">
        <v>56.94</v>
      </c>
      <c r="L1478" t="n">
        <v>34.25</v>
      </c>
      <c r="M1478" t="n">
        <v>3</v>
      </c>
      <c r="N1478" t="n">
        <v>76.98</v>
      </c>
      <c r="O1478" t="n">
        <v>35159.25</v>
      </c>
      <c r="P1478" t="n">
        <v>201.2</v>
      </c>
      <c r="Q1478" t="n">
        <v>467.07</v>
      </c>
      <c r="R1478" t="n">
        <v>54.69</v>
      </c>
      <c r="S1478" t="n">
        <v>39.61</v>
      </c>
      <c r="T1478" t="n">
        <v>2603.55</v>
      </c>
      <c r="U1478" t="n">
        <v>0.72</v>
      </c>
      <c r="V1478" t="n">
        <v>0.75</v>
      </c>
      <c r="W1478" t="n">
        <v>2.62</v>
      </c>
      <c r="X1478" t="n">
        <v>0.14</v>
      </c>
      <c r="Y1478" t="n">
        <v>1</v>
      </c>
      <c r="Z1478" t="n">
        <v>10</v>
      </c>
    </row>
    <row r="1479">
      <c r="A1479" t="n">
        <v>134</v>
      </c>
      <c r="B1479" t="n">
        <v>115</v>
      </c>
      <c r="C1479" t="inlineStr">
        <is>
          <t xml:space="preserve">CONCLUIDO	</t>
        </is>
      </c>
      <c r="D1479" t="n">
        <v>5.4341</v>
      </c>
      <c r="E1479" t="n">
        <v>18.4</v>
      </c>
      <c r="F1479" t="n">
        <v>15.48</v>
      </c>
      <c r="G1479" t="n">
        <v>154.78</v>
      </c>
      <c r="H1479" t="n">
        <v>2.17</v>
      </c>
      <c r="I1479" t="n">
        <v>6</v>
      </c>
      <c r="J1479" t="n">
        <v>283.67</v>
      </c>
      <c r="K1479" t="n">
        <v>56.94</v>
      </c>
      <c r="L1479" t="n">
        <v>34.5</v>
      </c>
      <c r="M1479" t="n">
        <v>3</v>
      </c>
      <c r="N1479" t="n">
        <v>77.23</v>
      </c>
      <c r="O1479" t="n">
        <v>35220.61</v>
      </c>
      <c r="P1479" t="n">
        <v>200.95</v>
      </c>
      <c r="Q1479" t="n">
        <v>467.07</v>
      </c>
      <c r="R1479" t="n">
        <v>54.72</v>
      </c>
      <c r="S1479" t="n">
        <v>39.61</v>
      </c>
      <c r="T1479" t="n">
        <v>2618.7</v>
      </c>
      <c r="U1479" t="n">
        <v>0.72</v>
      </c>
      <c r="V1479" t="n">
        <v>0.75</v>
      </c>
      <c r="W1479" t="n">
        <v>2.62</v>
      </c>
      <c r="X1479" t="n">
        <v>0.14</v>
      </c>
      <c r="Y1479" t="n">
        <v>1</v>
      </c>
      <c r="Z1479" t="n">
        <v>10</v>
      </c>
    </row>
    <row r="1480">
      <c r="A1480" t="n">
        <v>135</v>
      </c>
      <c r="B1480" t="n">
        <v>115</v>
      </c>
      <c r="C1480" t="inlineStr">
        <is>
          <t xml:space="preserve">CONCLUIDO	</t>
        </is>
      </c>
      <c r="D1480" t="n">
        <v>5.4327</v>
      </c>
      <c r="E1480" t="n">
        <v>18.41</v>
      </c>
      <c r="F1480" t="n">
        <v>15.48</v>
      </c>
      <c r="G1480" t="n">
        <v>154.83</v>
      </c>
      <c r="H1480" t="n">
        <v>2.18</v>
      </c>
      <c r="I1480" t="n">
        <v>6</v>
      </c>
      <c r="J1480" t="n">
        <v>284.17</v>
      </c>
      <c r="K1480" t="n">
        <v>56.94</v>
      </c>
      <c r="L1480" t="n">
        <v>34.75</v>
      </c>
      <c r="M1480" t="n">
        <v>2</v>
      </c>
      <c r="N1480" t="n">
        <v>77.48</v>
      </c>
      <c r="O1480" t="n">
        <v>35282.08</v>
      </c>
      <c r="P1480" t="n">
        <v>200.5</v>
      </c>
      <c r="Q1480" t="n">
        <v>467.07</v>
      </c>
      <c r="R1480" t="n">
        <v>54.78</v>
      </c>
      <c r="S1480" t="n">
        <v>39.61</v>
      </c>
      <c r="T1480" t="n">
        <v>2651.07</v>
      </c>
      <c r="U1480" t="n">
        <v>0.72</v>
      </c>
      <c r="V1480" t="n">
        <v>0.75</v>
      </c>
      <c r="W1480" t="n">
        <v>2.62</v>
      </c>
      <c r="X1480" t="n">
        <v>0.15</v>
      </c>
      <c r="Y1480" t="n">
        <v>1</v>
      </c>
      <c r="Z1480" t="n">
        <v>10</v>
      </c>
    </row>
    <row r="1481">
      <c r="A1481" t="n">
        <v>136</v>
      </c>
      <c r="B1481" t="n">
        <v>115</v>
      </c>
      <c r="C1481" t="inlineStr">
        <is>
          <t xml:space="preserve">CONCLUIDO	</t>
        </is>
      </c>
      <c r="D1481" t="n">
        <v>5.4327</v>
      </c>
      <c r="E1481" t="n">
        <v>18.41</v>
      </c>
      <c r="F1481" t="n">
        <v>15.48</v>
      </c>
      <c r="G1481" t="n">
        <v>154.83</v>
      </c>
      <c r="H1481" t="n">
        <v>2.19</v>
      </c>
      <c r="I1481" t="n">
        <v>6</v>
      </c>
      <c r="J1481" t="n">
        <v>284.67</v>
      </c>
      <c r="K1481" t="n">
        <v>56.94</v>
      </c>
      <c r="L1481" t="n">
        <v>35</v>
      </c>
      <c r="M1481" t="n">
        <v>2</v>
      </c>
      <c r="N1481" t="n">
        <v>77.73</v>
      </c>
      <c r="O1481" t="n">
        <v>35343.65</v>
      </c>
      <c r="P1481" t="n">
        <v>200.11</v>
      </c>
      <c r="Q1481" t="n">
        <v>467.07</v>
      </c>
      <c r="R1481" t="n">
        <v>54.76</v>
      </c>
      <c r="S1481" t="n">
        <v>39.61</v>
      </c>
      <c r="T1481" t="n">
        <v>2640.3</v>
      </c>
      <c r="U1481" t="n">
        <v>0.72</v>
      </c>
      <c r="V1481" t="n">
        <v>0.75</v>
      </c>
      <c r="W1481" t="n">
        <v>2.62</v>
      </c>
      <c r="X1481" t="n">
        <v>0.15</v>
      </c>
      <c r="Y1481" t="n">
        <v>1</v>
      </c>
      <c r="Z1481" t="n">
        <v>10</v>
      </c>
    </row>
    <row r="1482">
      <c r="A1482" t="n">
        <v>137</v>
      </c>
      <c r="B1482" t="n">
        <v>115</v>
      </c>
      <c r="C1482" t="inlineStr">
        <is>
          <t xml:space="preserve">CONCLUIDO	</t>
        </is>
      </c>
      <c r="D1482" t="n">
        <v>5.4331</v>
      </c>
      <c r="E1482" t="n">
        <v>18.41</v>
      </c>
      <c r="F1482" t="n">
        <v>15.48</v>
      </c>
      <c r="G1482" t="n">
        <v>154.81</v>
      </c>
      <c r="H1482" t="n">
        <v>2.2</v>
      </c>
      <c r="I1482" t="n">
        <v>6</v>
      </c>
      <c r="J1482" t="n">
        <v>285.17</v>
      </c>
      <c r="K1482" t="n">
        <v>56.94</v>
      </c>
      <c r="L1482" t="n">
        <v>35.25</v>
      </c>
      <c r="M1482" t="n">
        <v>2</v>
      </c>
      <c r="N1482" t="n">
        <v>77.98</v>
      </c>
      <c r="O1482" t="n">
        <v>35405.32</v>
      </c>
      <c r="P1482" t="n">
        <v>199.95</v>
      </c>
      <c r="Q1482" t="n">
        <v>467.09</v>
      </c>
      <c r="R1482" t="n">
        <v>54.7</v>
      </c>
      <c r="S1482" t="n">
        <v>39.61</v>
      </c>
      <c r="T1482" t="n">
        <v>2611.85</v>
      </c>
      <c r="U1482" t="n">
        <v>0.72</v>
      </c>
      <c r="V1482" t="n">
        <v>0.75</v>
      </c>
      <c r="W1482" t="n">
        <v>2.62</v>
      </c>
      <c r="X1482" t="n">
        <v>0.15</v>
      </c>
      <c r="Y1482" t="n">
        <v>1</v>
      </c>
      <c r="Z1482" t="n">
        <v>10</v>
      </c>
    </row>
    <row r="1483">
      <c r="A1483" t="n">
        <v>138</v>
      </c>
      <c r="B1483" t="n">
        <v>115</v>
      </c>
      <c r="C1483" t="inlineStr">
        <is>
          <t xml:space="preserve">CONCLUIDO	</t>
        </is>
      </c>
      <c r="D1483" t="n">
        <v>5.4325</v>
      </c>
      <c r="E1483" t="n">
        <v>18.41</v>
      </c>
      <c r="F1483" t="n">
        <v>15.48</v>
      </c>
      <c r="G1483" t="n">
        <v>154.84</v>
      </c>
      <c r="H1483" t="n">
        <v>2.21</v>
      </c>
      <c r="I1483" t="n">
        <v>6</v>
      </c>
      <c r="J1483" t="n">
        <v>285.67</v>
      </c>
      <c r="K1483" t="n">
        <v>56.94</v>
      </c>
      <c r="L1483" t="n">
        <v>35.5</v>
      </c>
      <c r="M1483" t="n">
        <v>2</v>
      </c>
      <c r="N1483" t="n">
        <v>78.23</v>
      </c>
      <c r="O1483" t="n">
        <v>35467.08</v>
      </c>
      <c r="P1483" t="n">
        <v>199.71</v>
      </c>
      <c r="Q1483" t="n">
        <v>467.07</v>
      </c>
      <c r="R1483" t="n">
        <v>54.82</v>
      </c>
      <c r="S1483" t="n">
        <v>39.61</v>
      </c>
      <c r="T1483" t="n">
        <v>2670.16</v>
      </c>
      <c r="U1483" t="n">
        <v>0.72</v>
      </c>
      <c r="V1483" t="n">
        <v>0.75</v>
      </c>
      <c r="W1483" t="n">
        <v>2.62</v>
      </c>
      <c r="X1483" t="n">
        <v>0.15</v>
      </c>
      <c r="Y1483" t="n">
        <v>1</v>
      </c>
      <c r="Z1483" t="n">
        <v>10</v>
      </c>
    </row>
    <row r="1484">
      <c r="A1484" t="n">
        <v>139</v>
      </c>
      <c r="B1484" t="n">
        <v>115</v>
      </c>
      <c r="C1484" t="inlineStr">
        <is>
          <t xml:space="preserve">CONCLUIDO	</t>
        </is>
      </c>
      <c r="D1484" t="n">
        <v>5.4332</v>
      </c>
      <c r="E1484" t="n">
        <v>18.41</v>
      </c>
      <c r="F1484" t="n">
        <v>15.48</v>
      </c>
      <c r="G1484" t="n">
        <v>154.81</v>
      </c>
      <c r="H1484" t="n">
        <v>2.22</v>
      </c>
      <c r="I1484" t="n">
        <v>6</v>
      </c>
      <c r="J1484" t="n">
        <v>286.17</v>
      </c>
      <c r="K1484" t="n">
        <v>56.94</v>
      </c>
      <c r="L1484" t="n">
        <v>35.75</v>
      </c>
      <c r="M1484" t="n">
        <v>1</v>
      </c>
      <c r="N1484" t="n">
        <v>78.48</v>
      </c>
      <c r="O1484" t="n">
        <v>35528.95</v>
      </c>
      <c r="P1484" t="n">
        <v>199.63</v>
      </c>
      <c r="Q1484" t="n">
        <v>467.07</v>
      </c>
      <c r="R1484" t="n">
        <v>54.7</v>
      </c>
      <c r="S1484" t="n">
        <v>39.61</v>
      </c>
      <c r="T1484" t="n">
        <v>2610.45</v>
      </c>
      <c r="U1484" t="n">
        <v>0.72</v>
      </c>
      <c r="V1484" t="n">
        <v>0.75</v>
      </c>
      <c r="W1484" t="n">
        <v>2.62</v>
      </c>
      <c r="X1484" t="n">
        <v>0.15</v>
      </c>
      <c r="Y1484" t="n">
        <v>1</v>
      </c>
      <c r="Z1484" t="n">
        <v>10</v>
      </c>
    </row>
    <row r="1485">
      <c r="A1485" t="n">
        <v>140</v>
      </c>
      <c r="B1485" t="n">
        <v>115</v>
      </c>
      <c r="C1485" t="inlineStr">
        <is>
          <t xml:space="preserve">CONCLUIDO	</t>
        </is>
      </c>
      <c r="D1485" t="n">
        <v>5.4331</v>
      </c>
      <c r="E1485" t="n">
        <v>18.41</v>
      </c>
      <c r="F1485" t="n">
        <v>15.48</v>
      </c>
      <c r="G1485" t="n">
        <v>154.81</v>
      </c>
      <c r="H1485" t="n">
        <v>2.24</v>
      </c>
      <c r="I1485" t="n">
        <v>6</v>
      </c>
      <c r="J1485" t="n">
        <v>286.68</v>
      </c>
      <c r="K1485" t="n">
        <v>56.94</v>
      </c>
      <c r="L1485" t="n">
        <v>36</v>
      </c>
      <c r="M1485" t="n">
        <v>0</v>
      </c>
      <c r="N1485" t="n">
        <v>78.73</v>
      </c>
      <c r="O1485" t="n">
        <v>35591.05</v>
      </c>
      <c r="P1485" t="n">
        <v>199.85</v>
      </c>
      <c r="Q1485" t="n">
        <v>467.09</v>
      </c>
      <c r="R1485" t="n">
        <v>54.67</v>
      </c>
      <c r="S1485" t="n">
        <v>39.61</v>
      </c>
      <c r="T1485" t="n">
        <v>2598.03</v>
      </c>
      <c r="U1485" t="n">
        <v>0.72</v>
      </c>
      <c r="V1485" t="n">
        <v>0.75</v>
      </c>
      <c r="W1485" t="n">
        <v>2.62</v>
      </c>
      <c r="X1485" t="n">
        <v>0.15</v>
      </c>
      <c r="Y1485" t="n">
        <v>1</v>
      </c>
      <c r="Z1485" t="n">
        <v>10</v>
      </c>
    </row>
    <row r="1486">
      <c r="A1486" t="n">
        <v>0</v>
      </c>
      <c r="B1486" t="n">
        <v>35</v>
      </c>
      <c r="C1486" t="inlineStr">
        <is>
          <t xml:space="preserve">CONCLUIDO	</t>
        </is>
      </c>
      <c r="D1486" t="n">
        <v>4.546</v>
      </c>
      <c r="E1486" t="n">
        <v>22</v>
      </c>
      <c r="F1486" t="n">
        <v>18.33</v>
      </c>
      <c r="G1486" t="n">
        <v>10.68</v>
      </c>
      <c r="H1486" t="n">
        <v>0.22</v>
      </c>
      <c r="I1486" t="n">
        <v>103</v>
      </c>
      <c r="J1486" t="n">
        <v>80.84</v>
      </c>
      <c r="K1486" t="n">
        <v>35.1</v>
      </c>
      <c r="L1486" t="n">
        <v>1</v>
      </c>
      <c r="M1486" t="n">
        <v>101</v>
      </c>
      <c r="N1486" t="n">
        <v>9.74</v>
      </c>
      <c r="O1486" t="n">
        <v>10204.21</v>
      </c>
      <c r="P1486" t="n">
        <v>141.03</v>
      </c>
      <c r="Q1486" t="n">
        <v>467.11</v>
      </c>
      <c r="R1486" t="n">
        <v>147.37</v>
      </c>
      <c r="S1486" t="n">
        <v>39.61</v>
      </c>
      <c r="T1486" t="n">
        <v>48462.65</v>
      </c>
      <c r="U1486" t="n">
        <v>0.27</v>
      </c>
      <c r="V1486" t="n">
        <v>0.64</v>
      </c>
      <c r="W1486" t="n">
        <v>2.79</v>
      </c>
      <c r="X1486" t="n">
        <v>3</v>
      </c>
      <c r="Y1486" t="n">
        <v>1</v>
      </c>
      <c r="Z1486" t="n">
        <v>10</v>
      </c>
    </row>
    <row r="1487">
      <c r="A1487" t="n">
        <v>1</v>
      </c>
      <c r="B1487" t="n">
        <v>35</v>
      </c>
      <c r="C1487" t="inlineStr">
        <is>
          <t xml:space="preserve">CONCLUIDO	</t>
        </is>
      </c>
      <c r="D1487" t="n">
        <v>4.7922</v>
      </c>
      <c r="E1487" t="n">
        <v>20.87</v>
      </c>
      <c r="F1487" t="n">
        <v>17.61</v>
      </c>
      <c r="G1487" t="n">
        <v>13.38</v>
      </c>
      <c r="H1487" t="n">
        <v>0.27</v>
      </c>
      <c r="I1487" t="n">
        <v>79</v>
      </c>
      <c r="J1487" t="n">
        <v>81.14</v>
      </c>
      <c r="K1487" t="n">
        <v>35.1</v>
      </c>
      <c r="L1487" t="n">
        <v>1.25</v>
      </c>
      <c r="M1487" t="n">
        <v>77</v>
      </c>
      <c r="N1487" t="n">
        <v>9.789999999999999</v>
      </c>
      <c r="O1487" t="n">
        <v>10241.25</v>
      </c>
      <c r="P1487" t="n">
        <v>134.33</v>
      </c>
      <c r="Q1487" t="n">
        <v>467.11</v>
      </c>
      <c r="R1487" t="n">
        <v>124.1</v>
      </c>
      <c r="S1487" t="n">
        <v>39.61</v>
      </c>
      <c r="T1487" t="n">
        <v>36947.49</v>
      </c>
      <c r="U1487" t="n">
        <v>0.32</v>
      </c>
      <c r="V1487" t="n">
        <v>0.66</v>
      </c>
      <c r="W1487" t="n">
        <v>2.74</v>
      </c>
      <c r="X1487" t="n">
        <v>2.28</v>
      </c>
      <c r="Y1487" t="n">
        <v>1</v>
      </c>
      <c r="Z1487" t="n">
        <v>10</v>
      </c>
    </row>
    <row r="1488">
      <c r="A1488" t="n">
        <v>2</v>
      </c>
      <c r="B1488" t="n">
        <v>35</v>
      </c>
      <c r="C1488" t="inlineStr">
        <is>
          <t xml:space="preserve">CONCLUIDO	</t>
        </is>
      </c>
      <c r="D1488" t="n">
        <v>4.9728</v>
      </c>
      <c r="E1488" t="n">
        <v>20.11</v>
      </c>
      <c r="F1488" t="n">
        <v>17.13</v>
      </c>
      <c r="G1488" t="n">
        <v>16.32</v>
      </c>
      <c r="H1488" t="n">
        <v>0.32</v>
      </c>
      <c r="I1488" t="n">
        <v>63</v>
      </c>
      <c r="J1488" t="n">
        <v>81.44</v>
      </c>
      <c r="K1488" t="n">
        <v>35.1</v>
      </c>
      <c r="L1488" t="n">
        <v>1.5</v>
      </c>
      <c r="M1488" t="n">
        <v>61</v>
      </c>
      <c r="N1488" t="n">
        <v>9.84</v>
      </c>
      <c r="O1488" t="n">
        <v>10278.32</v>
      </c>
      <c r="P1488" t="n">
        <v>129.59</v>
      </c>
      <c r="Q1488" t="n">
        <v>467.12</v>
      </c>
      <c r="R1488" t="n">
        <v>108.76</v>
      </c>
      <c r="S1488" t="n">
        <v>39.61</v>
      </c>
      <c r="T1488" t="n">
        <v>29354.88</v>
      </c>
      <c r="U1488" t="n">
        <v>0.36</v>
      </c>
      <c r="V1488" t="n">
        <v>0.68</v>
      </c>
      <c r="W1488" t="n">
        <v>2.71</v>
      </c>
      <c r="X1488" t="n">
        <v>1.8</v>
      </c>
      <c r="Y1488" t="n">
        <v>1</v>
      </c>
      <c r="Z1488" t="n">
        <v>10</v>
      </c>
    </row>
    <row r="1489">
      <c r="A1489" t="n">
        <v>3</v>
      </c>
      <c r="B1489" t="n">
        <v>35</v>
      </c>
      <c r="C1489" t="inlineStr">
        <is>
          <t xml:space="preserve">CONCLUIDO	</t>
        </is>
      </c>
      <c r="D1489" t="n">
        <v>5.0888</v>
      </c>
      <c r="E1489" t="n">
        <v>19.65</v>
      </c>
      <c r="F1489" t="n">
        <v>16.85</v>
      </c>
      <c r="G1489" t="n">
        <v>19.07</v>
      </c>
      <c r="H1489" t="n">
        <v>0.38</v>
      </c>
      <c r="I1489" t="n">
        <v>53</v>
      </c>
      <c r="J1489" t="n">
        <v>81.73999999999999</v>
      </c>
      <c r="K1489" t="n">
        <v>35.1</v>
      </c>
      <c r="L1489" t="n">
        <v>1.75</v>
      </c>
      <c r="M1489" t="n">
        <v>51</v>
      </c>
      <c r="N1489" t="n">
        <v>9.890000000000001</v>
      </c>
      <c r="O1489" t="n">
        <v>10315.41</v>
      </c>
      <c r="P1489" t="n">
        <v>126.26</v>
      </c>
      <c r="Q1489" t="n">
        <v>467.18</v>
      </c>
      <c r="R1489" t="n">
        <v>99.17</v>
      </c>
      <c r="S1489" t="n">
        <v>39.61</v>
      </c>
      <c r="T1489" t="n">
        <v>24613.11</v>
      </c>
      <c r="U1489" t="n">
        <v>0.4</v>
      </c>
      <c r="V1489" t="n">
        <v>0.6899999999999999</v>
      </c>
      <c r="W1489" t="n">
        <v>2.7</v>
      </c>
      <c r="X1489" t="n">
        <v>1.51</v>
      </c>
      <c r="Y1489" t="n">
        <v>1</v>
      </c>
      <c r="Z1489" t="n">
        <v>10</v>
      </c>
    </row>
    <row r="1490">
      <c r="A1490" t="n">
        <v>4</v>
      </c>
      <c r="B1490" t="n">
        <v>35</v>
      </c>
      <c r="C1490" t="inlineStr">
        <is>
          <t xml:space="preserve">CONCLUIDO	</t>
        </is>
      </c>
      <c r="D1490" t="n">
        <v>5.1759</v>
      </c>
      <c r="E1490" t="n">
        <v>19.32</v>
      </c>
      <c r="F1490" t="n">
        <v>16.64</v>
      </c>
      <c r="G1490" t="n">
        <v>21.7</v>
      </c>
      <c r="H1490" t="n">
        <v>0.43</v>
      </c>
      <c r="I1490" t="n">
        <v>46</v>
      </c>
      <c r="J1490" t="n">
        <v>82.04000000000001</v>
      </c>
      <c r="K1490" t="n">
        <v>35.1</v>
      </c>
      <c r="L1490" t="n">
        <v>2</v>
      </c>
      <c r="M1490" t="n">
        <v>44</v>
      </c>
      <c r="N1490" t="n">
        <v>9.94</v>
      </c>
      <c r="O1490" t="n">
        <v>10352.53</v>
      </c>
      <c r="P1490" t="n">
        <v>123.71</v>
      </c>
      <c r="Q1490" t="n">
        <v>467.11</v>
      </c>
      <c r="R1490" t="n">
        <v>92.36</v>
      </c>
      <c r="S1490" t="n">
        <v>39.61</v>
      </c>
      <c r="T1490" t="n">
        <v>21240.19</v>
      </c>
      <c r="U1490" t="n">
        <v>0.43</v>
      </c>
      <c r="V1490" t="n">
        <v>0.7</v>
      </c>
      <c r="W1490" t="n">
        <v>2.68</v>
      </c>
      <c r="X1490" t="n">
        <v>1.3</v>
      </c>
      <c r="Y1490" t="n">
        <v>1</v>
      </c>
      <c r="Z1490" t="n">
        <v>10</v>
      </c>
    </row>
    <row r="1491">
      <c r="A1491" t="n">
        <v>5</v>
      </c>
      <c r="B1491" t="n">
        <v>35</v>
      </c>
      <c r="C1491" t="inlineStr">
        <is>
          <t xml:space="preserve">CONCLUIDO	</t>
        </is>
      </c>
      <c r="D1491" t="n">
        <v>5.25</v>
      </c>
      <c r="E1491" t="n">
        <v>19.05</v>
      </c>
      <c r="F1491" t="n">
        <v>16.47</v>
      </c>
      <c r="G1491" t="n">
        <v>24.7</v>
      </c>
      <c r="H1491" t="n">
        <v>0.48</v>
      </c>
      <c r="I1491" t="n">
        <v>40</v>
      </c>
      <c r="J1491" t="n">
        <v>82.34</v>
      </c>
      <c r="K1491" t="n">
        <v>35.1</v>
      </c>
      <c r="L1491" t="n">
        <v>2.25</v>
      </c>
      <c r="M1491" t="n">
        <v>38</v>
      </c>
      <c r="N1491" t="n">
        <v>9.99</v>
      </c>
      <c r="O1491" t="n">
        <v>10389.66</v>
      </c>
      <c r="P1491" t="n">
        <v>121</v>
      </c>
      <c r="Q1491" t="n">
        <v>467.07</v>
      </c>
      <c r="R1491" t="n">
        <v>86.69</v>
      </c>
      <c r="S1491" t="n">
        <v>39.61</v>
      </c>
      <c r="T1491" t="n">
        <v>18434.32</v>
      </c>
      <c r="U1491" t="n">
        <v>0.46</v>
      </c>
      <c r="V1491" t="n">
        <v>0.71</v>
      </c>
      <c r="W1491" t="n">
        <v>2.68</v>
      </c>
      <c r="X1491" t="n">
        <v>1.13</v>
      </c>
      <c r="Y1491" t="n">
        <v>1</v>
      </c>
      <c r="Z1491" t="n">
        <v>10</v>
      </c>
    </row>
    <row r="1492">
      <c r="A1492" t="n">
        <v>6</v>
      </c>
      <c r="B1492" t="n">
        <v>35</v>
      </c>
      <c r="C1492" t="inlineStr">
        <is>
          <t xml:space="preserve">CONCLUIDO	</t>
        </is>
      </c>
      <c r="D1492" t="n">
        <v>5.2986</v>
      </c>
      <c r="E1492" t="n">
        <v>18.87</v>
      </c>
      <c r="F1492" t="n">
        <v>16.36</v>
      </c>
      <c r="G1492" t="n">
        <v>27.27</v>
      </c>
      <c r="H1492" t="n">
        <v>0.53</v>
      </c>
      <c r="I1492" t="n">
        <v>36</v>
      </c>
      <c r="J1492" t="n">
        <v>82.65000000000001</v>
      </c>
      <c r="K1492" t="n">
        <v>35.1</v>
      </c>
      <c r="L1492" t="n">
        <v>2.5</v>
      </c>
      <c r="M1492" t="n">
        <v>34</v>
      </c>
      <c r="N1492" t="n">
        <v>10.04</v>
      </c>
      <c r="O1492" t="n">
        <v>10426.82</v>
      </c>
      <c r="P1492" t="n">
        <v>119.24</v>
      </c>
      <c r="Q1492" t="n">
        <v>467.13</v>
      </c>
      <c r="R1492" t="n">
        <v>83.67</v>
      </c>
      <c r="S1492" t="n">
        <v>39.61</v>
      </c>
      <c r="T1492" t="n">
        <v>16944.74</v>
      </c>
      <c r="U1492" t="n">
        <v>0.47</v>
      </c>
      <c r="V1492" t="n">
        <v>0.71</v>
      </c>
      <c r="W1492" t="n">
        <v>2.66</v>
      </c>
      <c r="X1492" t="n">
        <v>1.03</v>
      </c>
      <c r="Y1492" t="n">
        <v>1</v>
      </c>
      <c r="Z1492" t="n">
        <v>10</v>
      </c>
    </row>
    <row r="1493">
      <c r="A1493" t="n">
        <v>7</v>
      </c>
      <c r="B1493" t="n">
        <v>35</v>
      </c>
      <c r="C1493" t="inlineStr">
        <is>
          <t xml:space="preserve">CONCLUIDO	</t>
        </is>
      </c>
      <c r="D1493" t="n">
        <v>5.3574</v>
      </c>
      <c r="E1493" t="n">
        <v>18.67</v>
      </c>
      <c r="F1493" t="n">
        <v>16.22</v>
      </c>
      <c r="G1493" t="n">
        <v>30.42</v>
      </c>
      <c r="H1493" t="n">
        <v>0.58</v>
      </c>
      <c r="I1493" t="n">
        <v>32</v>
      </c>
      <c r="J1493" t="n">
        <v>82.95</v>
      </c>
      <c r="K1493" t="n">
        <v>35.1</v>
      </c>
      <c r="L1493" t="n">
        <v>2.75</v>
      </c>
      <c r="M1493" t="n">
        <v>30</v>
      </c>
      <c r="N1493" t="n">
        <v>10.1</v>
      </c>
      <c r="O1493" t="n">
        <v>10463.99</v>
      </c>
      <c r="P1493" t="n">
        <v>117.16</v>
      </c>
      <c r="Q1493" t="n">
        <v>467.1</v>
      </c>
      <c r="R1493" t="n">
        <v>78.75</v>
      </c>
      <c r="S1493" t="n">
        <v>39.61</v>
      </c>
      <c r="T1493" t="n">
        <v>14505</v>
      </c>
      <c r="U1493" t="n">
        <v>0.5</v>
      </c>
      <c r="V1493" t="n">
        <v>0.72</v>
      </c>
      <c r="W1493" t="n">
        <v>2.66</v>
      </c>
      <c r="X1493" t="n">
        <v>0.89</v>
      </c>
      <c r="Y1493" t="n">
        <v>1</v>
      </c>
      <c r="Z1493" t="n">
        <v>10</v>
      </c>
    </row>
    <row r="1494">
      <c r="A1494" t="n">
        <v>8</v>
      </c>
      <c r="B1494" t="n">
        <v>35</v>
      </c>
      <c r="C1494" t="inlineStr">
        <is>
          <t xml:space="preserve">CONCLUIDO	</t>
        </is>
      </c>
      <c r="D1494" t="n">
        <v>5.3947</v>
      </c>
      <c r="E1494" t="n">
        <v>18.54</v>
      </c>
      <c r="F1494" t="n">
        <v>16.15</v>
      </c>
      <c r="G1494" t="n">
        <v>33.4</v>
      </c>
      <c r="H1494" t="n">
        <v>0.63</v>
      </c>
      <c r="I1494" t="n">
        <v>29</v>
      </c>
      <c r="J1494" t="n">
        <v>83.25</v>
      </c>
      <c r="K1494" t="n">
        <v>35.1</v>
      </c>
      <c r="L1494" t="n">
        <v>3</v>
      </c>
      <c r="M1494" t="n">
        <v>27</v>
      </c>
      <c r="N1494" t="n">
        <v>10.15</v>
      </c>
      <c r="O1494" t="n">
        <v>10501.19</v>
      </c>
      <c r="P1494" t="n">
        <v>114.89</v>
      </c>
      <c r="Q1494" t="n">
        <v>467.14</v>
      </c>
      <c r="R1494" t="n">
        <v>76.34999999999999</v>
      </c>
      <c r="S1494" t="n">
        <v>39.61</v>
      </c>
      <c r="T1494" t="n">
        <v>13319.18</v>
      </c>
      <c r="U1494" t="n">
        <v>0.52</v>
      </c>
      <c r="V1494" t="n">
        <v>0.72</v>
      </c>
      <c r="W1494" t="n">
        <v>2.66</v>
      </c>
      <c r="X1494" t="n">
        <v>0.8100000000000001</v>
      </c>
      <c r="Y1494" t="n">
        <v>1</v>
      </c>
      <c r="Z1494" t="n">
        <v>10</v>
      </c>
    </row>
    <row r="1495">
      <c r="A1495" t="n">
        <v>9</v>
      </c>
      <c r="B1495" t="n">
        <v>35</v>
      </c>
      <c r="C1495" t="inlineStr">
        <is>
          <t xml:space="preserve">CONCLUIDO	</t>
        </is>
      </c>
      <c r="D1495" t="n">
        <v>5.4357</v>
      </c>
      <c r="E1495" t="n">
        <v>18.4</v>
      </c>
      <c r="F1495" t="n">
        <v>16.06</v>
      </c>
      <c r="G1495" t="n">
        <v>37.06</v>
      </c>
      <c r="H1495" t="n">
        <v>0.68</v>
      </c>
      <c r="I1495" t="n">
        <v>26</v>
      </c>
      <c r="J1495" t="n">
        <v>83.55</v>
      </c>
      <c r="K1495" t="n">
        <v>35.1</v>
      </c>
      <c r="L1495" t="n">
        <v>3.25</v>
      </c>
      <c r="M1495" t="n">
        <v>24</v>
      </c>
      <c r="N1495" t="n">
        <v>10.2</v>
      </c>
      <c r="O1495" t="n">
        <v>10538.42</v>
      </c>
      <c r="P1495" t="n">
        <v>113.43</v>
      </c>
      <c r="Q1495" t="n">
        <v>467.09</v>
      </c>
      <c r="R1495" t="n">
        <v>73.43000000000001</v>
      </c>
      <c r="S1495" t="n">
        <v>39.61</v>
      </c>
      <c r="T1495" t="n">
        <v>11873.91</v>
      </c>
      <c r="U1495" t="n">
        <v>0.54</v>
      </c>
      <c r="V1495" t="n">
        <v>0.73</v>
      </c>
      <c r="W1495" t="n">
        <v>2.65</v>
      </c>
      <c r="X1495" t="n">
        <v>0.72</v>
      </c>
      <c r="Y1495" t="n">
        <v>1</v>
      </c>
      <c r="Z1495" t="n">
        <v>10</v>
      </c>
    </row>
    <row r="1496">
      <c r="A1496" t="n">
        <v>10</v>
      </c>
      <c r="B1496" t="n">
        <v>35</v>
      </c>
      <c r="C1496" t="inlineStr">
        <is>
          <t xml:space="preserve">CONCLUIDO	</t>
        </is>
      </c>
      <c r="D1496" t="n">
        <v>5.4648</v>
      </c>
      <c r="E1496" t="n">
        <v>18.3</v>
      </c>
      <c r="F1496" t="n">
        <v>15.99</v>
      </c>
      <c r="G1496" t="n">
        <v>39.98</v>
      </c>
      <c r="H1496" t="n">
        <v>0.73</v>
      </c>
      <c r="I1496" t="n">
        <v>24</v>
      </c>
      <c r="J1496" t="n">
        <v>83.84999999999999</v>
      </c>
      <c r="K1496" t="n">
        <v>35.1</v>
      </c>
      <c r="L1496" t="n">
        <v>3.5</v>
      </c>
      <c r="M1496" t="n">
        <v>22</v>
      </c>
      <c r="N1496" t="n">
        <v>10.25</v>
      </c>
      <c r="O1496" t="n">
        <v>10575.66</v>
      </c>
      <c r="P1496" t="n">
        <v>111.73</v>
      </c>
      <c r="Q1496" t="n">
        <v>467.12</v>
      </c>
      <c r="R1496" t="n">
        <v>71.53</v>
      </c>
      <c r="S1496" t="n">
        <v>39.61</v>
      </c>
      <c r="T1496" t="n">
        <v>10937.23</v>
      </c>
      <c r="U1496" t="n">
        <v>0.55</v>
      </c>
      <c r="V1496" t="n">
        <v>0.73</v>
      </c>
      <c r="W1496" t="n">
        <v>2.65</v>
      </c>
      <c r="X1496" t="n">
        <v>0.66</v>
      </c>
      <c r="Y1496" t="n">
        <v>1</v>
      </c>
      <c r="Z1496" t="n">
        <v>10</v>
      </c>
    </row>
    <row r="1497">
      <c r="A1497" t="n">
        <v>11</v>
      </c>
      <c r="B1497" t="n">
        <v>35</v>
      </c>
      <c r="C1497" t="inlineStr">
        <is>
          <t xml:space="preserve">CONCLUIDO	</t>
        </is>
      </c>
      <c r="D1497" t="n">
        <v>5.498</v>
      </c>
      <c r="E1497" t="n">
        <v>18.19</v>
      </c>
      <c r="F1497" t="n">
        <v>15.92</v>
      </c>
      <c r="G1497" t="n">
        <v>43.41</v>
      </c>
      <c r="H1497" t="n">
        <v>0.78</v>
      </c>
      <c r="I1497" t="n">
        <v>22</v>
      </c>
      <c r="J1497" t="n">
        <v>84.15000000000001</v>
      </c>
      <c r="K1497" t="n">
        <v>35.1</v>
      </c>
      <c r="L1497" t="n">
        <v>3.75</v>
      </c>
      <c r="M1497" t="n">
        <v>20</v>
      </c>
      <c r="N1497" t="n">
        <v>10.3</v>
      </c>
      <c r="O1497" t="n">
        <v>10612.93</v>
      </c>
      <c r="P1497" t="n">
        <v>109.71</v>
      </c>
      <c r="Q1497" t="n">
        <v>467.08</v>
      </c>
      <c r="R1497" t="n">
        <v>69.04000000000001</v>
      </c>
      <c r="S1497" t="n">
        <v>39.61</v>
      </c>
      <c r="T1497" t="n">
        <v>9701.16</v>
      </c>
      <c r="U1497" t="n">
        <v>0.57</v>
      </c>
      <c r="V1497" t="n">
        <v>0.73</v>
      </c>
      <c r="W1497" t="n">
        <v>2.64</v>
      </c>
      <c r="X1497" t="n">
        <v>0.58</v>
      </c>
      <c r="Y1497" t="n">
        <v>1</v>
      </c>
      <c r="Z1497" t="n">
        <v>10</v>
      </c>
    </row>
    <row r="1498">
      <c r="A1498" t="n">
        <v>12</v>
      </c>
      <c r="B1498" t="n">
        <v>35</v>
      </c>
      <c r="C1498" t="inlineStr">
        <is>
          <t xml:space="preserve">CONCLUIDO	</t>
        </is>
      </c>
      <c r="D1498" t="n">
        <v>5.5066</v>
      </c>
      <c r="E1498" t="n">
        <v>18.16</v>
      </c>
      <c r="F1498" t="n">
        <v>15.91</v>
      </c>
      <c r="G1498" t="n">
        <v>45.45</v>
      </c>
      <c r="H1498" t="n">
        <v>0.83</v>
      </c>
      <c r="I1498" t="n">
        <v>21</v>
      </c>
      <c r="J1498" t="n">
        <v>84.45999999999999</v>
      </c>
      <c r="K1498" t="n">
        <v>35.1</v>
      </c>
      <c r="L1498" t="n">
        <v>4</v>
      </c>
      <c r="M1498" t="n">
        <v>19</v>
      </c>
      <c r="N1498" t="n">
        <v>10.36</v>
      </c>
      <c r="O1498" t="n">
        <v>10650.22</v>
      </c>
      <c r="P1498" t="n">
        <v>107.48</v>
      </c>
      <c r="Q1498" t="n">
        <v>467.07</v>
      </c>
      <c r="R1498" t="n">
        <v>68.69</v>
      </c>
      <c r="S1498" t="n">
        <v>39.61</v>
      </c>
      <c r="T1498" t="n">
        <v>9530.370000000001</v>
      </c>
      <c r="U1498" t="n">
        <v>0.58</v>
      </c>
      <c r="V1498" t="n">
        <v>0.73</v>
      </c>
      <c r="W1498" t="n">
        <v>2.64</v>
      </c>
      <c r="X1498" t="n">
        <v>0.57</v>
      </c>
      <c r="Y1498" t="n">
        <v>1</v>
      </c>
      <c r="Z1498" t="n">
        <v>10</v>
      </c>
    </row>
    <row r="1499">
      <c r="A1499" t="n">
        <v>13</v>
      </c>
      <c r="B1499" t="n">
        <v>35</v>
      </c>
      <c r="C1499" t="inlineStr">
        <is>
          <t xml:space="preserve">CONCLUIDO	</t>
        </is>
      </c>
      <c r="D1499" t="n">
        <v>5.5325</v>
      </c>
      <c r="E1499" t="n">
        <v>18.08</v>
      </c>
      <c r="F1499" t="n">
        <v>15.86</v>
      </c>
      <c r="G1499" t="n">
        <v>50.07</v>
      </c>
      <c r="H1499" t="n">
        <v>0.88</v>
      </c>
      <c r="I1499" t="n">
        <v>19</v>
      </c>
      <c r="J1499" t="n">
        <v>84.76000000000001</v>
      </c>
      <c r="K1499" t="n">
        <v>35.1</v>
      </c>
      <c r="L1499" t="n">
        <v>4.25</v>
      </c>
      <c r="M1499" t="n">
        <v>17</v>
      </c>
      <c r="N1499" t="n">
        <v>10.41</v>
      </c>
      <c r="O1499" t="n">
        <v>10687.53</v>
      </c>
      <c r="P1499" t="n">
        <v>106.45</v>
      </c>
      <c r="Q1499" t="n">
        <v>467.11</v>
      </c>
      <c r="R1499" t="n">
        <v>66.94</v>
      </c>
      <c r="S1499" t="n">
        <v>39.61</v>
      </c>
      <c r="T1499" t="n">
        <v>8666.24</v>
      </c>
      <c r="U1499" t="n">
        <v>0.59</v>
      </c>
      <c r="V1499" t="n">
        <v>0.74</v>
      </c>
      <c r="W1499" t="n">
        <v>2.64</v>
      </c>
      <c r="X1499" t="n">
        <v>0.52</v>
      </c>
      <c r="Y1499" t="n">
        <v>1</v>
      </c>
      <c r="Z1499" t="n">
        <v>10</v>
      </c>
    </row>
    <row r="1500">
      <c r="A1500" t="n">
        <v>14</v>
      </c>
      <c r="B1500" t="n">
        <v>35</v>
      </c>
      <c r="C1500" t="inlineStr">
        <is>
          <t xml:space="preserve">CONCLUIDO	</t>
        </is>
      </c>
      <c r="D1500" t="n">
        <v>5.5506</v>
      </c>
      <c r="E1500" t="n">
        <v>18.02</v>
      </c>
      <c r="F1500" t="n">
        <v>15.81</v>
      </c>
      <c r="G1500" t="n">
        <v>52.71</v>
      </c>
      <c r="H1500" t="n">
        <v>0.93</v>
      </c>
      <c r="I1500" t="n">
        <v>18</v>
      </c>
      <c r="J1500" t="n">
        <v>85.06</v>
      </c>
      <c r="K1500" t="n">
        <v>35.1</v>
      </c>
      <c r="L1500" t="n">
        <v>4.5</v>
      </c>
      <c r="M1500" t="n">
        <v>16</v>
      </c>
      <c r="N1500" t="n">
        <v>10.46</v>
      </c>
      <c r="O1500" t="n">
        <v>10724.86</v>
      </c>
      <c r="P1500" t="n">
        <v>105.13</v>
      </c>
      <c r="Q1500" t="n">
        <v>467.1</v>
      </c>
      <c r="R1500" t="n">
        <v>65.87</v>
      </c>
      <c r="S1500" t="n">
        <v>39.61</v>
      </c>
      <c r="T1500" t="n">
        <v>8133.43</v>
      </c>
      <c r="U1500" t="n">
        <v>0.6</v>
      </c>
      <c r="V1500" t="n">
        <v>0.74</v>
      </c>
      <c r="W1500" t="n">
        <v>2.63</v>
      </c>
      <c r="X1500" t="n">
        <v>0.48</v>
      </c>
      <c r="Y1500" t="n">
        <v>1</v>
      </c>
      <c r="Z1500" t="n">
        <v>10</v>
      </c>
    </row>
    <row r="1501">
      <c r="A1501" t="n">
        <v>15</v>
      </c>
      <c r="B1501" t="n">
        <v>35</v>
      </c>
      <c r="C1501" t="inlineStr">
        <is>
          <t xml:space="preserve">CONCLUIDO	</t>
        </is>
      </c>
      <c r="D1501" t="n">
        <v>5.5634</v>
      </c>
      <c r="E1501" t="n">
        <v>17.97</v>
      </c>
      <c r="F1501" t="n">
        <v>15.79</v>
      </c>
      <c r="G1501" t="n">
        <v>55.73</v>
      </c>
      <c r="H1501" t="n">
        <v>0.98</v>
      </c>
      <c r="I1501" t="n">
        <v>17</v>
      </c>
      <c r="J1501" t="n">
        <v>85.36</v>
      </c>
      <c r="K1501" t="n">
        <v>35.1</v>
      </c>
      <c r="L1501" t="n">
        <v>4.75</v>
      </c>
      <c r="M1501" t="n">
        <v>15</v>
      </c>
      <c r="N1501" t="n">
        <v>10.51</v>
      </c>
      <c r="O1501" t="n">
        <v>10762.22</v>
      </c>
      <c r="P1501" t="n">
        <v>103.55</v>
      </c>
      <c r="Q1501" t="n">
        <v>467.13</v>
      </c>
      <c r="R1501" t="n">
        <v>64.95</v>
      </c>
      <c r="S1501" t="n">
        <v>39.61</v>
      </c>
      <c r="T1501" t="n">
        <v>7682.82</v>
      </c>
      <c r="U1501" t="n">
        <v>0.61</v>
      </c>
      <c r="V1501" t="n">
        <v>0.74</v>
      </c>
      <c r="W1501" t="n">
        <v>2.63</v>
      </c>
      <c r="X1501" t="n">
        <v>0.46</v>
      </c>
      <c r="Y1501" t="n">
        <v>1</v>
      </c>
      <c r="Z1501" t="n">
        <v>10</v>
      </c>
    </row>
    <row r="1502">
      <c r="A1502" t="n">
        <v>16</v>
      </c>
      <c r="B1502" t="n">
        <v>35</v>
      </c>
      <c r="C1502" t="inlineStr">
        <is>
          <t xml:space="preserve">CONCLUIDO	</t>
        </is>
      </c>
      <c r="D1502" t="n">
        <v>5.5771</v>
      </c>
      <c r="E1502" t="n">
        <v>17.93</v>
      </c>
      <c r="F1502" t="n">
        <v>15.76</v>
      </c>
      <c r="G1502" t="n">
        <v>59.11</v>
      </c>
      <c r="H1502" t="n">
        <v>1.02</v>
      </c>
      <c r="I1502" t="n">
        <v>16</v>
      </c>
      <c r="J1502" t="n">
        <v>85.67</v>
      </c>
      <c r="K1502" t="n">
        <v>35.1</v>
      </c>
      <c r="L1502" t="n">
        <v>5</v>
      </c>
      <c r="M1502" t="n">
        <v>9</v>
      </c>
      <c r="N1502" t="n">
        <v>10.57</v>
      </c>
      <c r="O1502" t="n">
        <v>10799.59</v>
      </c>
      <c r="P1502" t="n">
        <v>102.14</v>
      </c>
      <c r="Q1502" t="n">
        <v>467.15</v>
      </c>
      <c r="R1502" t="n">
        <v>63.76</v>
      </c>
      <c r="S1502" t="n">
        <v>39.61</v>
      </c>
      <c r="T1502" t="n">
        <v>7092.75</v>
      </c>
      <c r="U1502" t="n">
        <v>0.62</v>
      </c>
      <c r="V1502" t="n">
        <v>0.74</v>
      </c>
      <c r="W1502" t="n">
        <v>2.64</v>
      </c>
      <c r="X1502" t="n">
        <v>0.43</v>
      </c>
      <c r="Y1502" t="n">
        <v>1</v>
      </c>
      <c r="Z1502" t="n">
        <v>10</v>
      </c>
    </row>
    <row r="1503">
      <c r="A1503" t="n">
        <v>17</v>
      </c>
      <c r="B1503" t="n">
        <v>35</v>
      </c>
      <c r="C1503" t="inlineStr">
        <is>
          <t xml:space="preserve">CONCLUIDO	</t>
        </is>
      </c>
      <c r="D1503" t="n">
        <v>5.574</v>
      </c>
      <c r="E1503" t="n">
        <v>17.94</v>
      </c>
      <c r="F1503" t="n">
        <v>15.77</v>
      </c>
      <c r="G1503" t="n">
        <v>59.15</v>
      </c>
      <c r="H1503" t="n">
        <v>1.07</v>
      </c>
      <c r="I1503" t="n">
        <v>16</v>
      </c>
      <c r="J1503" t="n">
        <v>85.97</v>
      </c>
      <c r="K1503" t="n">
        <v>35.1</v>
      </c>
      <c r="L1503" t="n">
        <v>5.25</v>
      </c>
      <c r="M1503" t="n">
        <v>9</v>
      </c>
      <c r="N1503" t="n">
        <v>10.62</v>
      </c>
      <c r="O1503" t="n">
        <v>10836.99</v>
      </c>
      <c r="P1503" t="n">
        <v>101.36</v>
      </c>
      <c r="Q1503" t="n">
        <v>467.09</v>
      </c>
      <c r="R1503" t="n">
        <v>64.18000000000001</v>
      </c>
      <c r="S1503" t="n">
        <v>39.61</v>
      </c>
      <c r="T1503" t="n">
        <v>7301.53</v>
      </c>
      <c r="U1503" t="n">
        <v>0.62</v>
      </c>
      <c r="V1503" t="n">
        <v>0.74</v>
      </c>
      <c r="W1503" t="n">
        <v>2.64</v>
      </c>
      <c r="X1503" t="n">
        <v>0.44</v>
      </c>
      <c r="Y1503" t="n">
        <v>1</v>
      </c>
      <c r="Z1503" t="n">
        <v>10</v>
      </c>
    </row>
    <row r="1504">
      <c r="A1504" t="n">
        <v>18</v>
      </c>
      <c r="B1504" t="n">
        <v>35</v>
      </c>
      <c r="C1504" t="inlineStr">
        <is>
          <t xml:space="preserve">CONCLUIDO	</t>
        </is>
      </c>
      <c r="D1504" t="n">
        <v>5.5854</v>
      </c>
      <c r="E1504" t="n">
        <v>17.9</v>
      </c>
      <c r="F1504" t="n">
        <v>15.75</v>
      </c>
      <c r="G1504" t="n">
        <v>63.01</v>
      </c>
      <c r="H1504" t="n">
        <v>1.12</v>
      </c>
      <c r="I1504" t="n">
        <v>15</v>
      </c>
      <c r="J1504" t="n">
        <v>86.27</v>
      </c>
      <c r="K1504" t="n">
        <v>35.1</v>
      </c>
      <c r="L1504" t="n">
        <v>5.5</v>
      </c>
      <c r="M1504" t="n">
        <v>5</v>
      </c>
      <c r="N1504" t="n">
        <v>10.67</v>
      </c>
      <c r="O1504" t="n">
        <v>10874.42</v>
      </c>
      <c r="P1504" t="n">
        <v>100.67</v>
      </c>
      <c r="Q1504" t="n">
        <v>467.17</v>
      </c>
      <c r="R1504" t="n">
        <v>63.29</v>
      </c>
      <c r="S1504" t="n">
        <v>39.61</v>
      </c>
      <c r="T1504" t="n">
        <v>6860.36</v>
      </c>
      <c r="U1504" t="n">
        <v>0.63</v>
      </c>
      <c r="V1504" t="n">
        <v>0.74</v>
      </c>
      <c r="W1504" t="n">
        <v>2.64</v>
      </c>
      <c r="X1504" t="n">
        <v>0.42</v>
      </c>
      <c r="Y1504" t="n">
        <v>1</v>
      </c>
      <c r="Z1504" t="n">
        <v>10</v>
      </c>
    </row>
    <row r="1505">
      <c r="A1505" t="n">
        <v>19</v>
      </c>
      <c r="B1505" t="n">
        <v>35</v>
      </c>
      <c r="C1505" t="inlineStr">
        <is>
          <t xml:space="preserve">CONCLUIDO	</t>
        </is>
      </c>
      <c r="D1505" t="n">
        <v>5.5837</v>
      </c>
      <c r="E1505" t="n">
        <v>17.91</v>
      </c>
      <c r="F1505" t="n">
        <v>15.76</v>
      </c>
      <c r="G1505" t="n">
        <v>63.04</v>
      </c>
      <c r="H1505" t="n">
        <v>1.16</v>
      </c>
      <c r="I1505" t="n">
        <v>15</v>
      </c>
      <c r="J1505" t="n">
        <v>86.58</v>
      </c>
      <c r="K1505" t="n">
        <v>35.1</v>
      </c>
      <c r="L1505" t="n">
        <v>5.75</v>
      </c>
      <c r="M1505" t="n">
        <v>1</v>
      </c>
      <c r="N1505" t="n">
        <v>10.73</v>
      </c>
      <c r="O1505" t="n">
        <v>10911.86</v>
      </c>
      <c r="P1505" t="n">
        <v>100.59</v>
      </c>
      <c r="Q1505" t="n">
        <v>467.11</v>
      </c>
      <c r="R1505" t="n">
        <v>63.45</v>
      </c>
      <c r="S1505" t="n">
        <v>39.61</v>
      </c>
      <c r="T1505" t="n">
        <v>6940.21</v>
      </c>
      <c r="U1505" t="n">
        <v>0.62</v>
      </c>
      <c r="V1505" t="n">
        <v>0.74</v>
      </c>
      <c r="W1505" t="n">
        <v>2.65</v>
      </c>
      <c r="X1505" t="n">
        <v>0.42</v>
      </c>
      <c r="Y1505" t="n">
        <v>1</v>
      </c>
      <c r="Z1505" t="n">
        <v>10</v>
      </c>
    </row>
    <row r="1506">
      <c r="A1506" t="n">
        <v>20</v>
      </c>
      <c r="B1506" t="n">
        <v>35</v>
      </c>
      <c r="C1506" t="inlineStr">
        <is>
          <t xml:space="preserve">CONCLUIDO	</t>
        </is>
      </c>
      <c r="D1506" t="n">
        <v>5.5856</v>
      </c>
      <c r="E1506" t="n">
        <v>17.9</v>
      </c>
      <c r="F1506" t="n">
        <v>15.75</v>
      </c>
      <c r="G1506" t="n">
        <v>63.01</v>
      </c>
      <c r="H1506" t="n">
        <v>1.21</v>
      </c>
      <c r="I1506" t="n">
        <v>15</v>
      </c>
      <c r="J1506" t="n">
        <v>86.88</v>
      </c>
      <c r="K1506" t="n">
        <v>35.1</v>
      </c>
      <c r="L1506" t="n">
        <v>6</v>
      </c>
      <c r="M1506" t="n">
        <v>0</v>
      </c>
      <c r="N1506" t="n">
        <v>10.78</v>
      </c>
      <c r="O1506" t="n">
        <v>10949.33</v>
      </c>
      <c r="P1506" t="n">
        <v>100.67</v>
      </c>
      <c r="Q1506" t="n">
        <v>467.1</v>
      </c>
      <c r="R1506" t="n">
        <v>63.18</v>
      </c>
      <c r="S1506" t="n">
        <v>39.61</v>
      </c>
      <c r="T1506" t="n">
        <v>6806.96</v>
      </c>
      <c r="U1506" t="n">
        <v>0.63</v>
      </c>
      <c r="V1506" t="n">
        <v>0.74</v>
      </c>
      <c r="W1506" t="n">
        <v>2.65</v>
      </c>
      <c r="X1506" t="n">
        <v>0.42</v>
      </c>
      <c r="Y1506" t="n">
        <v>1</v>
      </c>
      <c r="Z1506" t="n">
        <v>10</v>
      </c>
    </row>
    <row r="1507">
      <c r="A1507" t="n">
        <v>0</v>
      </c>
      <c r="B1507" t="n">
        <v>50</v>
      </c>
      <c r="C1507" t="inlineStr">
        <is>
          <t xml:space="preserve">CONCLUIDO	</t>
        </is>
      </c>
      <c r="D1507" t="n">
        <v>4.1491</v>
      </c>
      <c r="E1507" t="n">
        <v>24.1</v>
      </c>
      <c r="F1507" t="n">
        <v>19.15</v>
      </c>
      <c r="G1507" t="n">
        <v>8.77</v>
      </c>
      <c r="H1507" t="n">
        <v>0.16</v>
      </c>
      <c r="I1507" t="n">
        <v>131</v>
      </c>
      <c r="J1507" t="n">
        <v>107.41</v>
      </c>
      <c r="K1507" t="n">
        <v>41.65</v>
      </c>
      <c r="L1507" t="n">
        <v>1</v>
      </c>
      <c r="M1507" t="n">
        <v>129</v>
      </c>
      <c r="N1507" t="n">
        <v>14.77</v>
      </c>
      <c r="O1507" t="n">
        <v>13481.73</v>
      </c>
      <c r="P1507" t="n">
        <v>180.43</v>
      </c>
      <c r="Q1507" t="n">
        <v>467.2</v>
      </c>
      <c r="R1507" t="n">
        <v>174.86</v>
      </c>
      <c r="S1507" t="n">
        <v>39.61</v>
      </c>
      <c r="T1507" t="n">
        <v>62065.42</v>
      </c>
      <c r="U1507" t="n">
        <v>0.23</v>
      </c>
      <c r="V1507" t="n">
        <v>0.61</v>
      </c>
      <c r="W1507" t="n">
        <v>2.81</v>
      </c>
      <c r="X1507" t="n">
        <v>3.82</v>
      </c>
      <c r="Y1507" t="n">
        <v>1</v>
      </c>
      <c r="Z1507" t="n">
        <v>10</v>
      </c>
    </row>
    <row r="1508">
      <c r="A1508" t="n">
        <v>1</v>
      </c>
      <c r="B1508" t="n">
        <v>50</v>
      </c>
      <c r="C1508" t="inlineStr">
        <is>
          <t xml:space="preserve">CONCLUIDO	</t>
        </is>
      </c>
      <c r="D1508" t="n">
        <v>4.4393</v>
      </c>
      <c r="E1508" t="n">
        <v>22.53</v>
      </c>
      <c r="F1508" t="n">
        <v>18.27</v>
      </c>
      <c r="G1508" t="n">
        <v>10.96</v>
      </c>
      <c r="H1508" t="n">
        <v>0.2</v>
      </c>
      <c r="I1508" t="n">
        <v>100</v>
      </c>
      <c r="J1508" t="n">
        <v>107.73</v>
      </c>
      <c r="K1508" t="n">
        <v>41.65</v>
      </c>
      <c r="L1508" t="n">
        <v>1.25</v>
      </c>
      <c r="M1508" t="n">
        <v>98</v>
      </c>
      <c r="N1508" t="n">
        <v>14.83</v>
      </c>
      <c r="O1508" t="n">
        <v>13520.81</v>
      </c>
      <c r="P1508" t="n">
        <v>171.26</v>
      </c>
      <c r="Q1508" t="n">
        <v>467.22</v>
      </c>
      <c r="R1508" t="n">
        <v>144.82</v>
      </c>
      <c r="S1508" t="n">
        <v>39.61</v>
      </c>
      <c r="T1508" t="n">
        <v>47199.19</v>
      </c>
      <c r="U1508" t="n">
        <v>0.27</v>
      </c>
      <c r="V1508" t="n">
        <v>0.64</v>
      </c>
      <c r="W1508" t="n">
        <v>2.79</v>
      </c>
      <c r="X1508" t="n">
        <v>2.93</v>
      </c>
      <c r="Y1508" t="n">
        <v>1</v>
      </c>
      <c r="Z1508" t="n">
        <v>10</v>
      </c>
    </row>
    <row r="1509">
      <c r="A1509" t="n">
        <v>2</v>
      </c>
      <c r="B1509" t="n">
        <v>50</v>
      </c>
      <c r="C1509" t="inlineStr">
        <is>
          <t xml:space="preserve">CONCLUIDO	</t>
        </is>
      </c>
      <c r="D1509" t="n">
        <v>4.6642</v>
      </c>
      <c r="E1509" t="n">
        <v>21.44</v>
      </c>
      <c r="F1509" t="n">
        <v>17.63</v>
      </c>
      <c r="G1509" t="n">
        <v>13.22</v>
      </c>
      <c r="H1509" t="n">
        <v>0.24</v>
      </c>
      <c r="I1509" t="n">
        <v>80</v>
      </c>
      <c r="J1509" t="n">
        <v>108.05</v>
      </c>
      <c r="K1509" t="n">
        <v>41.65</v>
      </c>
      <c r="L1509" t="n">
        <v>1.5</v>
      </c>
      <c r="M1509" t="n">
        <v>78</v>
      </c>
      <c r="N1509" t="n">
        <v>14.9</v>
      </c>
      <c r="O1509" t="n">
        <v>13559.91</v>
      </c>
      <c r="P1509" t="n">
        <v>164.38</v>
      </c>
      <c r="Q1509" t="n">
        <v>467.14</v>
      </c>
      <c r="R1509" t="n">
        <v>124.54</v>
      </c>
      <c r="S1509" t="n">
        <v>39.61</v>
      </c>
      <c r="T1509" t="n">
        <v>37159.83</v>
      </c>
      <c r="U1509" t="n">
        <v>0.32</v>
      </c>
      <c r="V1509" t="n">
        <v>0.66</v>
      </c>
      <c r="W1509" t="n">
        <v>2.74</v>
      </c>
      <c r="X1509" t="n">
        <v>2.29</v>
      </c>
      <c r="Y1509" t="n">
        <v>1</v>
      </c>
      <c r="Z1509" t="n">
        <v>10</v>
      </c>
    </row>
    <row r="1510">
      <c r="A1510" t="n">
        <v>3</v>
      </c>
      <c r="B1510" t="n">
        <v>50</v>
      </c>
      <c r="C1510" t="inlineStr">
        <is>
          <t xml:space="preserve">CONCLUIDO	</t>
        </is>
      </c>
      <c r="D1510" t="n">
        <v>4.8143</v>
      </c>
      <c r="E1510" t="n">
        <v>20.77</v>
      </c>
      <c r="F1510" t="n">
        <v>17.25</v>
      </c>
      <c r="G1510" t="n">
        <v>15.44</v>
      </c>
      <c r="H1510" t="n">
        <v>0.28</v>
      </c>
      <c r="I1510" t="n">
        <v>67</v>
      </c>
      <c r="J1510" t="n">
        <v>108.37</v>
      </c>
      <c r="K1510" t="n">
        <v>41.65</v>
      </c>
      <c r="L1510" t="n">
        <v>1.75</v>
      </c>
      <c r="M1510" t="n">
        <v>65</v>
      </c>
      <c r="N1510" t="n">
        <v>14.97</v>
      </c>
      <c r="O1510" t="n">
        <v>13599.17</v>
      </c>
      <c r="P1510" t="n">
        <v>159.97</v>
      </c>
      <c r="Q1510" t="n">
        <v>467.21</v>
      </c>
      <c r="R1510" t="n">
        <v>112.54</v>
      </c>
      <c r="S1510" t="n">
        <v>39.61</v>
      </c>
      <c r="T1510" t="n">
        <v>31228.37</v>
      </c>
      <c r="U1510" t="n">
        <v>0.35</v>
      </c>
      <c r="V1510" t="n">
        <v>0.68</v>
      </c>
      <c r="W1510" t="n">
        <v>2.71</v>
      </c>
      <c r="X1510" t="n">
        <v>1.91</v>
      </c>
      <c r="Y1510" t="n">
        <v>1</v>
      </c>
      <c r="Z1510" t="n">
        <v>10</v>
      </c>
    </row>
    <row r="1511">
      <c r="A1511" t="n">
        <v>4</v>
      </c>
      <c r="B1511" t="n">
        <v>50</v>
      </c>
      <c r="C1511" t="inlineStr">
        <is>
          <t xml:space="preserve">CONCLUIDO	</t>
        </is>
      </c>
      <c r="D1511" t="n">
        <v>4.918</v>
      </c>
      <c r="E1511" t="n">
        <v>20.33</v>
      </c>
      <c r="F1511" t="n">
        <v>17.01</v>
      </c>
      <c r="G1511" t="n">
        <v>17.6</v>
      </c>
      <c r="H1511" t="n">
        <v>0.32</v>
      </c>
      <c r="I1511" t="n">
        <v>58</v>
      </c>
      <c r="J1511" t="n">
        <v>108.68</v>
      </c>
      <c r="K1511" t="n">
        <v>41.65</v>
      </c>
      <c r="L1511" t="n">
        <v>2</v>
      </c>
      <c r="M1511" t="n">
        <v>56</v>
      </c>
      <c r="N1511" t="n">
        <v>15.03</v>
      </c>
      <c r="O1511" t="n">
        <v>13638.32</v>
      </c>
      <c r="P1511" t="n">
        <v>157.12</v>
      </c>
      <c r="Q1511" t="n">
        <v>467.16</v>
      </c>
      <c r="R1511" t="n">
        <v>104.2</v>
      </c>
      <c r="S1511" t="n">
        <v>39.61</v>
      </c>
      <c r="T1511" t="n">
        <v>27102.44</v>
      </c>
      <c r="U1511" t="n">
        <v>0.38</v>
      </c>
      <c r="V1511" t="n">
        <v>0.6899999999999999</v>
      </c>
      <c r="W1511" t="n">
        <v>2.71</v>
      </c>
      <c r="X1511" t="n">
        <v>1.67</v>
      </c>
      <c r="Y1511" t="n">
        <v>1</v>
      </c>
      <c r="Z1511" t="n">
        <v>10</v>
      </c>
    </row>
    <row r="1512">
      <c r="A1512" t="n">
        <v>5</v>
      </c>
      <c r="B1512" t="n">
        <v>50</v>
      </c>
      <c r="C1512" t="inlineStr">
        <is>
          <t xml:space="preserve">CONCLUIDO	</t>
        </is>
      </c>
      <c r="D1512" t="n">
        <v>5.009</v>
      </c>
      <c r="E1512" t="n">
        <v>19.96</v>
      </c>
      <c r="F1512" t="n">
        <v>16.79</v>
      </c>
      <c r="G1512" t="n">
        <v>19.76</v>
      </c>
      <c r="H1512" t="n">
        <v>0.36</v>
      </c>
      <c r="I1512" t="n">
        <v>51</v>
      </c>
      <c r="J1512" t="n">
        <v>109</v>
      </c>
      <c r="K1512" t="n">
        <v>41.65</v>
      </c>
      <c r="L1512" t="n">
        <v>2.25</v>
      </c>
      <c r="M1512" t="n">
        <v>49</v>
      </c>
      <c r="N1512" t="n">
        <v>15.1</v>
      </c>
      <c r="O1512" t="n">
        <v>13677.51</v>
      </c>
      <c r="P1512" t="n">
        <v>154.27</v>
      </c>
      <c r="Q1512" t="n">
        <v>467.09</v>
      </c>
      <c r="R1512" t="n">
        <v>97.40000000000001</v>
      </c>
      <c r="S1512" t="n">
        <v>39.61</v>
      </c>
      <c r="T1512" t="n">
        <v>23736.1</v>
      </c>
      <c r="U1512" t="n">
        <v>0.41</v>
      </c>
      <c r="V1512" t="n">
        <v>0.6899999999999999</v>
      </c>
      <c r="W1512" t="n">
        <v>2.7</v>
      </c>
      <c r="X1512" t="n">
        <v>1.46</v>
      </c>
      <c r="Y1512" t="n">
        <v>1</v>
      </c>
      <c r="Z1512" t="n">
        <v>10</v>
      </c>
    </row>
    <row r="1513">
      <c r="A1513" t="n">
        <v>6</v>
      </c>
      <c r="B1513" t="n">
        <v>50</v>
      </c>
      <c r="C1513" t="inlineStr">
        <is>
          <t xml:space="preserve">CONCLUIDO	</t>
        </is>
      </c>
      <c r="D1513" t="n">
        <v>5.0906</v>
      </c>
      <c r="E1513" t="n">
        <v>19.64</v>
      </c>
      <c r="F1513" t="n">
        <v>16.61</v>
      </c>
      <c r="G1513" t="n">
        <v>22.14</v>
      </c>
      <c r="H1513" t="n">
        <v>0.4</v>
      </c>
      <c r="I1513" t="n">
        <v>45</v>
      </c>
      <c r="J1513" t="n">
        <v>109.32</v>
      </c>
      <c r="K1513" t="n">
        <v>41.65</v>
      </c>
      <c r="L1513" t="n">
        <v>2.5</v>
      </c>
      <c r="M1513" t="n">
        <v>43</v>
      </c>
      <c r="N1513" t="n">
        <v>15.17</v>
      </c>
      <c r="O1513" t="n">
        <v>13716.72</v>
      </c>
      <c r="P1513" t="n">
        <v>151.73</v>
      </c>
      <c r="Q1513" t="n">
        <v>467.11</v>
      </c>
      <c r="R1513" t="n">
        <v>91.48999999999999</v>
      </c>
      <c r="S1513" t="n">
        <v>39.61</v>
      </c>
      <c r="T1513" t="n">
        <v>20810.72</v>
      </c>
      <c r="U1513" t="n">
        <v>0.43</v>
      </c>
      <c r="V1513" t="n">
        <v>0.7</v>
      </c>
      <c r="W1513" t="n">
        <v>2.68</v>
      </c>
      <c r="X1513" t="n">
        <v>1.27</v>
      </c>
      <c r="Y1513" t="n">
        <v>1</v>
      </c>
      <c r="Z1513" t="n">
        <v>10</v>
      </c>
    </row>
    <row r="1514">
      <c r="A1514" t="n">
        <v>7</v>
      </c>
      <c r="B1514" t="n">
        <v>50</v>
      </c>
      <c r="C1514" t="inlineStr">
        <is>
          <t xml:space="preserve">CONCLUIDO	</t>
        </is>
      </c>
      <c r="D1514" t="n">
        <v>5.1554</v>
      </c>
      <c r="E1514" t="n">
        <v>19.4</v>
      </c>
      <c r="F1514" t="n">
        <v>16.47</v>
      </c>
      <c r="G1514" t="n">
        <v>24.71</v>
      </c>
      <c r="H1514" t="n">
        <v>0.44</v>
      </c>
      <c r="I1514" t="n">
        <v>40</v>
      </c>
      <c r="J1514" t="n">
        <v>109.64</v>
      </c>
      <c r="K1514" t="n">
        <v>41.65</v>
      </c>
      <c r="L1514" t="n">
        <v>2.75</v>
      </c>
      <c r="M1514" t="n">
        <v>38</v>
      </c>
      <c r="N1514" t="n">
        <v>15.24</v>
      </c>
      <c r="O1514" t="n">
        <v>13755.95</v>
      </c>
      <c r="P1514" t="n">
        <v>149.57</v>
      </c>
      <c r="Q1514" t="n">
        <v>467.09</v>
      </c>
      <c r="R1514" t="n">
        <v>87.05</v>
      </c>
      <c r="S1514" t="n">
        <v>39.61</v>
      </c>
      <c r="T1514" t="n">
        <v>18613.83</v>
      </c>
      <c r="U1514" t="n">
        <v>0.46</v>
      </c>
      <c r="V1514" t="n">
        <v>0.71</v>
      </c>
      <c r="W1514" t="n">
        <v>2.68</v>
      </c>
      <c r="X1514" t="n">
        <v>1.14</v>
      </c>
      <c r="Y1514" t="n">
        <v>1</v>
      </c>
      <c r="Z1514" t="n">
        <v>10</v>
      </c>
    </row>
    <row r="1515">
      <c r="A1515" t="n">
        <v>8</v>
      </c>
      <c r="B1515" t="n">
        <v>50</v>
      </c>
      <c r="C1515" t="inlineStr">
        <is>
          <t xml:space="preserve">CONCLUIDO	</t>
        </is>
      </c>
      <c r="D1515" t="n">
        <v>5.2001</v>
      </c>
      <c r="E1515" t="n">
        <v>19.23</v>
      </c>
      <c r="F1515" t="n">
        <v>16.37</v>
      </c>
      <c r="G1515" t="n">
        <v>26.55</v>
      </c>
      <c r="H1515" t="n">
        <v>0.48</v>
      </c>
      <c r="I1515" t="n">
        <v>37</v>
      </c>
      <c r="J1515" t="n">
        <v>109.96</v>
      </c>
      <c r="K1515" t="n">
        <v>41.65</v>
      </c>
      <c r="L1515" t="n">
        <v>3</v>
      </c>
      <c r="M1515" t="n">
        <v>35</v>
      </c>
      <c r="N1515" t="n">
        <v>15.31</v>
      </c>
      <c r="O1515" t="n">
        <v>13795.21</v>
      </c>
      <c r="P1515" t="n">
        <v>148.28</v>
      </c>
      <c r="Q1515" t="n">
        <v>467.08</v>
      </c>
      <c r="R1515" t="n">
        <v>83.88</v>
      </c>
      <c r="S1515" t="n">
        <v>39.61</v>
      </c>
      <c r="T1515" t="n">
        <v>17048.18</v>
      </c>
      <c r="U1515" t="n">
        <v>0.47</v>
      </c>
      <c r="V1515" t="n">
        <v>0.71</v>
      </c>
      <c r="W1515" t="n">
        <v>2.67</v>
      </c>
      <c r="X1515" t="n">
        <v>1.04</v>
      </c>
      <c r="Y1515" t="n">
        <v>1</v>
      </c>
      <c r="Z1515" t="n">
        <v>10</v>
      </c>
    </row>
    <row r="1516">
      <c r="A1516" t="n">
        <v>9</v>
      </c>
      <c r="B1516" t="n">
        <v>50</v>
      </c>
      <c r="C1516" t="inlineStr">
        <is>
          <t xml:space="preserve">CONCLUIDO	</t>
        </is>
      </c>
      <c r="D1516" t="n">
        <v>5.239</v>
      </c>
      <c r="E1516" t="n">
        <v>19.09</v>
      </c>
      <c r="F1516" t="n">
        <v>16.3</v>
      </c>
      <c r="G1516" t="n">
        <v>28.76</v>
      </c>
      <c r="H1516" t="n">
        <v>0.52</v>
      </c>
      <c r="I1516" t="n">
        <v>34</v>
      </c>
      <c r="J1516" t="n">
        <v>110.27</v>
      </c>
      <c r="K1516" t="n">
        <v>41.65</v>
      </c>
      <c r="L1516" t="n">
        <v>3.25</v>
      </c>
      <c r="M1516" t="n">
        <v>32</v>
      </c>
      <c r="N1516" t="n">
        <v>15.37</v>
      </c>
      <c r="O1516" t="n">
        <v>13834.5</v>
      </c>
      <c r="P1516" t="n">
        <v>146.53</v>
      </c>
      <c r="Q1516" t="n">
        <v>467.1</v>
      </c>
      <c r="R1516" t="n">
        <v>81.19</v>
      </c>
      <c r="S1516" t="n">
        <v>39.61</v>
      </c>
      <c r="T1516" t="n">
        <v>15715.95</v>
      </c>
      <c r="U1516" t="n">
        <v>0.49</v>
      </c>
      <c r="V1516" t="n">
        <v>0.72</v>
      </c>
      <c r="W1516" t="n">
        <v>2.67</v>
      </c>
      <c r="X1516" t="n">
        <v>0.96</v>
      </c>
      <c r="Y1516" t="n">
        <v>1</v>
      </c>
      <c r="Z1516" t="n">
        <v>10</v>
      </c>
    </row>
    <row r="1517">
      <c r="A1517" t="n">
        <v>10</v>
      </c>
      <c r="B1517" t="n">
        <v>50</v>
      </c>
      <c r="C1517" t="inlineStr">
        <is>
          <t xml:space="preserve">CONCLUIDO	</t>
        </is>
      </c>
      <c r="D1517" t="n">
        <v>5.2781</v>
      </c>
      <c r="E1517" t="n">
        <v>18.95</v>
      </c>
      <c r="F1517" t="n">
        <v>16.22</v>
      </c>
      <c r="G1517" t="n">
        <v>31.4</v>
      </c>
      <c r="H1517" t="n">
        <v>0.5600000000000001</v>
      </c>
      <c r="I1517" t="n">
        <v>31</v>
      </c>
      <c r="J1517" t="n">
        <v>110.59</v>
      </c>
      <c r="K1517" t="n">
        <v>41.65</v>
      </c>
      <c r="L1517" t="n">
        <v>3.5</v>
      </c>
      <c r="M1517" t="n">
        <v>29</v>
      </c>
      <c r="N1517" t="n">
        <v>15.44</v>
      </c>
      <c r="O1517" t="n">
        <v>13873.81</v>
      </c>
      <c r="P1517" t="n">
        <v>144.99</v>
      </c>
      <c r="Q1517" t="n">
        <v>467.1</v>
      </c>
      <c r="R1517" t="n">
        <v>78.67</v>
      </c>
      <c r="S1517" t="n">
        <v>39.61</v>
      </c>
      <c r="T1517" t="n">
        <v>14469.63</v>
      </c>
      <c r="U1517" t="n">
        <v>0.5</v>
      </c>
      <c r="V1517" t="n">
        <v>0.72</v>
      </c>
      <c r="W1517" t="n">
        <v>2.67</v>
      </c>
      <c r="X1517" t="n">
        <v>0.89</v>
      </c>
      <c r="Y1517" t="n">
        <v>1</v>
      </c>
      <c r="Z1517" t="n">
        <v>10</v>
      </c>
    </row>
    <row r="1518">
      <c r="A1518" t="n">
        <v>11</v>
      </c>
      <c r="B1518" t="n">
        <v>50</v>
      </c>
      <c r="C1518" t="inlineStr">
        <is>
          <t xml:space="preserve">CONCLUIDO	</t>
        </is>
      </c>
      <c r="D1518" t="n">
        <v>5.3106</v>
      </c>
      <c r="E1518" t="n">
        <v>18.83</v>
      </c>
      <c r="F1518" t="n">
        <v>16.15</v>
      </c>
      <c r="G1518" t="n">
        <v>33.41</v>
      </c>
      <c r="H1518" t="n">
        <v>0.6</v>
      </c>
      <c r="I1518" t="n">
        <v>29</v>
      </c>
      <c r="J1518" t="n">
        <v>110.91</v>
      </c>
      <c r="K1518" t="n">
        <v>41.65</v>
      </c>
      <c r="L1518" t="n">
        <v>3.75</v>
      </c>
      <c r="M1518" t="n">
        <v>27</v>
      </c>
      <c r="N1518" t="n">
        <v>15.51</v>
      </c>
      <c r="O1518" t="n">
        <v>13913.15</v>
      </c>
      <c r="P1518" t="n">
        <v>143.25</v>
      </c>
      <c r="Q1518" t="n">
        <v>467.11</v>
      </c>
      <c r="R1518" t="n">
        <v>76.41</v>
      </c>
      <c r="S1518" t="n">
        <v>39.61</v>
      </c>
      <c r="T1518" t="n">
        <v>13350.25</v>
      </c>
      <c r="U1518" t="n">
        <v>0.52</v>
      </c>
      <c r="V1518" t="n">
        <v>0.72</v>
      </c>
      <c r="W1518" t="n">
        <v>2.66</v>
      </c>
      <c r="X1518" t="n">
        <v>0.8100000000000001</v>
      </c>
      <c r="Y1518" t="n">
        <v>1</v>
      </c>
      <c r="Z1518" t="n">
        <v>10</v>
      </c>
    </row>
    <row r="1519">
      <c r="A1519" t="n">
        <v>12</v>
      </c>
      <c r="B1519" t="n">
        <v>50</v>
      </c>
      <c r="C1519" t="inlineStr">
        <is>
          <t xml:space="preserve">CONCLUIDO	</t>
        </is>
      </c>
      <c r="D1519" t="n">
        <v>5.3421</v>
      </c>
      <c r="E1519" t="n">
        <v>18.72</v>
      </c>
      <c r="F1519" t="n">
        <v>16.08</v>
      </c>
      <c r="G1519" t="n">
        <v>35.74</v>
      </c>
      <c r="H1519" t="n">
        <v>0.63</v>
      </c>
      <c r="I1519" t="n">
        <v>27</v>
      </c>
      <c r="J1519" t="n">
        <v>111.23</v>
      </c>
      <c r="K1519" t="n">
        <v>41.65</v>
      </c>
      <c r="L1519" t="n">
        <v>4</v>
      </c>
      <c r="M1519" t="n">
        <v>25</v>
      </c>
      <c r="N1519" t="n">
        <v>15.58</v>
      </c>
      <c r="O1519" t="n">
        <v>13952.52</v>
      </c>
      <c r="P1519" t="n">
        <v>142</v>
      </c>
      <c r="Q1519" t="n">
        <v>467.12</v>
      </c>
      <c r="R1519" t="n">
        <v>74.28</v>
      </c>
      <c r="S1519" t="n">
        <v>39.61</v>
      </c>
      <c r="T1519" t="n">
        <v>12293.54</v>
      </c>
      <c r="U1519" t="n">
        <v>0.53</v>
      </c>
      <c r="V1519" t="n">
        <v>0.73</v>
      </c>
      <c r="W1519" t="n">
        <v>2.65</v>
      </c>
      <c r="X1519" t="n">
        <v>0.75</v>
      </c>
      <c r="Y1519" t="n">
        <v>1</v>
      </c>
      <c r="Z1519" t="n">
        <v>10</v>
      </c>
    </row>
    <row r="1520">
      <c r="A1520" t="n">
        <v>13</v>
      </c>
      <c r="B1520" t="n">
        <v>50</v>
      </c>
      <c r="C1520" t="inlineStr">
        <is>
          <t xml:space="preserve">CONCLUIDO	</t>
        </is>
      </c>
      <c r="D1520" t="n">
        <v>5.3727</v>
      </c>
      <c r="E1520" t="n">
        <v>18.61</v>
      </c>
      <c r="F1520" t="n">
        <v>16.02</v>
      </c>
      <c r="G1520" t="n">
        <v>38.45</v>
      </c>
      <c r="H1520" t="n">
        <v>0.67</v>
      </c>
      <c r="I1520" t="n">
        <v>25</v>
      </c>
      <c r="J1520" t="n">
        <v>111.55</v>
      </c>
      <c r="K1520" t="n">
        <v>41.65</v>
      </c>
      <c r="L1520" t="n">
        <v>4.25</v>
      </c>
      <c r="M1520" t="n">
        <v>23</v>
      </c>
      <c r="N1520" t="n">
        <v>15.65</v>
      </c>
      <c r="O1520" t="n">
        <v>13991.91</v>
      </c>
      <c r="P1520" t="n">
        <v>140.2</v>
      </c>
      <c r="Q1520" t="n">
        <v>467.11</v>
      </c>
      <c r="R1520" t="n">
        <v>72.53</v>
      </c>
      <c r="S1520" t="n">
        <v>39.61</v>
      </c>
      <c r="T1520" t="n">
        <v>11429.53</v>
      </c>
      <c r="U1520" t="n">
        <v>0.55</v>
      </c>
      <c r="V1520" t="n">
        <v>0.73</v>
      </c>
      <c r="W1520" t="n">
        <v>2.65</v>
      </c>
      <c r="X1520" t="n">
        <v>0.6899999999999999</v>
      </c>
      <c r="Y1520" t="n">
        <v>1</v>
      </c>
      <c r="Z1520" t="n">
        <v>10</v>
      </c>
    </row>
    <row r="1521">
      <c r="A1521" t="n">
        <v>14</v>
      </c>
      <c r="B1521" t="n">
        <v>50</v>
      </c>
      <c r="C1521" t="inlineStr">
        <is>
          <t xml:space="preserve">CONCLUIDO	</t>
        </is>
      </c>
      <c r="D1521" t="n">
        <v>5.3854</v>
      </c>
      <c r="E1521" t="n">
        <v>18.57</v>
      </c>
      <c r="F1521" t="n">
        <v>16</v>
      </c>
      <c r="G1521" t="n">
        <v>40</v>
      </c>
      <c r="H1521" t="n">
        <v>0.71</v>
      </c>
      <c r="I1521" t="n">
        <v>24</v>
      </c>
      <c r="J1521" t="n">
        <v>111.87</v>
      </c>
      <c r="K1521" t="n">
        <v>41.65</v>
      </c>
      <c r="L1521" t="n">
        <v>4.5</v>
      </c>
      <c r="M1521" t="n">
        <v>22</v>
      </c>
      <c r="N1521" t="n">
        <v>15.72</v>
      </c>
      <c r="O1521" t="n">
        <v>14031.33</v>
      </c>
      <c r="P1521" t="n">
        <v>139.33</v>
      </c>
      <c r="Q1521" t="n">
        <v>467.07</v>
      </c>
      <c r="R1521" t="n">
        <v>71.52</v>
      </c>
      <c r="S1521" t="n">
        <v>39.61</v>
      </c>
      <c r="T1521" t="n">
        <v>10930.6</v>
      </c>
      <c r="U1521" t="n">
        <v>0.55</v>
      </c>
      <c r="V1521" t="n">
        <v>0.73</v>
      </c>
      <c r="W1521" t="n">
        <v>2.65</v>
      </c>
      <c r="X1521" t="n">
        <v>0.67</v>
      </c>
      <c r="Y1521" t="n">
        <v>1</v>
      </c>
      <c r="Z1521" t="n">
        <v>10</v>
      </c>
    </row>
    <row r="1522">
      <c r="A1522" t="n">
        <v>15</v>
      </c>
      <c r="B1522" t="n">
        <v>50</v>
      </c>
      <c r="C1522" t="inlineStr">
        <is>
          <t xml:space="preserve">CONCLUIDO	</t>
        </is>
      </c>
      <c r="D1522" t="n">
        <v>5.4216</v>
      </c>
      <c r="E1522" t="n">
        <v>18.44</v>
      </c>
      <c r="F1522" t="n">
        <v>15.92</v>
      </c>
      <c r="G1522" t="n">
        <v>43.42</v>
      </c>
      <c r="H1522" t="n">
        <v>0.75</v>
      </c>
      <c r="I1522" t="n">
        <v>22</v>
      </c>
      <c r="J1522" t="n">
        <v>112.19</v>
      </c>
      <c r="K1522" t="n">
        <v>41.65</v>
      </c>
      <c r="L1522" t="n">
        <v>4.75</v>
      </c>
      <c r="M1522" t="n">
        <v>20</v>
      </c>
      <c r="N1522" t="n">
        <v>15.79</v>
      </c>
      <c r="O1522" t="n">
        <v>14070.77</v>
      </c>
      <c r="P1522" t="n">
        <v>137.92</v>
      </c>
      <c r="Q1522" t="n">
        <v>467.07</v>
      </c>
      <c r="R1522" t="n">
        <v>69.06</v>
      </c>
      <c r="S1522" t="n">
        <v>39.61</v>
      </c>
      <c r="T1522" t="n">
        <v>9712.08</v>
      </c>
      <c r="U1522" t="n">
        <v>0.57</v>
      </c>
      <c r="V1522" t="n">
        <v>0.73</v>
      </c>
      <c r="W1522" t="n">
        <v>2.64</v>
      </c>
      <c r="X1522" t="n">
        <v>0.59</v>
      </c>
      <c r="Y1522" t="n">
        <v>1</v>
      </c>
      <c r="Z1522" t="n">
        <v>10</v>
      </c>
    </row>
    <row r="1523">
      <c r="A1523" t="n">
        <v>16</v>
      </c>
      <c r="B1523" t="n">
        <v>50</v>
      </c>
      <c r="C1523" t="inlineStr">
        <is>
          <t xml:space="preserve">CONCLUIDO	</t>
        </is>
      </c>
      <c r="D1523" t="n">
        <v>5.4307</v>
      </c>
      <c r="E1523" t="n">
        <v>18.41</v>
      </c>
      <c r="F1523" t="n">
        <v>15.91</v>
      </c>
      <c r="G1523" t="n">
        <v>45.46</v>
      </c>
      <c r="H1523" t="n">
        <v>0.78</v>
      </c>
      <c r="I1523" t="n">
        <v>21</v>
      </c>
      <c r="J1523" t="n">
        <v>112.51</v>
      </c>
      <c r="K1523" t="n">
        <v>41.65</v>
      </c>
      <c r="L1523" t="n">
        <v>5</v>
      </c>
      <c r="M1523" t="n">
        <v>19</v>
      </c>
      <c r="N1523" t="n">
        <v>15.86</v>
      </c>
      <c r="O1523" t="n">
        <v>14110.24</v>
      </c>
      <c r="P1523" t="n">
        <v>136.74</v>
      </c>
      <c r="Q1523" t="n">
        <v>467.13</v>
      </c>
      <c r="R1523" t="n">
        <v>68.55</v>
      </c>
      <c r="S1523" t="n">
        <v>39.61</v>
      </c>
      <c r="T1523" t="n">
        <v>9458.77</v>
      </c>
      <c r="U1523" t="n">
        <v>0.58</v>
      </c>
      <c r="V1523" t="n">
        <v>0.73</v>
      </c>
      <c r="W1523" t="n">
        <v>2.65</v>
      </c>
      <c r="X1523" t="n">
        <v>0.58</v>
      </c>
      <c r="Y1523" t="n">
        <v>1</v>
      </c>
      <c r="Z1523" t="n">
        <v>10</v>
      </c>
    </row>
    <row r="1524">
      <c r="A1524" t="n">
        <v>17</v>
      </c>
      <c r="B1524" t="n">
        <v>50</v>
      </c>
      <c r="C1524" t="inlineStr">
        <is>
          <t xml:space="preserve">CONCLUIDO	</t>
        </is>
      </c>
      <c r="D1524" t="n">
        <v>5.4454</v>
      </c>
      <c r="E1524" t="n">
        <v>18.36</v>
      </c>
      <c r="F1524" t="n">
        <v>15.88</v>
      </c>
      <c r="G1524" t="n">
        <v>47.65</v>
      </c>
      <c r="H1524" t="n">
        <v>0.82</v>
      </c>
      <c r="I1524" t="n">
        <v>20</v>
      </c>
      <c r="J1524" t="n">
        <v>112.83</v>
      </c>
      <c r="K1524" t="n">
        <v>41.65</v>
      </c>
      <c r="L1524" t="n">
        <v>5.25</v>
      </c>
      <c r="M1524" t="n">
        <v>18</v>
      </c>
      <c r="N1524" t="n">
        <v>15.93</v>
      </c>
      <c r="O1524" t="n">
        <v>14149.74</v>
      </c>
      <c r="P1524" t="n">
        <v>136.25</v>
      </c>
      <c r="Q1524" t="n">
        <v>467.11</v>
      </c>
      <c r="R1524" t="n">
        <v>67.81</v>
      </c>
      <c r="S1524" t="n">
        <v>39.61</v>
      </c>
      <c r="T1524" t="n">
        <v>9097.66</v>
      </c>
      <c r="U1524" t="n">
        <v>0.58</v>
      </c>
      <c r="V1524" t="n">
        <v>0.73</v>
      </c>
      <c r="W1524" t="n">
        <v>2.64</v>
      </c>
      <c r="X1524" t="n">
        <v>0.55</v>
      </c>
      <c r="Y1524" t="n">
        <v>1</v>
      </c>
      <c r="Z1524" t="n">
        <v>10</v>
      </c>
    </row>
    <row r="1525">
      <c r="A1525" t="n">
        <v>18</v>
      </c>
      <c r="B1525" t="n">
        <v>50</v>
      </c>
      <c r="C1525" t="inlineStr">
        <is>
          <t xml:space="preserve">CONCLUIDO	</t>
        </is>
      </c>
      <c r="D1525" t="n">
        <v>5.4569</v>
      </c>
      <c r="E1525" t="n">
        <v>18.33</v>
      </c>
      <c r="F1525" t="n">
        <v>15.87</v>
      </c>
      <c r="G1525" t="n">
        <v>50.11</v>
      </c>
      <c r="H1525" t="n">
        <v>0.86</v>
      </c>
      <c r="I1525" t="n">
        <v>19</v>
      </c>
      <c r="J1525" t="n">
        <v>113.15</v>
      </c>
      <c r="K1525" t="n">
        <v>41.65</v>
      </c>
      <c r="L1525" t="n">
        <v>5.5</v>
      </c>
      <c r="M1525" t="n">
        <v>17</v>
      </c>
      <c r="N1525" t="n">
        <v>16</v>
      </c>
      <c r="O1525" t="n">
        <v>14189.26</v>
      </c>
      <c r="P1525" t="n">
        <v>135.35</v>
      </c>
      <c r="Q1525" t="n">
        <v>467.07</v>
      </c>
      <c r="R1525" t="n">
        <v>67.22</v>
      </c>
      <c r="S1525" t="n">
        <v>39.61</v>
      </c>
      <c r="T1525" t="n">
        <v>8808.18</v>
      </c>
      <c r="U1525" t="n">
        <v>0.59</v>
      </c>
      <c r="V1525" t="n">
        <v>0.74</v>
      </c>
      <c r="W1525" t="n">
        <v>2.64</v>
      </c>
      <c r="X1525" t="n">
        <v>0.53</v>
      </c>
      <c r="Y1525" t="n">
        <v>1</v>
      </c>
      <c r="Z1525" t="n">
        <v>10</v>
      </c>
    </row>
    <row r="1526">
      <c r="A1526" t="n">
        <v>19</v>
      </c>
      <c r="B1526" t="n">
        <v>50</v>
      </c>
      <c r="C1526" t="inlineStr">
        <is>
          <t xml:space="preserve">CONCLUIDO	</t>
        </is>
      </c>
      <c r="D1526" t="n">
        <v>5.481</v>
      </c>
      <c r="E1526" t="n">
        <v>18.24</v>
      </c>
      <c r="F1526" t="n">
        <v>15.81</v>
      </c>
      <c r="G1526" t="n">
        <v>52.7</v>
      </c>
      <c r="H1526" t="n">
        <v>0.89</v>
      </c>
      <c r="I1526" t="n">
        <v>18</v>
      </c>
      <c r="J1526" t="n">
        <v>113.47</v>
      </c>
      <c r="K1526" t="n">
        <v>41.65</v>
      </c>
      <c r="L1526" t="n">
        <v>5.75</v>
      </c>
      <c r="M1526" t="n">
        <v>16</v>
      </c>
      <c r="N1526" t="n">
        <v>16.07</v>
      </c>
      <c r="O1526" t="n">
        <v>14228.81</v>
      </c>
      <c r="P1526" t="n">
        <v>133.48</v>
      </c>
      <c r="Q1526" t="n">
        <v>467.07</v>
      </c>
      <c r="R1526" t="n">
        <v>65.34999999999999</v>
      </c>
      <c r="S1526" t="n">
        <v>39.61</v>
      </c>
      <c r="T1526" t="n">
        <v>7875.57</v>
      </c>
      <c r="U1526" t="n">
        <v>0.61</v>
      </c>
      <c r="V1526" t="n">
        <v>0.74</v>
      </c>
      <c r="W1526" t="n">
        <v>2.64</v>
      </c>
      <c r="X1526" t="n">
        <v>0.48</v>
      </c>
      <c r="Y1526" t="n">
        <v>1</v>
      </c>
      <c r="Z1526" t="n">
        <v>10</v>
      </c>
    </row>
    <row r="1527">
      <c r="A1527" t="n">
        <v>20</v>
      </c>
      <c r="B1527" t="n">
        <v>50</v>
      </c>
      <c r="C1527" t="inlineStr">
        <is>
          <t xml:space="preserve">CONCLUIDO	</t>
        </is>
      </c>
      <c r="D1527" t="n">
        <v>5.4932</v>
      </c>
      <c r="E1527" t="n">
        <v>18.2</v>
      </c>
      <c r="F1527" t="n">
        <v>15.79</v>
      </c>
      <c r="G1527" t="n">
        <v>55.73</v>
      </c>
      <c r="H1527" t="n">
        <v>0.93</v>
      </c>
      <c r="I1527" t="n">
        <v>17</v>
      </c>
      <c r="J1527" t="n">
        <v>113.79</v>
      </c>
      <c r="K1527" t="n">
        <v>41.65</v>
      </c>
      <c r="L1527" t="n">
        <v>6</v>
      </c>
      <c r="M1527" t="n">
        <v>15</v>
      </c>
      <c r="N1527" t="n">
        <v>16.14</v>
      </c>
      <c r="O1527" t="n">
        <v>14268.39</v>
      </c>
      <c r="P1527" t="n">
        <v>131.99</v>
      </c>
      <c r="Q1527" t="n">
        <v>467.07</v>
      </c>
      <c r="R1527" t="n">
        <v>64.84999999999999</v>
      </c>
      <c r="S1527" t="n">
        <v>39.61</v>
      </c>
      <c r="T1527" t="n">
        <v>7630.14</v>
      </c>
      <c r="U1527" t="n">
        <v>0.61</v>
      </c>
      <c r="V1527" t="n">
        <v>0.74</v>
      </c>
      <c r="W1527" t="n">
        <v>2.64</v>
      </c>
      <c r="X1527" t="n">
        <v>0.46</v>
      </c>
      <c r="Y1527" t="n">
        <v>1</v>
      </c>
      <c r="Z1527" t="n">
        <v>10</v>
      </c>
    </row>
    <row r="1528">
      <c r="A1528" t="n">
        <v>21</v>
      </c>
      <c r="B1528" t="n">
        <v>50</v>
      </c>
      <c r="C1528" t="inlineStr">
        <is>
          <t xml:space="preserve">CONCLUIDO	</t>
        </is>
      </c>
      <c r="D1528" t="n">
        <v>5.4886</v>
      </c>
      <c r="E1528" t="n">
        <v>18.22</v>
      </c>
      <c r="F1528" t="n">
        <v>15.81</v>
      </c>
      <c r="G1528" t="n">
        <v>55.79</v>
      </c>
      <c r="H1528" t="n">
        <v>0.97</v>
      </c>
      <c r="I1528" t="n">
        <v>17</v>
      </c>
      <c r="J1528" t="n">
        <v>114.11</v>
      </c>
      <c r="K1528" t="n">
        <v>41.65</v>
      </c>
      <c r="L1528" t="n">
        <v>6.25</v>
      </c>
      <c r="M1528" t="n">
        <v>15</v>
      </c>
      <c r="N1528" t="n">
        <v>16.21</v>
      </c>
      <c r="O1528" t="n">
        <v>14307.99</v>
      </c>
      <c r="P1528" t="n">
        <v>131.61</v>
      </c>
      <c r="Q1528" t="n">
        <v>467.07</v>
      </c>
      <c r="R1528" t="n">
        <v>65.26000000000001</v>
      </c>
      <c r="S1528" t="n">
        <v>39.61</v>
      </c>
      <c r="T1528" t="n">
        <v>7835.7</v>
      </c>
      <c r="U1528" t="n">
        <v>0.61</v>
      </c>
      <c r="V1528" t="n">
        <v>0.74</v>
      </c>
      <c r="W1528" t="n">
        <v>2.64</v>
      </c>
      <c r="X1528" t="n">
        <v>0.47</v>
      </c>
      <c r="Y1528" t="n">
        <v>1</v>
      </c>
      <c r="Z1528" t="n">
        <v>10</v>
      </c>
    </row>
    <row r="1529">
      <c r="A1529" t="n">
        <v>22</v>
      </c>
      <c r="B1529" t="n">
        <v>50</v>
      </c>
      <c r="C1529" t="inlineStr">
        <is>
          <t xml:space="preserve">CONCLUIDO	</t>
        </is>
      </c>
      <c r="D1529" t="n">
        <v>5.5054</v>
      </c>
      <c r="E1529" t="n">
        <v>18.16</v>
      </c>
      <c r="F1529" t="n">
        <v>15.77</v>
      </c>
      <c r="G1529" t="n">
        <v>59.15</v>
      </c>
      <c r="H1529" t="n">
        <v>1</v>
      </c>
      <c r="I1529" t="n">
        <v>16</v>
      </c>
      <c r="J1529" t="n">
        <v>114.44</v>
      </c>
      <c r="K1529" t="n">
        <v>41.65</v>
      </c>
      <c r="L1529" t="n">
        <v>6.5</v>
      </c>
      <c r="M1529" t="n">
        <v>14</v>
      </c>
      <c r="N1529" t="n">
        <v>16.29</v>
      </c>
      <c r="O1529" t="n">
        <v>14347.62</v>
      </c>
      <c r="P1529" t="n">
        <v>130.62</v>
      </c>
      <c r="Q1529" t="n">
        <v>467.07</v>
      </c>
      <c r="R1529" t="n">
        <v>64.40000000000001</v>
      </c>
      <c r="S1529" t="n">
        <v>39.61</v>
      </c>
      <c r="T1529" t="n">
        <v>7408.98</v>
      </c>
      <c r="U1529" t="n">
        <v>0.62</v>
      </c>
      <c r="V1529" t="n">
        <v>0.74</v>
      </c>
      <c r="W1529" t="n">
        <v>2.63</v>
      </c>
      <c r="X1529" t="n">
        <v>0.44</v>
      </c>
      <c r="Y1529" t="n">
        <v>1</v>
      </c>
      <c r="Z1529" t="n">
        <v>10</v>
      </c>
    </row>
    <row r="1530">
      <c r="A1530" t="n">
        <v>23</v>
      </c>
      <c r="B1530" t="n">
        <v>50</v>
      </c>
      <c r="C1530" t="inlineStr">
        <is>
          <t xml:space="preserve">CONCLUIDO	</t>
        </is>
      </c>
      <c r="D1530" t="n">
        <v>5.5269</v>
      </c>
      <c r="E1530" t="n">
        <v>18.09</v>
      </c>
      <c r="F1530" t="n">
        <v>15.72</v>
      </c>
      <c r="G1530" t="n">
        <v>62.9</v>
      </c>
      <c r="H1530" t="n">
        <v>1.04</v>
      </c>
      <c r="I1530" t="n">
        <v>15</v>
      </c>
      <c r="J1530" t="n">
        <v>114.76</v>
      </c>
      <c r="K1530" t="n">
        <v>41.65</v>
      </c>
      <c r="L1530" t="n">
        <v>6.75</v>
      </c>
      <c r="M1530" t="n">
        <v>13</v>
      </c>
      <c r="N1530" t="n">
        <v>16.36</v>
      </c>
      <c r="O1530" t="n">
        <v>14387.27</v>
      </c>
      <c r="P1530" t="n">
        <v>128.51</v>
      </c>
      <c r="Q1530" t="n">
        <v>467.07</v>
      </c>
      <c r="R1530" t="n">
        <v>62.61</v>
      </c>
      <c r="S1530" t="n">
        <v>39.61</v>
      </c>
      <c r="T1530" t="n">
        <v>6521.97</v>
      </c>
      <c r="U1530" t="n">
        <v>0.63</v>
      </c>
      <c r="V1530" t="n">
        <v>0.74</v>
      </c>
      <c r="W1530" t="n">
        <v>2.63</v>
      </c>
      <c r="X1530" t="n">
        <v>0.39</v>
      </c>
      <c r="Y1530" t="n">
        <v>1</v>
      </c>
      <c r="Z1530" t="n">
        <v>10</v>
      </c>
    </row>
    <row r="1531">
      <c r="A1531" t="n">
        <v>24</v>
      </c>
      <c r="B1531" t="n">
        <v>50</v>
      </c>
      <c r="C1531" t="inlineStr">
        <is>
          <t xml:space="preserve">CONCLUIDO	</t>
        </is>
      </c>
      <c r="D1531" t="n">
        <v>5.5226</v>
      </c>
      <c r="E1531" t="n">
        <v>18.11</v>
      </c>
      <c r="F1531" t="n">
        <v>15.74</v>
      </c>
      <c r="G1531" t="n">
        <v>62.95</v>
      </c>
      <c r="H1531" t="n">
        <v>1.07</v>
      </c>
      <c r="I1531" t="n">
        <v>15</v>
      </c>
      <c r="J1531" t="n">
        <v>115.08</v>
      </c>
      <c r="K1531" t="n">
        <v>41.65</v>
      </c>
      <c r="L1531" t="n">
        <v>7</v>
      </c>
      <c r="M1531" t="n">
        <v>13</v>
      </c>
      <c r="N1531" t="n">
        <v>16.43</v>
      </c>
      <c r="O1531" t="n">
        <v>14426.96</v>
      </c>
      <c r="P1531" t="n">
        <v>128.28</v>
      </c>
      <c r="Q1531" t="n">
        <v>467.09</v>
      </c>
      <c r="R1531" t="n">
        <v>63.17</v>
      </c>
      <c r="S1531" t="n">
        <v>39.61</v>
      </c>
      <c r="T1531" t="n">
        <v>6800.32</v>
      </c>
      <c r="U1531" t="n">
        <v>0.63</v>
      </c>
      <c r="V1531" t="n">
        <v>0.74</v>
      </c>
      <c r="W1531" t="n">
        <v>2.63</v>
      </c>
      <c r="X1531" t="n">
        <v>0.4</v>
      </c>
      <c r="Y1531" t="n">
        <v>1</v>
      </c>
      <c r="Z1531" t="n">
        <v>10</v>
      </c>
    </row>
    <row r="1532">
      <c r="A1532" t="n">
        <v>25</v>
      </c>
      <c r="B1532" t="n">
        <v>50</v>
      </c>
      <c r="C1532" t="inlineStr">
        <is>
          <t xml:space="preserve">CONCLUIDO	</t>
        </is>
      </c>
      <c r="D1532" t="n">
        <v>5.5425</v>
      </c>
      <c r="E1532" t="n">
        <v>18.04</v>
      </c>
      <c r="F1532" t="n">
        <v>15.7</v>
      </c>
      <c r="G1532" t="n">
        <v>67.27</v>
      </c>
      <c r="H1532" t="n">
        <v>1.11</v>
      </c>
      <c r="I1532" t="n">
        <v>14</v>
      </c>
      <c r="J1532" t="n">
        <v>115.4</v>
      </c>
      <c r="K1532" t="n">
        <v>41.65</v>
      </c>
      <c r="L1532" t="n">
        <v>7.25</v>
      </c>
      <c r="M1532" t="n">
        <v>12</v>
      </c>
      <c r="N1532" t="n">
        <v>16.5</v>
      </c>
      <c r="O1532" t="n">
        <v>14466.67</v>
      </c>
      <c r="P1532" t="n">
        <v>126.52</v>
      </c>
      <c r="Q1532" t="n">
        <v>467.09</v>
      </c>
      <c r="R1532" t="n">
        <v>61.8</v>
      </c>
      <c r="S1532" t="n">
        <v>39.61</v>
      </c>
      <c r="T1532" t="n">
        <v>6122.25</v>
      </c>
      <c r="U1532" t="n">
        <v>0.64</v>
      </c>
      <c r="V1532" t="n">
        <v>0.74</v>
      </c>
      <c r="W1532" t="n">
        <v>2.63</v>
      </c>
      <c r="X1532" t="n">
        <v>0.36</v>
      </c>
      <c r="Y1532" t="n">
        <v>1</v>
      </c>
      <c r="Z1532" t="n">
        <v>10</v>
      </c>
    </row>
    <row r="1533">
      <c r="A1533" t="n">
        <v>26</v>
      </c>
      <c r="B1533" t="n">
        <v>50</v>
      </c>
      <c r="C1533" t="inlineStr">
        <is>
          <t xml:space="preserve">CONCLUIDO	</t>
        </is>
      </c>
      <c r="D1533" t="n">
        <v>5.5503</v>
      </c>
      <c r="E1533" t="n">
        <v>18.02</v>
      </c>
      <c r="F1533" t="n">
        <v>15.69</v>
      </c>
      <c r="G1533" t="n">
        <v>72.42</v>
      </c>
      <c r="H1533" t="n">
        <v>1.14</v>
      </c>
      <c r="I1533" t="n">
        <v>13</v>
      </c>
      <c r="J1533" t="n">
        <v>115.72</v>
      </c>
      <c r="K1533" t="n">
        <v>41.65</v>
      </c>
      <c r="L1533" t="n">
        <v>7.5</v>
      </c>
      <c r="M1533" t="n">
        <v>11</v>
      </c>
      <c r="N1533" t="n">
        <v>16.57</v>
      </c>
      <c r="O1533" t="n">
        <v>14506.4</v>
      </c>
      <c r="P1533" t="n">
        <v>125.3</v>
      </c>
      <c r="Q1533" t="n">
        <v>467.12</v>
      </c>
      <c r="R1533" t="n">
        <v>61.59</v>
      </c>
      <c r="S1533" t="n">
        <v>39.61</v>
      </c>
      <c r="T1533" t="n">
        <v>6021.1</v>
      </c>
      <c r="U1533" t="n">
        <v>0.64</v>
      </c>
      <c r="V1533" t="n">
        <v>0.74</v>
      </c>
      <c r="W1533" t="n">
        <v>2.63</v>
      </c>
      <c r="X1533" t="n">
        <v>0.36</v>
      </c>
      <c r="Y1533" t="n">
        <v>1</v>
      </c>
      <c r="Z1533" t="n">
        <v>10</v>
      </c>
    </row>
    <row r="1534">
      <c r="A1534" t="n">
        <v>27</v>
      </c>
      <c r="B1534" t="n">
        <v>50</v>
      </c>
      <c r="C1534" t="inlineStr">
        <is>
          <t xml:space="preserve">CONCLUIDO	</t>
        </is>
      </c>
      <c r="D1534" t="n">
        <v>5.5533</v>
      </c>
      <c r="E1534" t="n">
        <v>18.01</v>
      </c>
      <c r="F1534" t="n">
        <v>15.68</v>
      </c>
      <c r="G1534" t="n">
        <v>72.38</v>
      </c>
      <c r="H1534" t="n">
        <v>1.18</v>
      </c>
      <c r="I1534" t="n">
        <v>13</v>
      </c>
      <c r="J1534" t="n">
        <v>116.05</v>
      </c>
      <c r="K1534" t="n">
        <v>41.65</v>
      </c>
      <c r="L1534" t="n">
        <v>7.75</v>
      </c>
      <c r="M1534" t="n">
        <v>11</v>
      </c>
      <c r="N1534" t="n">
        <v>16.65</v>
      </c>
      <c r="O1534" t="n">
        <v>14546.17</v>
      </c>
      <c r="P1534" t="n">
        <v>125.38</v>
      </c>
      <c r="Q1534" t="n">
        <v>467.08</v>
      </c>
      <c r="R1534" t="n">
        <v>61.36</v>
      </c>
      <c r="S1534" t="n">
        <v>39.61</v>
      </c>
      <c r="T1534" t="n">
        <v>5907.62</v>
      </c>
      <c r="U1534" t="n">
        <v>0.65</v>
      </c>
      <c r="V1534" t="n">
        <v>0.74</v>
      </c>
      <c r="W1534" t="n">
        <v>2.63</v>
      </c>
      <c r="X1534" t="n">
        <v>0.35</v>
      </c>
      <c r="Y1534" t="n">
        <v>1</v>
      </c>
      <c r="Z1534" t="n">
        <v>10</v>
      </c>
    </row>
    <row r="1535">
      <c r="A1535" t="n">
        <v>28</v>
      </c>
      <c r="B1535" t="n">
        <v>50</v>
      </c>
      <c r="C1535" t="inlineStr">
        <is>
          <t xml:space="preserve">CONCLUIDO	</t>
        </is>
      </c>
      <c r="D1535" t="n">
        <v>5.572</v>
      </c>
      <c r="E1535" t="n">
        <v>17.95</v>
      </c>
      <c r="F1535" t="n">
        <v>15.64</v>
      </c>
      <c r="G1535" t="n">
        <v>78.22</v>
      </c>
      <c r="H1535" t="n">
        <v>1.21</v>
      </c>
      <c r="I1535" t="n">
        <v>12</v>
      </c>
      <c r="J1535" t="n">
        <v>116.37</v>
      </c>
      <c r="K1535" t="n">
        <v>41.65</v>
      </c>
      <c r="L1535" t="n">
        <v>8</v>
      </c>
      <c r="M1535" t="n">
        <v>10</v>
      </c>
      <c r="N1535" t="n">
        <v>16.72</v>
      </c>
      <c r="O1535" t="n">
        <v>14585.96</v>
      </c>
      <c r="P1535" t="n">
        <v>122.97</v>
      </c>
      <c r="Q1535" t="n">
        <v>467.07</v>
      </c>
      <c r="R1535" t="n">
        <v>59.96</v>
      </c>
      <c r="S1535" t="n">
        <v>39.61</v>
      </c>
      <c r="T1535" t="n">
        <v>5213</v>
      </c>
      <c r="U1535" t="n">
        <v>0.66</v>
      </c>
      <c r="V1535" t="n">
        <v>0.75</v>
      </c>
      <c r="W1535" t="n">
        <v>2.63</v>
      </c>
      <c r="X1535" t="n">
        <v>0.31</v>
      </c>
      <c r="Y1535" t="n">
        <v>1</v>
      </c>
      <c r="Z1535" t="n">
        <v>10</v>
      </c>
    </row>
    <row r="1536">
      <c r="A1536" t="n">
        <v>29</v>
      </c>
      <c r="B1536" t="n">
        <v>50</v>
      </c>
      <c r="C1536" t="inlineStr">
        <is>
          <t xml:space="preserve">CONCLUIDO	</t>
        </is>
      </c>
      <c r="D1536" t="n">
        <v>5.5713</v>
      </c>
      <c r="E1536" t="n">
        <v>17.95</v>
      </c>
      <c r="F1536" t="n">
        <v>15.65</v>
      </c>
      <c r="G1536" t="n">
        <v>78.23</v>
      </c>
      <c r="H1536" t="n">
        <v>1.25</v>
      </c>
      <c r="I1536" t="n">
        <v>12</v>
      </c>
      <c r="J1536" t="n">
        <v>116.69</v>
      </c>
      <c r="K1536" t="n">
        <v>41.65</v>
      </c>
      <c r="L1536" t="n">
        <v>8.25</v>
      </c>
      <c r="M1536" t="n">
        <v>9</v>
      </c>
      <c r="N1536" t="n">
        <v>16.79</v>
      </c>
      <c r="O1536" t="n">
        <v>14625.77</v>
      </c>
      <c r="P1536" t="n">
        <v>122.72</v>
      </c>
      <c r="Q1536" t="n">
        <v>467.07</v>
      </c>
      <c r="R1536" t="n">
        <v>60.16</v>
      </c>
      <c r="S1536" t="n">
        <v>39.61</v>
      </c>
      <c r="T1536" t="n">
        <v>5312.08</v>
      </c>
      <c r="U1536" t="n">
        <v>0.66</v>
      </c>
      <c r="V1536" t="n">
        <v>0.75</v>
      </c>
      <c r="W1536" t="n">
        <v>2.63</v>
      </c>
      <c r="X1536" t="n">
        <v>0.31</v>
      </c>
      <c r="Y1536" t="n">
        <v>1</v>
      </c>
      <c r="Z1536" t="n">
        <v>10</v>
      </c>
    </row>
    <row r="1537">
      <c r="A1537" t="n">
        <v>30</v>
      </c>
      <c r="B1537" t="n">
        <v>50</v>
      </c>
      <c r="C1537" t="inlineStr">
        <is>
          <t xml:space="preserve">CONCLUIDO	</t>
        </is>
      </c>
      <c r="D1537" t="n">
        <v>5.5681</v>
      </c>
      <c r="E1537" t="n">
        <v>17.96</v>
      </c>
      <c r="F1537" t="n">
        <v>15.66</v>
      </c>
      <c r="G1537" t="n">
        <v>78.28</v>
      </c>
      <c r="H1537" t="n">
        <v>1.28</v>
      </c>
      <c r="I1537" t="n">
        <v>12</v>
      </c>
      <c r="J1537" t="n">
        <v>117.01</v>
      </c>
      <c r="K1537" t="n">
        <v>41.65</v>
      </c>
      <c r="L1537" t="n">
        <v>8.5</v>
      </c>
      <c r="M1537" t="n">
        <v>9</v>
      </c>
      <c r="N1537" t="n">
        <v>16.86</v>
      </c>
      <c r="O1537" t="n">
        <v>14665.62</v>
      </c>
      <c r="P1537" t="n">
        <v>121.99</v>
      </c>
      <c r="Q1537" t="n">
        <v>467.09</v>
      </c>
      <c r="R1537" t="n">
        <v>60.52</v>
      </c>
      <c r="S1537" t="n">
        <v>39.61</v>
      </c>
      <c r="T1537" t="n">
        <v>5489.8</v>
      </c>
      <c r="U1537" t="n">
        <v>0.65</v>
      </c>
      <c r="V1537" t="n">
        <v>0.74</v>
      </c>
      <c r="W1537" t="n">
        <v>2.63</v>
      </c>
      <c r="X1537" t="n">
        <v>0.32</v>
      </c>
      <c r="Y1537" t="n">
        <v>1</v>
      </c>
      <c r="Z1537" t="n">
        <v>10</v>
      </c>
    </row>
    <row r="1538">
      <c r="A1538" t="n">
        <v>31</v>
      </c>
      <c r="B1538" t="n">
        <v>50</v>
      </c>
      <c r="C1538" t="inlineStr">
        <is>
          <t xml:space="preserve">CONCLUIDO	</t>
        </is>
      </c>
      <c r="D1538" t="n">
        <v>5.5853</v>
      </c>
      <c r="E1538" t="n">
        <v>17.9</v>
      </c>
      <c r="F1538" t="n">
        <v>15.62</v>
      </c>
      <c r="G1538" t="n">
        <v>85.22</v>
      </c>
      <c r="H1538" t="n">
        <v>1.32</v>
      </c>
      <c r="I1538" t="n">
        <v>11</v>
      </c>
      <c r="J1538" t="n">
        <v>117.34</v>
      </c>
      <c r="K1538" t="n">
        <v>41.65</v>
      </c>
      <c r="L1538" t="n">
        <v>8.75</v>
      </c>
      <c r="M1538" t="n">
        <v>5</v>
      </c>
      <c r="N1538" t="n">
        <v>16.94</v>
      </c>
      <c r="O1538" t="n">
        <v>14705.49</v>
      </c>
      <c r="P1538" t="n">
        <v>120.5</v>
      </c>
      <c r="Q1538" t="n">
        <v>467.07</v>
      </c>
      <c r="R1538" t="n">
        <v>59.32</v>
      </c>
      <c r="S1538" t="n">
        <v>39.61</v>
      </c>
      <c r="T1538" t="n">
        <v>4896.73</v>
      </c>
      <c r="U1538" t="n">
        <v>0.67</v>
      </c>
      <c r="V1538" t="n">
        <v>0.75</v>
      </c>
      <c r="W1538" t="n">
        <v>2.63</v>
      </c>
      <c r="X1538" t="n">
        <v>0.29</v>
      </c>
      <c r="Y1538" t="n">
        <v>1</v>
      </c>
      <c r="Z1538" t="n">
        <v>10</v>
      </c>
    </row>
    <row r="1539">
      <c r="A1539" t="n">
        <v>32</v>
      </c>
      <c r="B1539" t="n">
        <v>50</v>
      </c>
      <c r="C1539" t="inlineStr">
        <is>
          <t xml:space="preserve">CONCLUIDO	</t>
        </is>
      </c>
      <c r="D1539" t="n">
        <v>5.5893</v>
      </c>
      <c r="E1539" t="n">
        <v>17.89</v>
      </c>
      <c r="F1539" t="n">
        <v>15.61</v>
      </c>
      <c r="G1539" t="n">
        <v>85.15000000000001</v>
      </c>
      <c r="H1539" t="n">
        <v>1.35</v>
      </c>
      <c r="I1539" t="n">
        <v>11</v>
      </c>
      <c r="J1539" t="n">
        <v>117.66</v>
      </c>
      <c r="K1539" t="n">
        <v>41.65</v>
      </c>
      <c r="L1539" t="n">
        <v>9</v>
      </c>
      <c r="M1539" t="n">
        <v>4</v>
      </c>
      <c r="N1539" t="n">
        <v>17.01</v>
      </c>
      <c r="O1539" t="n">
        <v>14745.39</v>
      </c>
      <c r="P1539" t="n">
        <v>120.45</v>
      </c>
      <c r="Q1539" t="n">
        <v>467.08</v>
      </c>
      <c r="R1539" t="n">
        <v>58.74</v>
      </c>
      <c r="S1539" t="n">
        <v>39.61</v>
      </c>
      <c r="T1539" t="n">
        <v>4605.5</v>
      </c>
      <c r="U1539" t="n">
        <v>0.67</v>
      </c>
      <c r="V1539" t="n">
        <v>0.75</v>
      </c>
      <c r="W1539" t="n">
        <v>2.63</v>
      </c>
      <c r="X1539" t="n">
        <v>0.28</v>
      </c>
      <c r="Y1539" t="n">
        <v>1</v>
      </c>
      <c r="Z1539" t="n">
        <v>10</v>
      </c>
    </row>
    <row r="1540">
      <c r="A1540" t="n">
        <v>33</v>
      </c>
      <c r="B1540" t="n">
        <v>50</v>
      </c>
      <c r="C1540" t="inlineStr">
        <is>
          <t xml:space="preserve">CONCLUIDO	</t>
        </is>
      </c>
      <c r="D1540" t="n">
        <v>5.5882</v>
      </c>
      <c r="E1540" t="n">
        <v>17.89</v>
      </c>
      <c r="F1540" t="n">
        <v>15.61</v>
      </c>
      <c r="G1540" t="n">
        <v>85.17</v>
      </c>
      <c r="H1540" t="n">
        <v>1.38</v>
      </c>
      <c r="I1540" t="n">
        <v>11</v>
      </c>
      <c r="J1540" t="n">
        <v>117.98</v>
      </c>
      <c r="K1540" t="n">
        <v>41.65</v>
      </c>
      <c r="L1540" t="n">
        <v>9.25</v>
      </c>
      <c r="M1540" t="n">
        <v>2</v>
      </c>
      <c r="N1540" t="n">
        <v>17.08</v>
      </c>
      <c r="O1540" t="n">
        <v>14785.31</v>
      </c>
      <c r="P1540" t="n">
        <v>119.72</v>
      </c>
      <c r="Q1540" t="n">
        <v>467.07</v>
      </c>
      <c r="R1540" t="n">
        <v>58.72</v>
      </c>
      <c r="S1540" t="n">
        <v>39.61</v>
      </c>
      <c r="T1540" t="n">
        <v>4597.17</v>
      </c>
      <c r="U1540" t="n">
        <v>0.67</v>
      </c>
      <c r="V1540" t="n">
        <v>0.75</v>
      </c>
      <c r="W1540" t="n">
        <v>2.64</v>
      </c>
      <c r="X1540" t="n">
        <v>0.28</v>
      </c>
      <c r="Y1540" t="n">
        <v>1</v>
      </c>
      <c r="Z1540" t="n">
        <v>10</v>
      </c>
    </row>
    <row r="1541">
      <c r="A1541" t="n">
        <v>34</v>
      </c>
      <c r="B1541" t="n">
        <v>50</v>
      </c>
      <c r="C1541" t="inlineStr">
        <is>
          <t xml:space="preserve">CONCLUIDO	</t>
        </is>
      </c>
      <c r="D1541" t="n">
        <v>5.5865</v>
      </c>
      <c r="E1541" t="n">
        <v>17.9</v>
      </c>
      <c r="F1541" t="n">
        <v>15.62</v>
      </c>
      <c r="G1541" t="n">
        <v>85.2</v>
      </c>
      <c r="H1541" t="n">
        <v>1.42</v>
      </c>
      <c r="I1541" t="n">
        <v>11</v>
      </c>
      <c r="J1541" t="n">
        <v>118.31</v>
      </c>
      <c r="K1541" t="n">
        <v>41.65</v>
      </c>
      <c r="L1541" t="n">
        <v>9.5</v>
      </c>
      <c r="M1541" t="n">
        <v>2</v>
      </c>
      <c r="N1541" t="n">
        <v>17.16</v>
      </c>
      <c r="O1541" t="n">
        <v>14825.26</v>
      </c>
      <c r="P1541" t="n">
        <v>119.98</v>
      </c>
      <c r="Q1541" t="n">
        <v>467.09</v>
      </c>
      <c r="R1541" t="n">
        <v>59.03</v>
      </c>
      <c r="S1541" t="n">
        <v>39.61</v>
      </c>
      <c r="T1541" t="n">
        <v>4752.24</v>
      </c>
      <c r="U1541" t="n">
        <v>0.67</v>
      </c>
      <c r="V1541" t="n">
        <v>0.75</v>
      </c>
      <c r="W1541" t="n">
        <v>2.63</v>
      </c>
      <c r="X1541" t="n">
        <v>0.29</v>
      </c>
      <c r="Y1541" t="n">
        <v>1</v>
      </c>
      <c r="Z1541" t="n">
        <v>10</v>
      </c>
    </row>
    <row r="1542">
      <c r="A1542" t="n">
        <v>35</v>
      </c>
      <c r="B1542" t="n">
        <v>50</v>
      </c>
      <c r="C1542" t="inlineStr">
        <is>
          <t xml:space="preserve">CONCLUIDO	</t>
        </is>
      </c>
      <c r="D1542" t="n">
        <v>5.5843</v>
      </c>
      <c r="E1542" t="n">
        <v>17.91</v>
      </c>
      <c r="F1542" t="n">
        <v>15.63</v>
      </c>
      <c r="G1542" t="n">
        <v>85.23999999999999</v>
      </c>
      <c r="H1542" t="n">
        <v>1.45</v>
      </c>
      <c r="I1542" t="n">
        <v>11</v>
      </c>
      <c r="J1542" t="n">
        <v>118.63</v>
      </c>
      <c r="K1542" t="n">
        <v>41.65</v>
      </c>
      <c r="L1542" t="n">
        <v>9.75</v>
      </c>
      <c r="M1542" t="n">
        <v>0</v>
      </c>
      <c r="N1542" t="n">
        <v>17.23</v>
      </c>
      <c r="O1542" t="n">
        <v>14865.24</v>
      </c>
      <c r="P1542" t="n">
        <v>120.09</v>
      </c>
      <c r="Q1542" t="n">
        <v>467.1</v>
      </c>
      <c r="R1542" t="n">
        <v>59</v>
      </c>
      <c r="S1542" t="n">
        <v>39.61</v>
      </c>
      <c r="T1542" t="n">
        <v>4734.2</v>
      </c>
      <c r="U1542" t="n">
        <v>0.67</v>
      </c>
      <c r="V1542" t="n">
        <v>0.75</v>
      </c>
      <c r="W1542" t="n">
        <v>2.64</v>
      </c>
      <c r="X1542" t="n">
        <v>0.29</v>
      </c>
      <c r="Y1542" t="n">
        <v>1</v>
      </c>
      <c r="Z1542" t="n">
        <v>10</v>
      </c>
    </row>
    <row r="1543">
      <c r="A1543" t="n">
        <v>0</v>
      </c>
      <c r="B1543" t="n">
        <v>25</v>
      </c>
      <c r="C1543" t="inlineStr">
        <is>
          <t xml:space="preserve">CONCLUIDO	</t>
        </is>
      </c>
      <c r="D1543" t="n">
        <v>4.8595</v>
      </c>
      <c r="E1543" t="n">
        <v>20.58</v>
      </c>
      <c r="F1543" t="n">
        <v>17.66</v>
      </c>
      <c r="G1543" t="n">
        <v>13.08</v>
      </c>
      <c r="H1543" t="n">
        <v>0.28</v>
      </c>
      <c r="I1543" t="n">
        <v>81</v>
      </c>
      <c r="J1543" t="n">
        <v>61.76</v>
      </c>
      <c r="K1543" t="n">
        <v>28.92</v>
      </c>
      <c r="L1543" t="n">
        <v>1</v>
      </c>
      <c r="M1543" t="n">
        <v>79</v>
      </c>
      <c r="N1543" t="n">
        <v>6.84</v>
      </c>
      <c r="O1543" t="n">
        <v>7851.41</v>
      </c>
      <c r="P1543" t="n">
        <v>110.64</v>
      </c>
      <c r="Q1543" t="n">
        <v>467.17</v>
      </c>
      <c r="R1543" t="n">
        <v>125.49</v>
      </c>
      <c r="S1543" t="n">
        <v>39.61</v>
      </c>
      <c r="T1543" t="n">
        <v>37632.29</v>
      </c>
      <c r="U1543" t="n">
        <v>0.32</v>
      </c>
      <c r="V1543" t="n">
        <v>0.66</v>
      </c>
      <c r="W1543" t="n">
        <v>2.74</v>
      </c>
      <c r="X1543" t="n">
        <v>2.32</v>
      </c>
      <c r="Y1543" t="n">
        <v>1</v>
      </c>
      <c r="Z1543" t="n">
        <v>10</v>
      </c>
    </row>
    <row r="1544">
      <c r="A1544" t="n">
        <v>1</v>
      </c>
      <c r="B1544" t="n">
        <v>25</v>
      </c>
      <c r="C1544" t="inlineStr">
        <is>
          <t xml:space="preserve">CONCLUIDO	</t>
        </is>
      </c>
      <c r="D1544" t="n">
        <v>5.0579</v>
      </c>
      <c r="E1544" t="n">
        <v>19.77</v>
      </c>
      <c r="F1544" t="n">
        <v>17.11</v>
      </c>
      <c r="G1544" t="n">
        <v>16.56</v>
      </c>
      <c r="H1544" t="n">
        <v>0.35</v>
      </c>
      <c r="I1544" t="n">
        <v>62</v>
      </c>
      <c r="J1544" t="n">
        <v>62.05</v>
      </c>
      <c r="K1544" t="n">
        <v>28.92</v>
      </c>
      <c r="L1544" t="n">
        <v>1.25</v>
      </c>
      <c r="M1544" t="n">
        <v>60</v>
      </c>
      <c r="N1544" t="n">
        <v>6.88</v>
      </c>
      <c r="O1544" t="n">
        <v>7887.12</v>
      </c>
      <c r="P1544" t="n">
        <v>105.79</v>
      </c>
      <c r="Q1544" t="n">
        <v>467.15</v>
      </c>
      <c r="R1544" t="n">
        <v>107.71</v>
      </c>
      <c r="S1544" t="n">
        <v>39.61</v>
      </c>
      <c r="T1544" t="n">
        <v>28835.65</v>
      </c>
      <c r="U1544" t="n">
        <v>0.37</v>
      </c>
      <c r="V1544" t="n">
        <v>0.68</v>
      </c>
      <c r="W1544" t="n">
        <v>2.72</v>
      </c>
      <c r="X1544" t="n">
        <v>1.78</v>
      </c>
      <c r="Y1544" t="n">
        <v>1</v>
      </c>
      <c r="Z1544" t="n">
        <v>10</v>
      </c>
    </row>
    <row r="1545">
      <c r="A1545" t="n">
        <v>2</v>
      </c>
      <c r="B1545" t="n">
        <v>25</v>
      </c>
      <c r="C1545" t="inlineStr">
        <is>
          <t xml:space="preserve">CONCLUIDO	</t>
        </is>
      </c>
      <c r="D1545" t="n">
        <v>5.2013</v>
      </c>
      <c r="E1545" t="n">
        <v>19.23</v>
      </c>
      <c r="F1545" t="n">
        <v>16.74</v>
      </c>
      <c r="G1545" t="n">
        <v>20.08</v>
      </c>
      <c r="H1545" t="n">
        <v>0.42</v>
      </c>
      <c r="I1545" t="n">
        <v>50</v>
      </c>
      <c r="J1545" t="n">
        <v>62.34</v>
      </c>
      <c r="K1545" t="n">
        <v>28.92</v>
      </c>
      <c r="L1545" t="n">
        <v>1.5</v>
      </c>
      <c r="M1545" t="n">
        <v>48</v>
      </c>
      <c r="N1545" t="n">
        <v>6.92</v>
      </c>
      <c r="O1545" t="n">
        <v>7922.85</v>
      </c>
      <c r="P1545" t="n">
        <v>101.93</v>
      </c>
      <c r="Q1545" t="n">
        <v>467.08</v>
      </c>
      <c r="R1545" t="n">
        <v>95.58</v>
      </c>
      <c r="S1545" t="n">
        <v>39.61</v>
      </c>
      <c r="T1545" t="n">
        <v>22830.24</v>
      </c>
      <c r="U1545" t="n">
        <v>0.41</v>
      </c>
      <c r="V1545" t="n">
        <v>0.7</v>
      </c>
      <c r="W1545" t="n">
        <v>2.69</v>
      </c>
      <c r="X1545" t="n">
        <v>1.4</v>
      </c>
      <c r="Y1545" t="n">
        <v>1</v>
      </c>
      <c r="Z1545" t="n">
        <v>10</v>
      </c>
    </row>
    <row r="1546">
      <c r="A1546" t="n">
        <v>3</v>
      </c>
      <c r="B1546" t="n">
        <v>25</v>
      </c>
      <c r="C1546" t="inlineStr">
        <is>
          <t xml:space="preserve">CONCLUIDO	</t>
        </is>
      </c>
      <c r="D1546" t="n">
        <v>5.2986</v>
      </c>
      <c r="E1546" t="n">
        <v>18.87</v>
      </c>
      <c r="F1546" t="n">
        <v>16.49</v>
      </c>
      <c r="G1546" t="n">
        <v>23.56</v>
      </c>
      <c r="H1546" t="n">
        <v>0.49</v>
      </c>
      <c r="I1546" t="n">
        <v>42</v>
      </c>
      <c r="J1546" t="n">
        <v>62.63</v>
      </c>
      <c r="K1546" t="n">
        <v>28.92</v>
      </c>
      <c r="L1546" t="n">
        <v>1.75</v>
      </c>
      <c r="M1546" t="n">
        <v>40</v>
      </c>
      <c r="N1546" t="n">
        <v>6.96</v>
      </c>
      <c r="O1546" t="n">
        <v>7958.6</v>
      </c>
      <c r="P1546" t="n">
        <v>98.8</v>
      </c>
      <c r="Q1546" t="n">
        <v>467.17</v>
      </c>
      <c r="R1546" t="n">
        <v>87.7</v>
      </c>
      <c r="S1546" t="n">
        <v>39.61</v>
      </c>
      <c r="T1546" t="n">
        <v>18928.59</v>
      </c>
      <c r="U1546" t="n">
        <v>0.45</v>
      </c>
      <c r="V1546" t="n">
        <v>0.71</v>
      </c>
      <c r="W1546" t="n">
        <v>2.68</v>
      </c>
      <c r="X1546" t="n">
        <v>1.16</v>
      </c>
      <c r="Y1546" t="n">
        <v>1</v>
      </c>
      <c r="Z1546" t="n">
        <v>10</v>
      </c>
    </row>
    <row r="1547">
      <c r="A1547" t="n">
        <v>4</v>
      </c>
      <c r="B1547" t="n">
        <v>25</v>
      </c>
      <c r="C1547" t="inlineStr">
        <is>
          <t xml:space="preserve">CONCLUIDO	</t>
        </is>
      </c>
      <c r="D1547" t="n">
        <v>5.3611</v>
      </c>
      <c r="E1547" t="n">
        <v>18.65</v>
      </c>
      <c r="F1547" t="n">
        <v>16.36</v>
      </c>
      <c r="G1547" t="n">
        <v>27.26</v>
      </c>
      <c r="H1547" t="n">
        <v>0.55</v>
      </c>
      <c r="I1547" t="n">
        <v>36</v>
      </c>
      <c r="J1547" t="n">
        <v>62.92</v>
      </c>
      <c r="K1547" t="n">
        <v>28.92</v>
      </c>
      <c r="L1547" t="n">
        <v>2</v>
      </c>
      <c r="M1547" t="n">
        <v>34</v>
      </c>
      <c r="N1547" t="n">
        <v>7</v>
      </c>
      <c r="O1547" t="n">
        <v>7994.37</v>
      </c>
      <c r="P1547" t="n">
        <v>96.22</v>
      </c>
      <c r="Q1547" t="n">
        <v>467.08</v>
      </c>
      <c r="R1547" t="n">
        <v>83.19</v>
      </c>
      <c r="S1547" t="n">
        <v>39.61</v>
      </c>
      <c r="T1547" t="n">
        <v>16706.77</v>
      </c>
      <c r="U1547" t="n">
        <v>0.48</v>
      </c>
      <c r="V1547" t="n">
        <v>0.71</v>
      </c>
      <c r="W1547" t="n">
        <v>2.67</v>
      </c>
      <c r="X1547" t="n">
        <v>1.02</v>
      </c>
      <c r="Y1547" t="n">
        <v>1</v>
      </c>
      <c r="Z1547" t="n">
        <v>10</v>
      </c>
    </row>
    <row r="1548">
      <c r="A1548" t="n">
        <v>5</v>
      </c>
      <c r="B1548" t="n">
        <v>25</v>
      </c>
      <c r="C1548" t="inlineStr">
        <is>
          <t xml:space="preserve">CONCLUIDO	</t>
        </is>
      </c>
      <c r="D1548" t="n">
        <v>5.423</v>
      </c>
      <c r="E1548" t="n">
        <v>18.44</v>
      </c>
      <c r="F1548" t="n">
        <v>16.21</v>
      </c>
      <c r="G1548" t="n">
        <v>31.38</v>
      </c>
      <c r="H1548" t="n">
        <v>0.62</v>
      </c>
      <c r="I1548" t="n">
        <v>31</v>
      </c>
      <c r="J1548" t="n">
        <v>63.21</v>
      </c>
      <c r="K1548" t="n">
        <v>28.92</v>
      </c>
      <c r="L1548" t="n">
        <v>2.25</v>
      </c>
      <c r="M1548" t="n">
        <v>29</v>
      </c>
      <c r="N1548" t="n">
        <v>7.04</v>
      </c>
      <c r="O1548" t="n">
        <v>8030.17</v>
      </c>
      <c r="P1548" t="n">
        <v>93.95</v>
      </c>
      <c r="Q1548" t="n">
        <v>467.07</v>
      </c>
      <c r="R1548" t="n">
        <v>78.67</v>
      </c>
      <c r="S1548" t="n">
        <v>39.61</v>
      </c>
      <c r="T1548" t="n">
        <v>14472.84</v>
      </c>
      <c r="U1548" t="n">
        <v>0.5</v>
      </c>
      <c r="V1548" t="n">
        <v>0.72</v>
      </c>
      <c r="W1548" t="n">
        <v>2.66</v>
      </c>
      <c r="X1548" t="n">
        <v>0.88</v>
      </c>
      <c r="Y1548" t="n">
        <v>1</v>
      </c>
      <c r="Z1548" t="n">
        <v>10</v>
      </c>
    </row>
    <row r="1549">
      <c r="A1549" t="n">
        <v>6</v>
      </c>
      <c r="B1549" t="n">
        <v>25</v>
      </c>
      <c r="C1549" t="inlineStr">
        <is>
          <t xml:space="preserve">CONCLUIDO	</t>
        </is>
      </c>
      <c r="D1549" t="n">
        <v>5.46</v>
      </c>
      <c r="E1549" t="n">
        <v>18.32</v>
      </c>
      <c r="F1549" t="n">
        <v>16.13</v>
      </c>
      <c r="G1549" t="n">
        <v>34.56</v>
      </c>
      <c r="H1549" t="n">
        <v>0.6899999999999999</v>
      </c>
      <c r="I1549" t="n">
        <v>28</v>
      </c>
      <c r="J1549" t="n">
        <v>63.5</v>
      </c>
      <c r="K1549" t="n">
        <v>28.92</v>
      </c>
      <c r="L1549" t="n">
        <v>2.5</v>
      </c>
      <c r="M1549" t="n">
        <v>26</v>
      </c>
      <c r="N1549" t="n">
        <v>7.08</v>
      </c>
      <c r="O1549" t="n">
        <v>8065.98</v>
      </c>
      <c r="P1549" t="n">
        <v>91.31</v>
      </c>
      <c r="Q1549" t="n">
        <v>467.07</v>
      </c>
      <c r="R1549" t="n">
        <v>75.78</v>
      </c>
      <c r="S1549" t="n">
        <v>39.61</v>
      </c>
      <c r="T1549" t="n">
        <v>13043.09</v>
      </c>
      <c r="U1549" t="n">
        <v>0.52</v>
      </c>
      <c r="V1549" t="n">
        <v>0.72</v>
      </c>
      <c r="W1549" t="n">
        <v>2.66</v>
      </c>
      <c r="X1549" t="n">
        <v>0.8</v>
      </c>
      <c r="Y1549" t="n">
        <v>1</v>
      </c>
      <c r="Z1549" t="n">
        <v>10</v>
      </c>
    </row>
    <row r="1550">
      <c r="A1550" t="n">
        <v>7</v>
      </c>
      <c r="B1550" t="n">
        <v>25</v>
      </c>
      <c r="C1550" t="inlineStr">
        <is>
          <t xml:space="preserve">CONCLUIDO	</t>
        </is>
      </c>
      <c r="D1550" t="n">
        <v>5.5085</v>
      </c>
      <c r="E1550" t="n">
        <v>18.15</v>
      </c>
      <c r="F1550" t="n">
        <v>16.01</v>
      </c>
      <c r="G1550" t="n">
        <v>38.43</v>
      </c>
      <c r="H1550" t="n">
        <v>0.75</v>
      </c>
      <c r="I1550" t="n">
        <v>25</v>
      </c>
      <c r="J1550" t="n">
        <v>63.79</v>
      </c>
      <c r="K1550" t="n">
        <v>28.92</v>
      </c>
      <c r="L1550" t="n">
        <v>2.75</v>
      </c>
      <c r="M1550" t="n">
        <v>22</v>
      </c>
      <c r="N1550" t="n">
        <v>7.12</v>
      </c>
      <c r="O1550" t="n">
        <v>8101.81</v>
      </c>
      <c r="P1550" t="n">
        <v>88.95999999999999</v>
      </c>
      <c r="Q1550" t="n">
        <v>467.07</v>
      </c>
      <c r="R1550" t="n">
        <v>72.02</v>
      </c>
      <c r="S1550" t="n">
        <v>39.61</v>
      </c>
      <c r="T1550" t="n">
        <v>11173.84</v>
      </c>
      <c r="U1550" t="n">
        <v>0.55</v>
      </c>
      <c r="V1550" t="n">
        <v>0.73</v>
      </c>
      <c r="W1550" t="n">
        <v>2.65</v>
      </c>
      <c r="X1550" t="n">
        <v>0.68</v>
      </c>
      <c r="Y1550" t="n">
        <v>1</v>
      </c>
      <c r="Z1550" t="n">
        <v>10</v>
      </c>
    </row>
    <row r="1551">
      <c r="A1551" t="n">
        <v>8</v>
      </c>
      <c r="B1551" t="n">
        <v>25</v>
      </c>
      <c r="C1551" t="inlineStr">
        <is>
          <t xml:space="preserve">CONCLUIDO	</t>
        </is>
      </c>
      <c r="D1551" t="n">
        <v>5.5453</v>
      </c>
      <c r="E1551" t="n">
        <v>18.03</v>
      </c>
      <c r="F1551" t="n">
        <v>15.93</v>
      </c>
      <c r="G1551" t="n">
        <v>43.45</v>
      </c>
      <c r="H1551" t="n">
        <v>0.8100000000000001</v>
      </c>
      <c r="I1551" t="n">
        <v>22</v>
      </c>
      <c r="J1551" t="n">
        <v>64.08</v>
      </c>
      <c r="K1551" t="n">
        <v>28.92</v>
      </c>
      <c r="L1551" t="n">
        <v>3</v>
      </c>
      <c r="M1551" t="n">
        <v>15</v>
      </c>
      <c r="N1551" t="n">
        <v>7.16</v>
      </c>
      <c r="O1551" t="n">
        <v>8137.65</v>
      </c>
      <c r="P1551" t="n">
        <v>86.91</v>
      </c>
      <c r="Q1551" t="n">
        <v>467.16</v>
      </c>
      <c r="R1551" t="n">
        <v>69.08</v>
      </c>
      <c r="S1551" t="n">
        <v>39.61</v>
      </c>
      <c r="T1551" t="n">
        <v>9720.58</v>
      </c>
      <c r="U1551" t="n">
        <v>0.57</v>
      </c>
      <c r="V1551" t="n">
        <v>0.73</v>
      </c>
      <c r="W1551" t="n">
        <v>2.65</v>
      </c>
      <c r="X1551" t="n">
        <v>0.6</v>
      </c>
      <c r="Y1551" t="n">
        <v>1</v>
      </c>
      <c r="Z1551" t="n">
        <v>10</v>
      </c>
    </row>
    <row r="1552">
      <c r="A1552" t="n">
        <v>9</v>
      </c>
      <c r="B1552" t="n">
        <v>25</v>
      </c>
      <c r="C1552" t="inlineStr">
        <is>
          <t xml:space="preserve">CONCLUIDO	</t>
        </is>
      </c>
      <c r="D1552" t="n">
        <v>5.557</v>
      </c>
      <c r="E1552" t="n">
        <v>18</v>
      </c>
      <c r="F1552" t="n">
        <v>15.91</v>
      </c>
      <c r="G1552" t="n">
        <v>45.45</v>
      </c>
      <c r="H1552" t="n">
        <v>0.88</v>
      </c>
      <c r="I1552" t="n">
        <v>21</v>
      </c>
      <c r="J1552" t="n">
        <v>64.38</v>
      </c>
      <c r="K1552" t="n">
        <v>28.92</v>
      </c>
      <c r="L1552" t="n">
        <v>3.25</v>
      </c>
      <c r="M1552" t="n">
        <v>10</v>
      </c>
      <c r="N1552" t="n">
        <v>7.2</v>
      </c>
      <c r="O1552" t="n">
        <v>8173.52</v>
      </c>
      <c r="P1552" t="n">
        <v>85.61</v>
      </c>
      <c r="Q1552" t="n">
        <v>467.07</v>
      </c>
      <c r="R1552" t="n">
        <v>68.17</v>
      </c>
      <c r="S1552" t="n">
        <v>39.61</v>
      </c>
      <c r="T1552" t="n">
        <v>9271.08</v>
      </c>
      <c r="U1552" t="n">
        <v>0.58</v>
      </c>
      <c r="V1552" t="n">
        <v>0.73</v>
      </c>
      <c r="W1552" t="n">
        <v>2.66</v>
      </c>
      <c r="X1552" t="n">
        <v>0.57</v>
      </c>
      <c r="Y1552" t="n">
        <v>1</v>
      </c>
      <c r="Z1552" t="n">
        <v>10</v>
      </c>
    </row>
    <row r="1553">
      <c r="A1553" t="n">
        <v>10</v>
      </c>
      <c r="B1553" t="n">
        <v>25</v>
      </c>
      <c r="C1553" t="inlineStr">
        <is>
          <t xml:space="preserve">CONCLUIDO	</t>
        </is>
      </c>
      <c r="D1553" t="n">
        <v>5.5666</v>
      </c>
      <c r="E1553" t="n">
        <v>17.96</v>
      </c>
      <c r="F1553" t="n">
        <v>15.89</v>
      </c>
      <c r="G1553" t="n">
        <v>47.67</v>
      </c>
      <c r="H1553" t="n">
        <v>0.9399999999999999</v>
      </c>
      <c r="I1553" t="n">
        <v>20</v>
      </c>
      <c r="J1553" t="n">
        <v>64.67</v>
      </c>
      <c r="K1553" t="n">
        <v>28.92</v>
      </c>
      <c r="L1553" t="n">
        <v>3.5</v>
      </c>
      <c r="M1553" t="n">
        <v>3</v>
      </c>
      <c r="N1553" t="n">
        <v>7.24</v>
      </c>
      <c r="O1553" t="n">
        <v>8209.41</v>
      </c>
      <c r="P1553" t="n">
        <v>84.78</v>
      </c>
      <c r="Q1553" t="n">
        <v>467.12</v>
      </c>
      <c r="R1553" t="n">
        <v>67.44</v>
      </c>
      <c r="S1553" t="n">
        <v>39.61</v>
      </c>
      <c r="T1553" t="n">
        <v>8912.24</v>
      </c>
      <c r="U1553" t="n">
        <v>0.59</v>
      </c>
      <c r="V1553" t="n">
        <v>0.73</v>
      </c>
      <c r="W1553" t="n">
        <v>2.66</v>
      </c>
      <c r="X1553" t="n">
        <v>0.5600000000000001</v>
      </c>
      <c r="Y1553" t="n">
        <v>1</v>
      </c>
      <c r="Z1553" t="n">
        <v>10</v>
      </c>
    </row>
    <row r="1554">
      <c r="A1554" t="n">
        <v>11</v>
      </c>
      <c r="B1554" t="n">
        <v>25</v>
      </c>
      <c r="C1554" t="inlineStr">
        <is>
          <t xml:space="preserve">CONCLUIDO	</t>
        </is>
      </c>
      <c r="D1554" t="n">
        <v>5.5637</v>
      </c>
      <c r="E1554" t="n">
        <v>17.97</v>
      </c>
      <c r="F1554" t="n">
        <v>15.9</v>
      </c>
      <c r="G1554" t="n">
        <v>47.7</v>
      </c>
      <c r="H1554" t="n">
        <v>1.01</v>
      </c>
      <c r="I1554" t="n">
        <v>20</v>
      </c>
      <c r="J1554" t="n">
        <v>64.95999999999999</v>
      </c>
      <c r="K1554" t="n">
        <v>28.92</v>
      </c>
      <c r="L1554" t="n">
        <v>3.75</v>
      </c>
      <c r="M1554" t="n">
        <v>0</v>
      </c>
      <c r="N1554" t="n">
        <v>7.28</v>
      </c>
      <c r="O1554" t="n">
        <v>8245.32</v>
      </c>
      <c r="P1554" t="n">
        <v>85.13</v>
      </c>
      <c r="Q1554" t="n">
        <v>467.1</v>
      </c>
      <c r="R1554" t="n">
        <v>67.68000000000001</v>
      </c>
      <c r="S1554" t="n">
        <v>39.61</v>
      </c>
      <c r="T1554" t="n">
        <v>9030.629999999999</v>
      </c>
      <c r="U1554" t="n">
        <v>0.59</v>
      </c>
      <c r="V1554" t="n">
        <v>0.73</v>
      </c>
      <c r="W1554" t="n">
        <v>2.66</v>
      </c>
      <c r="X1554" t="n">
        <v>0.57</v>
      </c>
      <c r="Y1554" t="n">
        <v>1</v>
      </c>
      <c r="Z1554" t="n">
        <v>10</v>
      </c>
    </row>
    <row r="1555">
      <c r="A1555" t="n">
        <v>0</v>
      </c>
      <c r="B1555" t="n">
        <v>85</v>
      </c>
      <c r="C1555" t="inlineStr">
        <is>
          <t xml:space="preserve">CONCLUIDO	</t>
        </is>
      </c>
      <c r="D1555" t="n">
        <v>3.3225</v>
      </c>
      <c r="E1555" t="n">
        <v>30.1</v>
      </c>
      <c r="F1555" t="n">
        <v>21.12</v>
      </c>
      <c r="G1555" t="n">
        <v>6.5</v>
      </c>
      <c r="H1555" t="n">
        <v>0.11</v>
      </c>
      <c r="I1555" t="n">
        <v>195</v>
      </c>
      <c r="J1555" t="n">
        <v>167.88</v>
      </c>
      <c r="K1555" t="n">
        <v>51.39</v>
      </c>
      <c r="L1555" t="n">
        <v>1</v>
      </c>
      <c r="M1555" t="n">
        <v>193</v>
      </c>
      <c r="N1555" t="n">
        <v>30.49</v>
      </c>
      <c r="O1555" t="n">
        <v>20939.59</v>
      </c>
      <c r="P1555" t="n">
        <v>268.2</v>
      </c>
      <c r="Q1555" t="n">
        <v>467.43</v>
      </c>
      <c r="R1555" t="n">
        <v>239</v>
      </c>
      <c r="S1555" t="n">
        <v>39.61</v>
      </c>
      <c r="T1555" t="n">
        <v>93814.53999999999</v>
      </c>
      <c r="U1555" t="n">
        <v>0.17</v>
      </c>
      <c r="V1555" t="n">
        <v>0.55</v>
      </c>
      <c r="W1555" t="n">
        <v>2.92</v>
      </c>
      <c r="X1555" t="n">
        <v>5.78</v>
      </c>
      <c r="Y1555" t="n">
        <v>1</v>
      </c>
      <c r="Z1555" t="n">
        <v>10</v>
      </c>
    </row>
    <row r="1556">
      <c r="A1556" t="n">
        <v>1</v>
      </c>
      <c r="B1556" t="n">
        <v>85</v>
      </c>
      <c r="C1556" t="inlineStr">
        <is>
          <t xml:space="preserve">CONCLUIDO	</t>
        </is>
      </c>
      <c r="D1556" t="n">
        <v>3.7309</v>
      </c>
      <c r="E1556" t="n">
        <v>26.8</v>
      </c>
      <c r="F1556" t="n">
        <v>19.55</v>
      </c>
      <c r="G1556" t="n">
        <v>8.15</v>
      </c>
      <c r="H1556" t="n">
        <v>0.13</v>
      </c>
      <c r="I1556" t="n">
        <v>144</v>
      </c>
      <c r="J1556" t="n">
        <v>168.25</v>
      </c>
      <c r="K1556" t="n">
        <v>51.39</v>
      </c>
      <c r="L1556" t="n">
        <v>1.25</v>
      </c>
      <c r="M1556" t="n">
        <v>142</v>
      </c>
      <c r="N1556" t="n">
        <v>30.6</v>
      </c>
      <c r="O1556" t="n">
        <v>20984.25</v>
      </c>
      <c r="P1556" t="n">
        <v>247.79</v>
      </c>
      <c r="Q1556" t="n">
        <v>467.15</v>
      </c>
      <c r="R1556" t="n">
        <v>187.56</v>
      </c>
      <c r="S1556" t="n">
        <v>39.61</v>
      </c>
      <c r="T1556" t="n">
        <v>68349.03</v>
      </c>
      <c r="U1556" t="n">
        <v>0.21</v>
      </c>
      <c r="V1556" t="n">
        <v>0.6</v>
      </c>
      <c r="W1556" t="n">
        <v>2.84</v>
      </c>
      <c r="X1556" t="n">
        <v>4.21</v>
      </c>
      <c r="Y1556" t="n">
        <v>1</v>
      </c>
      <c r="Z1556" t="n">
        <v>10</v>
      </c>
    </row>
    <row r="1557">
      <c r="A1557" t="n">
        <v>2</v>
      </c>
      <c r="B1557" t="n">
        <v>85</v>
      </c>
      <c r="C1557" t="inlineStr">
        <is>
          <t xml:space="preserve">CONCLUIDO	</t>
        </is>
      </c>
      <c r="D1557" t="n">
        <v>4.0074</v>
      </c>
      <c r="E1557" t="n">
        <v>24.95</v>
      </c>
      <c r="F1557" t="n">
        <v>18.68</v>
      </c>
      <c r="G1557" t="n">
        <v>9.75</v>
      </c>
      <c r="H1557" t="n">
        <v>0.16</v>
      </c>
      <c r="I1557" t="n">
        <v>115</v>
      </c>
      <c r="J1557" t="n">
        <v>168.61</v>
      </c>
      <c r="K1557" t="n">
        <v>51.39</v>
      </c>
      <c r="L1557" t="n">
        <v>1.5</v>
      </c>
      <c r="M1557" t="n">
        <v>113</v>
      </c>
      <c r="N1557" t="n">
        <v>30.71</v>
      </c>
      <c r="O1557" t="n">
        <v>21028.94</v>
      </c>
      <c r="P1557" t="n">
        <v>236.34</v>
      </c>
      <c r="Q1557" t="n">
        <v>467.23</v>
      </c>
      <c r="R1557" t="n">
        <v>159.09</v>
      </c>
      <c r="S1557" t="n">
        <v>39.61</v>
      </c>
      <c r="T1557" t="n">
        <v>54258.42</v>
      </c>
      <c r="U1557" t="n">
        <v>0.25</v>
      </c>
      <c r="V1557" t="n">
        <v>0.62</v>
      </c>
      <c r="W1557" t="n">
        <v>2.8</v>
      </c>
      <c r="X1557" t="n">
        <v>3.35</v>
      </c>
      <c r="Y1557" t="n">
        <v>1</v>
      </c>
      <c r="Z1557" t="n">
        <v>10</v>
      </c>
    </row>
    <row r="1558">
      <c r="A1558" t="n">
        <v>3</v>
      </c>
      <c r="B1558" t="n">
        <v>85</v>
      </c>
      <c r="C1558" t="inlineStr">
        <is>
          <t xml:space="preserve">CONCLUIDO	</t>
        </is>
      </c>
      <c r="D1558" t="n">
        <v>4.2271</v>
      </c>
      <c r="E1558" t="n">
        <v>23.66</v>
      </c>
      <c r="F1558" t="n">
        <v>18.07</v>
      </c>
      <c r="G1558" t="n">
        <v>11.41</v>
      </c>
      <c r="H1558" t="n">
        <v>0.18</v>
      </c>
      <c r="I1558" t="n">
        <v>95</v>
      </c>
      <c r="J1558" t="n">
        <v>168.97</v>
      </c>
      <c r="K1558" t="n">
        <v>51.39</v>
      </c>
      <c r="L1558" t="n">
        <v>1.75</v>
      </c>
      <c r="M1558" t="n">
        <v>93</v>
      </c>
      <c r="N1558" t="n">
        <v>30.83</v>
      </c>
      <c r="O1558" t="n">
        <v>21073.68</v>
      </c>
      <c r="P1558" t="n">
        <v>228.09</v>
      </c>
      <c r="Q1558" t="n">
        <v>467.15</v>
      </c>
      <c r="R1558" t="n">
        <v>139.09</v>
      </c>
      <c r="S1558" t="n">
        <v>39.61</v>
      </c>
      <c r="T1558" t="n">
        <v>44359.6</v>
      </c>
      <c r="U1558" t="n">
        <v>0.28</v>
      </c>
      <c r="V1558" t="n">
        <v>0.65</v>
      </c>
      <c r="W1558" t="n">
        <v>2.76</v>
      </c>
      <c r="X1558" t="n">
        <v>2.73</v>
      </c>
      <c r="Y1558" t="n">
        <v>1</v>
      </c>
      <c r="Z1558" t="n">
        <v>10</v>
      </c>
    </row>
    <row r="1559">
      <c r="A1559" t="n">
        <v>4</v>
      </c>
      <c r="B1559" t="n">
        <v>85</v>
      </c>
      <c r="C1559" t="inlineStr">
        <is>
          <t xml:space="preserve">CONCLUIDO	</t>
        </is>
      </c>
      <c r="D1559" t="n">
        <v>4.3901</v>
      </c>
      <c r="E1559" t="n">
        <v>22.78</v>
      </c>
      <c r="F1559" t="n">
        <v>17.66</v>
      </c>
      <c r="G1559" t="n">
        <v>13.08</v>
      </c>
      <c r="H1559" t="n">
        <v>0.21</v>
      </c>
      <c r="I1559" t="n">
        <v>81</v>
      </c>
      <c r="J1559" t="n">
        <v>169.33</v>
      </c>
      <c r="K1559" t="n">
        <v>51.39</v>
      </c>
      <c r="L1559" t="n">
        <v>2</v>
      </c>
      <c r="M1559" t="n">
        <v>79</v>
      </c>
      <c r="N1559" t="n">
        <v>30.94</v>
      </c>
      <c r="O1559" t="n">
        <v>21118.46</v>
      </c>
      <c r="P1559" t="n">
        <v>222.45</v>
      </c>
      <c r="Q1559" t="n">
        <v>467.11</v>
      </c>
      <c r="R1559" t="n">
        <v>125.81</v>
      </c>
      <c r="S1559" t="n">
        <v>39.61</v>
      </c>
      <c r="T1559" t="n">
        <v>37789.28</v>
      </c>
      <c r="U1559" t="n">
        <v>0.31</v>
      </c>
      <c r="V1559" t="n">
        <v>0.66</v>
      </c>
      <c r="W1559" t="n">
        <v>2.74</v>
      </c>
      <c r="X1559" t="n">
        <v>2.33</v>
      </c>
      <c r="Y1559" t="n">
        <v>1</v>
      </c>
      <c r="Z1559" t="n">
        <v>10</v>
      </c>
    </row>
    <row r="1560">
      <c r="A1560" t="n">
        <v>5</v>
      </c>
      <c r="B1560" t="n">
        <v>85</v>
      </c>
      <c r="C1560" t="inlineStr">
        <is>
          <t xml:space="preserve">CONCLUIDO	</t>
        </is>
      </c>
      <c r="D1560" t="n">
        <v>4.5147</v>
      </c>
      <c r="E1560" t="n">
        <v>22.15</v>
      </c>
      <c r="F1560" t="n">
        <v>17.37</v>
      </c>
      <c r="G1560" t="n">
        <v>14.68</v>
      </c>
      <c r="H1560" t="n">
        <v>0.24</v>
      </c>
      <c r="I1560" t="n">
        <v>71</v>
      </c>
      <c r="J1560" t="n">
        <v>169.7</v>
      </c>
      <c r="K1560" t="n">
        <v>51.39</v>
      </c>
      <c r="L1560" t="n">
        <v>2.25</v>
      </c>
      <c r="M1560" t="n">
        <v>69</v>
      </c>
      <c r="N1560" t="n">
        <v>31.05</v>
      </c>
      <c r="O1560" t="n">
        <v>21163.27</v>
      </c>
      <c r="P1560" t="n">
        <v>218.46</v>
      </c>
      <c r="Q1560" t="n">
        <v>467.08</v>
      </c>
      <c r="R1560" t="n">
        <v>116.25</v>
      </c>
      <c r="S1560" t="n">
        <v>39.61</v>
      </c>
      <c r="T1560" t="n">
        <v>33062.7</v>
      </c>
      <c r="U1560" t="n">
        <v>0.34</v>
      </c>
      <c r="V1560" t="n">
        <v>0.67</v>
      </c>
      <c r="W1560" t="n">
        <v>2.73</v>
      </c>
      <c r="X1560" t="n">
        <v>2.04</v>
      </c>
      <c r="Y1560" t="n">
        <v>1</v>
      </c>
      <c r="Z1560" t="n">
        <v>10</v>
      </c>
    </row>
    <row r="1561">
      <c r="A1561" t="n">
        <v>6</v>
      </c>
      <c r="B1561" t="n">
        <v>85</v>
      </c>
      <c r="C1561" t="inlineStr">
        <is>
          <t xml:space="preserve">CONCLUIDO	</t>
        </is>
      </c>
      <c r="D1561" t="n">
        <v>4.618</v>
      </c>
      <c r="E1561" t="n">
        <v>21.65</v>
      </c>
      <c r="F1561" t="n">
        <v>17.15</v>
      </c>
      <c r="G1561" t="n">
        <v>16.33</v>
      </c>
      <c r="H1561" t="n">
        <v>0.26</v>
      </c>
      <c r="I1561" t="n">
        <v>63</v>
      </c>
      <c r="J1561" t="n">
        <v>170.06</v>
      </c>
      <c r="K1561" t="n">
        <v>51.39</v>
      </c>
      <c r="L1561" t="n">
        <v>2.5</v>
      </c>
      <c r="M1561" t="n">
        <v>61</v>
      </c>
      <c r="N1561" t="n">
        <v>31.17</v>
      </c>
      <c r="O1561" t="n">
        <v>21208.12</v>
      </c>
      <c r="P1561" t="n">
        <v>215.08</v>
      </c>
      <c r="Q1561" t="n">
        <v>467.29</v>
      </c>
      <c r="R1561" t="n">
        <v>108.66</v>
      </c>
      <c r="S1561" t="n">
        <v>39.61</v>
      </c>
      <c r="T1561" t="n">
        <v>29307.38</v>
      </c>
      <c r="U1561" t="n">
        <v>0.36</v>
      </c>
      <c r="V1561" t="n">
        <v>0.68</v>
      </c>
      <c r="W1561" t="n">
        <v>2.72</v>
      </c>
      <c r="X1561" t="n">
        <v>1.81</v>
      </c>
      <c r="Y1561" t="n">
        <v>1</v>
      </c>
      <c r="Z1561" t="n">
        <v>10</v>
      </c>
    </row>
    <row r="1562">
      <c r="A1562" t="n">
        <v>7</v>
      </c>
      <c r="B1562" t="n">
        <v>85</v>
      </c>
      <c r="C1562" t="inlineStr">
        <is>
          <t xml:space="preserve">CONCLUIDO	</t>
        </is>
      </c>
      <c r="D1562" t="n">
        <v>4.7013</v>
      </c>
      <c r="E1562" t="n">
        <v>21.27</v>
      </c>
      <c r="F1562" t="n">
        <v>16.97</v>
      </c>
      <c r="G1562" t="n">
        <v>17.86</v>
      </c>
      <c r="H1562" t="n">
        <v>0.29</v>
      </c>
      <c r="I1562" t="n">
        <v>57</v>
      </c>
      <c r="J1562" t="n">
        <v>170.42</v>
      </c>
      <c r="K1562" t="n">
        <v>51.39</v>
      </c>
      <c r="L1562" t="n">
        <v>2.75</v>
      </c>
      <c r="M1562" t="n">
        <v>55</v>
      </c>
      <c r="N1562" t="n">
        <v>31.28</v>
      </c>
      <c r="O1562" t="n">
        <v>21253.01</v>
      </c>
      <c r="P1562" t="n">
        <v>212.33</v>
      </c>
      <c r="Q1562" t="n">
        <v>467.17</v>
      </c>
      <c r="R1562" t="n">
        <v>103.01</v>
      </c>
      <c r="S1562" t="n">
        <v>39.61</v>
      </c>
      <c r="T1562" t="n">
        <v>26510.82</v>
      </c>
      <c r="U1562" t="n">
        <v>0.38</v>
      </c>
      <c r="V1562" t="n">
        <v>0.6899999999999999</v>
      </c>
      <c r="W1562" t="n">
        <v>2.71</v>
      </c>
      <c r="X1562" t="n">
        <v>1.63</v>
      </c>
      <c r="Y1562" t="n">
        <v>1</v>
      </c>
      <c r="Z1562" t="n">
        <v>10</v>
      </c>
    </row>
    <row r="1563">
      <c r="A1563" t="n">
        <v>8</v>
      </c>
      <c r="B1563" t="n">
        <v>85</v>
      </c>
      <c r="C1563" t="inlineStr">
        <is>
          <t xml:space="preserve">CONCLUIDO	</t>
        </is>
      </c>
      <c r="D1563" t="n">
        <v>4.7704</v>
      </c>
      <c r="E1563" t="n">
        <v>20.96</v>
      </c>
      <c r="F1563" t="n">
        <v>16.83</v>
      </c>
      <c r="G1563" t="n">
        <v>19.42</v>
      </c>
      <c r="H1563" t="n">
        <v>0.31</v>
      </c>
      <c r="I1563" t="n">
        <v>52</v>
      </c>
      <c r="J1563" t="n">
        <v>170.79</v>
      </c>
      <c r="K1563" t="n">
        <v>51.39</v>
      </c>
      <c r="L1563" t="n">
        <v>3</v>
      </c>
      <c r="M1563" t="n">
        <v>50</v>
      </c>
      <c r="N1563" t="n">
        <v>31.4</v>
      </c>
      <c r="O1563" t="n">
        <v>21297.94</v>
      </c>
      <c r="P1563" t="n">
        <v>210.25</v>
      </c>
      <c r="Q1563" t="n">
        <v>467.14</v>
      </c>
      <c r="R1563" t="n">
        <v>98.56</v>
      </c>
      <c r="S1563" t="n">
        <v>39.61</v>
      </c>
      <c r="T1563" t="n">
        <v>24312.43</v>
      </c>
      <c r="U1563" t="n">
        <v>0.4</v>
      </c>
      <c r="V1563" t="n">
        <v>0.6899999999999999</v>
      </c>
      <c r="W1563" t="n">
        <v>2.7</v>
      </c>
      <c r="X1563" t="n">
        <v>1.49</v>
      </c>
      <c r="Y1563" t="n">
        <v>1</v>
      </c>
      <c r="Z1563" t="n">
        <v>10</v>
      </c>
    </row>
    <row r="1564">
      <c r="A1564" t="n">
        <v>9</v>
      </c>
      <c r="B1564" t="n">
        <v>85</v>
      </c>
      <c r="C1564" t="inlineStr">
        <is>
          <t xml:space="preserve">CONCLUIDO	</t>
        </is>
      </c>
      <c r="D1564" t="n">
        <v>4.847</v>
      </c>
      <c r="E1564" t="n">
        <v>20.63</v>
      </c>
      <c r="F1564" t="n">
        <v>16.67</v>
      </c>
      <c r="G1564" t="n">
        <v>21.28</v>
      </c>
      <c r="H1564" t="n">
        <v>0.34</v>
      </c>
      <c r="I1564" t="n">
        <v>47</v>
      </c>
      <c r="J1564" t="n">
        <v>171.15</v>
      </c>
      <c r="K1564" t="n">
        <v>51.39</v>
      </c>
      <c r="L1564" t="n">
        <v>3.25</v>
      </c>
      <c r="M1564" t="n">
        <v>45</v>
      </c>
      <c r="N1564" t="n">
        <v>31.51</v>
      </c>
      <c r="O1564" t="n">
        <v>21342.91</v>
      </c>
      <c r="P1564" t="n">
        <v>207.73</v>
      </c>
      <c r="Q1564" t="n">
        <v>467.11</v>
      </c>
      <c r="R1564" t="n">
        <v>93.11</v>
      </c>
      <c r="S1564" t="n">
        <v>39.61</v>
      </c>
      <c r="T1564" t="n">
        <v>21612.81</v>
      </c>
      <c r="U1564" t="n">
        <v>0.43</v>
      </c>
      <c r="V1564" t="n">
        <v>0.7</v>
      </c>
      <c r="W1564" t="n">
        <v>2.69</v>
      </c>
      <c r="X1564" t="n">
        <v>1.33</v>
      </c>
      <c r="Y1564" t="n">
        <v>1</v>
      </c>
      <c r="Z1564" t="n">
        <v>10</v>
      </c>
    </row>
    <row r="1565">
      <c r="A1565" t="n">
        <v>10</v>
      </c>
      <c r="B1565" t="n">
        <v>85</v>
      </c>
      <c r="C1565" t="inlineStr">
        <is>
          <t xml:space="preserve">CONCLUIDO	</t>
        </is>
      </c>
      <c r="D1565" t="n">
        <v>4.8958</v>
      </c>
      <c r="E1565" t="n">
        <v>20.43</v>
      </c>
      <c r="F1565" t="n">
        <v>16.56</v>
      </c>
      <c r="G1565" t="n">
        <v>22.58</v>
      </c>
      <c r="H1565" t="n">
        <v>0.36</v>
      </c>
      <c r="I1565" t="n">
        <v>44</v>
      </c>
      <c r="J1565" t="n">
        <v>171.52</v>
      </c>
      <c r="K1565" t="n">
        <v>51.39</v>
      </c>
      <c r="L1565" t="n">
        <v>3.5</v>
      </c>
      <c r="M1565" t="n">
        <v>42</v>
      </c>
      <c r="N1565" t="n">
        <v>31.63</v>
      </c>
      <c r="O1565" t="n">
        <v>21387.92</v>
      </c>
      <c r="P1565" t="n">
        <v>205.88</v>
      </c>
      <c r="Q1565" t="n">
        <v>467.08</v>
      </c>
      <c r="R1565" t="n">
        <v>89.73</v>
      </c>
      <c r="S1565" t="n">
        <v>39.61</v>
      </c>
      <c r="T1565" t="n">
        <v>19934.18</v>
      </c>
      <c r="U1565" t="n">
        <v>0.44</v>
      </c>
      <c r="V1565" t="n">
        <v>0.7</v>
      </c>
      <c r="W1565" t="n">
        <v>2.69</v>
      </c>
      <c r="X1565" t="n">
        <v>1.23</v>
      </c>
      <c r="Y1565" t="n">
        <v>1</v>
      </c>
      <c r="Z1565" t="n">
        <v>10</v>
      </c>
    </row>
    <row r="1566">
      <c r="A1566" t="n">
        <v>11</v>
      </c>
      <c r="B1566" t="n">
        <v>85</v>
      </c>
      <c r="C1566" t="inlineStr">
        <is>
          <t xml:space="preserve">CONCLUIDO	</t>
        </is>
      </c>
      <c r="D1566" t="n">
        <v>4.9361</v>
      </c>
      <c r="E1566" t="n">
        <v>20.26</v>
      </c>
      <c r="F1566" t="n">
        <v>16.5</v>
      </c>
      <c r="G1566" t="n">
        <v>24.14</v>
      </c>
      <c r="H1566" t="n">
        <v>0.39</v>
      </c>
      <c r="I1566" t="n">
        <v>41</v>
      </c>
      <c r="J1566" t="n">
        <v>171.88</v>
      </c>
      <c r="K1566" t="n">
        <v>51.39</v>
      </c>
      <c r="L1566" t="n">
        <v>3.75</v>
      </c>
      <c r="M1566" t="n">
        <v>39</v>
      </c>
      <c r="N1566" t="n">
        <v>31.74</v>
      </c>
      <c r="O1566" t="n">
        <v>21432.96</v>
      </c>
      <c r="P1566" t="n">
        <v>204.65</v>
      </c>
      <c r="Q1566" t="n">
        <v>467.15</v>
      </c>
      <c r="R1566" t="n">
        <v>87.65000000000001</v>
      </c>
      <c r="S1566" t="n">
        <v>39.61</v>
      </c>
      <c r="T1566" t="n">
        <v>18909.59</v>
      </c>
      <c r="U1566" t="n">
        <v>0.45</v>
      </c>
      <c r="V1566" t="n">
        <v>0.71</v>
      </c>
      <c r="W1566" t="n">
        <v>2.68</v>
      </c>
      <c r="X1566" t="n">
        <v>1.16</v>
      </c>
      <c r="Y1566" t="n">
        <v>1</v>
      </c>
      <c r="Z1566" t="n">
        <v>10</v>
      </c>
    </row>
    <row r="1567">
      <c r="A1567" t="n">
        <v>12</v>
      </c>
      <c r="B1567" t="n">
        <v>85</v>
      </c>
      <c r="C1567" t="inlineStr">
        <is>
          <t xml:space="preserve">CONCLUIDO	</t>
        </is>
      </c>
      <c r="D1567" t="n">
        <v>4.9804</v>
      </c>
      <c r="E1567" t="n">
        <v>20.08</v>
      </c>
      <c r="F1567" t="n">
        <v>16.42</v>
      </c>
      <c r="G1567" t="n">
        <v>25.92</v>
      </c>
      <c r="H1567" t="n">
        <v>0.41</v>
      </c>
      <c r="I1567" t="n">
        <v>38</v>
      </c>
      <c r="J1567" t="n">
        <v>172.25</v>
      </c>
      <c r="K1567" t="n">
        <v>51.39</v>
      </c>
      <c r="L1567" t="n">
        <v>4</v>
      </c>
      <c r="M1567" t="n">
        <v>36</v>
      </c>
      <c r="N1567" t="n">
        <v>31.86</v>
      </c>
      <c r="O1567" t="n">
        <v>21478.05</v>
      </c>
      <c r="P1567" t="n">
        <v>203.22</v>
      </c>
      <c r="Q1567" t="n">
        <v>467.09</v>
      </c>
      <c r="R1567" t="n">
        <v>85.3</v>
      </c>
      <c r="S1567" t="n">
        <v>39.61</v>
      </c>
      <c r="T1567" t="n">
        <v>17750.19</v>
      </c>
      <c r="U1567" t="n">
        <v>0.46</v>
      </c>
      <c r="V1567" t="n">
        <v>0.71</v>
      </c>
      <c r="W1567" t="n">
        <v>2.67</v>
      </c>
      <c r="X1567" t="n">
        <v>1.08</v>
      </c>
      <c r="Y1567" t="n">
        <v>1</v>
      </c>
      <c r="Z1567" t="n">
        <v>10</v>
      </c>
    </row>
    <row r="1568">
      <c r="A1568" t="n">
        <v>13</v>
      </c>
      <c r="B1568" t="n">
        <v>85</v>
      </c>
      <c r="C1568" t="inlineStr">
        <is>
          <t xml:space="preserve">CONCLUIDO	</t>
        </is>
      </c>
      <c r="D1568" t="n">
        <v>5.0106</v>
      </c>
      <c r="E1568" t="n">
        <v>19.96</v>
      </c>
      <c r="F1568" t="n">
        <v>16.37</v>
      </c>
      <c r="G1568" t="n">
        <v>27.28</v>
      </c>
      <c r="H1568" t="n">
        <v>0.44</v>
      </c>
      <c r="I1568" t="n">
        <v>36</v>
      </c>
      <c r="J1568" t="n">
        <v>172.61</v>
      </c>
      <c r="K1568" t="n">
        <v>51.39</v>
      </c>
      <c r="L1568" t="n">
        <v>4.25</v>
      </c>
      <c r="M1568" t="n">
        <v>34</v>
      </c>
      <c r="N1568" t="n">
        <v>31.97</v>
      </c>
      <c r="O1568" t="n">
        <v>21523.17</v>
      </c>
      <c r="P1568" t="n">
        <v>202.28</v>
      </c>
      <c r="Q1568" t="n">
        <v>467.12</v>
      </c>
      <c r="R1568" t="n">
        <v>83.59999999999999</v>
      </c>
      <c r="S1568" t="n">
        <v>39.61</v>
      </c>
      <c r="T1568" t="n">
        <v>16909.24</v>
      </c>
      <c r="U1568" t="n">
        <v>0.47</v>
      </c>
      <c r="V1568" t="n">
        <v>0.71</v>
      </c>
      <c r="W1568" t="n">
        <v>2.67</v>
      </c>
      <c r="X1568" t="n">
        <v>1.03</v>
      </c>
      <c r="Y1568" t="n">
        <v>1</v>
      </c>
      <c r="Z1568" t="n">
        <v>10</v>
      </c>
    </row>
    <row r="1569">
      <c r="A1569" t="n">
        <v>14</v>
      </c>
      <c r="B1569" t="n">
        <v>85</v>
      </c>
      <c r="C1569" t="inlineStr">
        <is>
          <t xml:space="preserve">CONCLUIDO	</t>
        </is>
      </c>
      <c r="D1569" t="n">
        <v>5.0599</v>
      </c>
      <c r="E1569" t="n">
        <v>19.76</v>
      </c>
      <c r="F1569" t="n">
        <v>16.27</v>
      </c>
      <c r="G1569" t="n">
        <v>29.59</v>
      </c>
      <c r="H1569" t="n">
        <v>0.46</v>
      </c>
      <c r="I1569" t="n">
        <v>33</v>
      </c>
      <c r="J1569" t="n">
        <v>172.98</v>
      </c>
      <c r="K1569" t="n">
        <v>51.39</v>
      </c>
      <c r="L1569" t="n">
        <v>4.5</v>
      </c>
      <c r="M1569" t="n">
        <v>31</v>
      </c>
      <c r="N1569" t="n">
        <v>32.09</v>
      </c>
      <c r="O1569" t="n">
        <v>21568.34</v>
      </c>
      <c r="P1569" t="n">
        <v>200.51</v>
      </c>
      <c r="Q1569" t="n">
        <v>467.09</v>
      </c>
      <c r="R1569" t="n">
        <v>80.40000000000001</v>
      </c>
      <c r="S1569" t="n">
        <v>39.61</v>
      </c>
      <c r="T1569" t="n">
        <v>15327.11</v>
      </c>
      <c r="U1569" t="n">
        <v>0.49</v>
      </c>
      <c r="V1569" t="n">
        <v>0.72</v>
      </c>
      <c r="W1569" t="n">
        <v>2.67</v>
      </c>
      <c r="X1569" t="n">
        <v>0.9399999999999999</v>
      </c>
      <c r="Y1569" t="n">
        <v>1</v>
      </c>
      <c r="Z1569" t="n">
        <v>10</v>
      </c>
    </row>
    <row r="1570">
      <c r="A1570" t="n">
        <v>15</v>
      </c>
      <c r="B1570" t="n">
        <v>85</v>
      </c>
      <c r="C1570" t="inlineStr">
        <is>
          <t xml:space="preserve">CONCLUIDO	</t>
        </is>
      </c>
      <c r="D1570" t="n">
        <v>5.0778</v>
      </c>
      <c r="E1570" t="n">
        <v>19.69</v>
      </c>
      <c r="F1570" t="n">
        <v>16.24</v>
      </c>
      <c r="G1570" t="n">
        <v>30.44</v>
      </c>
      <c r="H1570" t="n">
        <v>0.49</v>
      </c>
      <c r="I1570" t="n">
        <v>32</v>
      </c>
      <c r="J1570" t="n">
        <v>173.35</v>
      </c>
      <c r="K1570" t="n">
        <v>51.39</v>
      </c>
      <c r="L1570" t="n">
        <v>4.75</v>
      </c>
      <c r="M1570" t="n">
        <v>30</v>
      </c>
      <c r="N1570" t="n">
        <v>32.2</v>
      </c>
      <c r="O1570" t="n">
        <v>21613.54</v>
      </c>
      <c r="P1570" t="n">
        <v>199.79</v>
      </c>
      <c r="Q1570" t="n">
        <v>467.07</v>
      </c>
      <c r="R1570" t="n">
        <v>79.43000000000001</v>
      </c>
      <c r="S1570" t="n">
        <v>39.61</v>
      </c>
      <c r="T1570" t="n">
        <v>14844.37</v>
      </c>
      <c r="U1570" t="n">
        <v>0.5</v>
      </c>
      <c r="V1570" t="n">
        <v>0.72</v>
      </c>
      <c r="W1570" t="n">
        <v>2.66</v>
      </c>
      <c r="X1570" t="n">
        <v>0.9</v>
      </c>
      <c r="Y1570" t="n">
        <v>1</v>
      </c>
      <c r="Z1570" t="n">
        <v>10</v>
      </c>
    </row>
    <row r="1571">
      <c r="A1571" t="n">
        <v>16</v>
      </c>
      <c r="B1571" t="n">
        <v>85</v>
      </c>
      <c r="C1571" t="inlineStr">
        <is>
          <t xml:space="preserve">CONCLUIDO	</t>
        </is>
      </c>
      <c r="D1571" t="n">
        <v>5.1096</v>
      </c>
      <c r="E1571" t="n">
        <v>19.57</v>
      </c>
      <c r="F1571" t="n">
        <v>16.18</v>
      </c>
      <c r="G1571" t="n">
        <v>32.36</v>
      </c>
      <c r="H1571" t="n">
        <v>0.51</v>
      </c>
      <c r="I1571" t="n">
        <v>30</v>
      </c>
      <c r="J1571" t="n">
        <v>173.71</v>
      </c>
      <c r="K1571" t="n">
        <v>51.39</v>
      </c>
      <c r="L1571" t="n">
        <v>5</v>
      </c>
      <c r="M1571" t="n">
        <v>28</v>
      </c>
      <c r="N1571" t="n">
        <v>32.32</v>
      </c>
      <c r="O1571" t="n">
        <v>21658.78</v>
      </c>
      <c r="P1571" t="n">
        <v>198.5</v>
      </c>
      <c r="Q1571" t="n">
        <v>467.07</v>
      </c>
      <c r="R1571" t="n">
        <v>77.53</v>
      </c>
      <c r="S1571" t="n">
        <v>39.61</v>
      </c>
      <c r="T1571" t="n">
        <v>13908.2</v>
      </c>
      <c r="U1571" t="n">
        <v>0.51</v>
      </c>
      <c r="V1571" t="n">
        <v>0.72</v>
      </c>
      <c r="W1571" t="n">
        <v>2.66</v>
      </c>
      <c r="X1571" t="n">
        <v>0.85</v>
      </c>
      <c r="Y1571" t="n">
        <v>1</v>
      </c>
      <c r="Z1571" t="n">
        <v>10</v>
      </c>
    </row>
    <row r="1572">
      <c r="A1572" t="n">
        <v>17</v>
      </c>
      <c r="B1572" t="n">
        <v>85</v>
      </c>
      <c r="C1572" t="inlineStr">
        <is>
          <t xml:space="preserve">CONCLUIDO	</t>
        </is>
      </c>
      <c r="D1572" t="n">
        <v>5.1504</v>
      </c>
      <c r="E1572" t="n">
        <v>19.42</v>
      </c>
      <c r="F1572" t="n">
        <v>16.09</v>
      </c>
      <c r="G1572" t="n">
        <v>34.49</v>
      </c>
      <c r="H1572" t="n">
        <v>0.53</v>
      </c>
      <c r="I1572" t="n">
        <v>28</v>
      </c>
      <c r="J1572" t="n">
        <v>174.08</v>
      </c>
      <c r="K1572" t="n">
        <v>51.39</v>
      </c>
      <c r="L1572" t="n">
        <v>5.25</v>
      </c>
      <c r="M1572" t="n">
        <v>26</v>
      </c>
      <c r="N1572" t="n">
        <v>32.44</v>
      </c>
      <c r="O1572" t="n">
        <v>21704.07</v>
      </c>
      <c r="P1572" t="n">
        <v>197.05</v>
      </c>
      <c r="Q1572" t="n">
        <v>467.07</v>
      </c>
      <c r="R1572" t="n">
        <v>74.68000000000001</v>
      </c>
      <c r="S1572" t="n">
        <v>39.61</v>
      </c>
      <c r="T1572" t="n">
        <v>12490.05</v>
      </c>
      <c r="U1572" t="n">
        <v>0.53</v>
      </c>
      <c r="V1572" t="n">
        <v>0.72</v>
      </c>
      <c r="W1572" t="n">
        <v>2.65</v>
      </c>
      <c r="X1572" t="n">
        <v>0.76</v>
      </c>
      <c r="Y1572" t="n">
        <v>1</v>
      </c>
      <c r="Z1572" t="n">
        <v>10</v>
      </c>
    </row>
    <row r="1573">
      <c r="A1573" t="n">
        <v>18</v>
      </c>
      <c r="B1573" t="n">
        <v>85</v>
      </c>
      <c r="C1573" t="inlineStr">
        <is>
          <t xml:space="preserve">CONCLUIDO	</t>
        </is>
      </c>
      <c r="D1573" t="n">
        <v>5.1628</v>
      </c>
      <c r="E1573" t="n">
        <v>19.37</v>
      </c>
      <c r="F1573" t="n">
        <v>16.08</v>
      </c>
      <c r="G1573" t="n">
        <v>35.74</v>
      </c>
      <c r="H1573" t="n">
        <v>0.5600000000000001</v>
      </c>
      <c r="I1573" t="n">
        <v>27</v>
      </c>
      <c r="J1573" t="n">
        <v>174.45</v>
      </c>
      <c r="K1573" t="n">
        <v>51.39</v>
      </c>
      <c r="L1573" t="n">
        <v>5.5</v>
      </c>
      <c r="M1573" t="n">
        <v>25</v>
      </c>
      <c r="N1573" t="n">
        <v>32.56</v>
      </c>
      <c r="O1573" t="n">
        <v>21749.39</v>
      </c>
      <c r="P1573" t="n">
        <v>196.55</v>
      </c>
      <c r="Q1573" t="n">
        <v>467.1</v>
      </c>
      <c r="R1573" t="n">
        <v>74.44</v>
      </c>
      <c r="S1573" t="n">
        <v>39.61</v>
      </c>
      <c r="T1573" t="n">
        <v>12373.93</v>
      </c>
      <c r="U1573" t="n">
        <v>0.53</v>
      </c>
      <c r="V1573" t="n">
        <v>0.73</v>
      </c>
      <c r="W1573" t="n">
        <v>2.65</v>
      </c>
      <c r="X1573" t="n">
        <v>0.75</v>
      </c>
      <c r="Y1573" t="n">
        <v>1</v>
      </c>
      <c r="Z1573" t="n">
        <v>10</v>
      </c>
    </row>
    <row r="1574">
      <c r="A1574" t="n">
        <v>19</v>
      </c>
      <c r="B1574" t="n">
        <v>85</v>
      </c>
      <c r="C1574" t="inlineStr">
        <is>
          <t xml:space="preserve">CONCLUIDO	</t>
        </is>
      </c>
      <c r="D1574" t="n">
        <v>5.181</v>
      </c>
      <c r="E1574" t="n">
        <v>19.3</v>
      </c>
      <c r="F1574" t="n">
        <v>16.05</v>
      </c>
      <c r="G1574" t="n">
        <v>37.03</v>
      </c>
      <c r="H1574" t="n">
        <v>0.58</v>
      </c>
      <c r="I1574" t="n">
        <v>26</v>
      </c>
      <c r="J1574" t="n">
        <v>174.82</v>
      </c>
      <c r="K1574" t="n">
        <v>51.39</v>
      </c>
      <c r="L1574" t="n">
        <v>5.75</v>
      </c>
      <c r="M1574" t="n">
        <v>24</v>
      </c>
      <c r="N1574" t="n">
        <v>32.67</v>
      </c>
      <c r="O1574" t="n">
        <v>21794.75</v>
      </c>
      <c r="P1574" t="n">
        <v>195.68</v>
      </c>
      <c r="Q1574" t="n">
        <v>467.11</v>
      </c>
      <c r="R1574" t="n">
        <v>73.04000000000001</v>
      </c>
      <c r="S1574" t="n">
        <v>39.61</v>
      </c>
      <c r="T1574" t="n">
        <v>11681.11</v>
      </c>
      <c r="U1574" t="n">
        <v>0.54</v>
      </c>
      <c r="V1574" t="n">
        <v>0.73</v>
      </c>
      <c r="W1574" t="n">
        <v>2.65</v>
      </c>
      <c r="X1574" t="n">
        <v>0.71</v>
      </c>
      <c r="Y1574" t="n">
        <v>1</v>
      </c>
      <c r="Z1574" t="n">
        <v>10</v>
      </c>
    </row>
    <row r="1575">
      <c r="A1575" t="n">
        <v>20</v>
      </c>
      <c r="B1575" t="n">
        <v>85</v>
      </c>
      <c r="C1575" t="inlineStr">
        <is>
          <t xml:space="preserve">CONCLUIDO	</t>
        </is>
      </c>
      <c r="D1575" t="n">
        <v>5.1973</v>
      </c>
      <c r="E1575" t="n">
        <v>19.24</v>
      </c>
      <c r="F1575" t="n">
        <v>16.02</v>
      </c>
      <c r="G1575" t="n">
        <v>38.45</v>
      </c>
      <c r="H1575" t="n">
        <v>0.61</v>
      </c>
      <c r="I1575" t="n">
        <v>25</v>
      </c>
      <c r="J1575" t="n">
        <v>175.18</v>
      </c>
      <c r="K1575" t="n">
        <v>51.39</v>
      </c>
      <c r="L1575" t="n">
        <v>6</v>
      </c>
      <c r="M1575" t="n">
        <v>23</v>
      </c>
      <c r="N1575" t="n">
        <v>32.79</v>
      </c>
      <c r="O1575" t="n">
        <v>21840.16</v>
      </c>
      <c r="P1575" t="n">
        <v>194.76</v>
      </c>
      <c r="Q1575" t="n">
        <v>467.1</v>
      </c>
      <c r="R1575" t="n">
        <v>72.25</v>
      </c>
      <c r="S1575" t="n">
        <v>39.61</v>
      </c>
      <c r="T1575" t="n">
        <v>11289.13</v>
      </c>
      <c r="U1575" t="n">
        <v>0.55</v>
      </c>
      <c r="V1575" t="n">
        <v>0.73</v>
      </c>
      <c r="W1575" t="n">
        <v>2.65</v>
      </c>
      <c r="X1575" t="n">
        <v>0.6899999999999999</v>
      </c>
      <c r="Y1575" t="n">
        <v>1</v>
      </c>
      <c r="Z1575" t="n">
        <v>10</v>
      </c>
    </row>
    <row r="1576">
      <c r="A1576" t="n">
        <v>21</v>
      </c>
      <c r="B1576" t="n">
        <v>85</v>
      </c>
      <c r="C1576" t="inlineStr">
        <is>
          <t xml:space="preserve">CONCLUIDO	</t>
        </is>
      </c>
      <c r="D1576" t="n">
        <v>5.2129</v>
      </c>
      <c r="E1576" t="n">
        <v>19.18</v>
      </c>
      <c r="F1576" t="n">
        <v>16</v>
      </c>
      <c r="G1576" t="n">
        <v>39.99</v>
      </c>
      <c r="H1576" t="n">
        <v>0.63</v>
      </c>
      <c r="I1576" t="n">
        <v>24</v>
      </c>
      <c r="J1576" t="n">
        <v>175.55</v>
      </c>
      <c r="K1576" t="n">
        <v>51.39</v>
      </c>
      <c r="L1576" t="n">
        <v>6.25</v>
      </c>
      <c r="M1576" t="n">
        <v>22</v>
      </c>
      <c r="N1576" t="n">
        <v>32.91</v>
      </c>
      <c r="O1576" t="n">
        <v>21885.6</v>
      </c>
      <c r="P1576" t="n">
        <v>193.88</v>
      </c>
      <c r="Q1576" t="n">
        <v>467.1</v>
      </c>
      <c r="R1576" t="n">
        <v>71.76000000000001</v>
      </c>
      <c r="S1576" t="n">
        <v>39.61</v>
      </c>
      <c r="T1576" t="n">
        <v>11048.93</v>
      </c>
      <c r="U1576" t="n">
        <v>0.55</v>
      </c>
      <c r="V1576" t="n">
        <v>0.73</v>
      </c>
      <c r="W1576" t="n">
        <v>2.64</v>
      </c>
      <c r="X1576" t="n">
        <v>0.66</v>
      </c>
      <c r="Y1576" t="n">
        <v>1</v>
      </c>
      <c r="Z1576" t="n">
        <v>10</v>
      </c>
    </row>
    <row r="1577">
      <c r="A1577" t="n">
        <v>22</v>
      </c>
      <c r="B1577" t="n">
        <v>85</v>
      </c>
      <c r="C1577" t="inlineStr">
        <is>
          <t xml:space="preserve">CONCLUIDO	</t>
        </is>
      </c>
      <c r="D1577" t="n">
        <v>5.2308</v>
      </c>
      <c r="E1577" t="n">
        <v>19.12</v>
      </c>
      <c r="F1577" t="n">
        <v>15.97</v>
      </c>
      <c r="G1577" t="n">
        <v>41.65</v>
      </c>
      <c r="H1577" t="n">
        <v>0.66</v>
      </c>
      <c r="I1577" t="n">
        <v>23</v>
      </c>
      <c r="J1577" t="n">
        <v>175.92</v>
      </c>
      <c r="K1577" t="n">
        <v>51.39</v>
      </c>
      <c r="L1577" t="n">
        <v>6.5</v>
      </c>
      <c r="M1577" t="n">
        <v>21</v>
      </c>
      <c r="N1577" t="n">
        <v>33.03</v>
      </c>
      <c r="O1577" t="n">
        <v>21931.08</v>
      </c>
      <c r="P1577" t="n">
        <v>192.92</v>
      </c>
      <c r="Q1577" t="n">
        <v>467.12</v>
      </c>
      <c r="R1577" t="n">
        <v>70.59</v>
      </c>
      <c r="S1577" t="n">
        <v>39.61</v>
      </c>
      <c r="T1577" t="n">
        <v>10471.5</v>
      </c>
      <c r="U1577" t="n">
        <v>0.5600000000000001</v>
      </c>
      <c r="V1577" t="n">
        <v>0.73</v>
      </c>
      <c r="W1577" t="n">
        <v>2.64</v>
      </c>
      <c r="X1577" t="n">
        <v>0.63</v>
      </c>
      <c r="Y1577" t="n">
        <v>1</v>
      </c>
      <c r="Z1577" t="n">
        <v>10</v>
      </c>
    </row>
    <row r="1578">
      <c r="A1578" t="n">
        <v>23</v>
      </c>
      <c r="B1578" t="n">
        <v>85</v>
      </c>
      <c r="C1578" t="inlineStr">
        <is>
          <t xml:space="preserve">CONCLUIDO	</t>
        </is>
      </c>
      <c r="D1578" t="n">
        <v>5.2465</v>
      </c>
      <c r="E1578" t="n">
        <v>19.06</v>
      </c>
      <c r="F1578" t="n">
        <v>15.94</v>
      </c>
      <c r="G1578" t="n">
        <v>43.48</v>
      </c>
      <c r="H1578" t="n">
        <v>0.68</v>
      </c>
      <c r="I1578" t="n">
        <v>22</v>
      </c>
      <c r="J1578" t="n">
        <v>176.29</v>
      </c>
      <c r="K1578" t="n">
        <v>51.39</v>
      </c>
      <c r="L1578" t="n">
        <v>6.75</v>
      </c>
      <c r="M1578" t="n">
        <v>20</v>
      </c>
      <c r="N1578" t="n">
        <v>33.15</v>
      </c>
      <c r="O1578" t="n">
        <v>21976.61</v>
      </c>
      <c r="P1578" t="n">
        <v>192.26</v>
      </c>
      <c r="Q1578" t="n">
        <v>467.1</v>
      </c>
      <c r="R1578" t="n">
        <v>69.70999999999999</v>
      </c>
      <c r="S1578" t="n">
        <v>39.61</v>
      </c>
      <c r="T1578" t="n">
        <v>10036.39</v>
      </c>
      <c r="U1578" t="n">
        <v>0.57</v>
      </c>
      <c r="V1578" t="n">
        <v>0.73</v>
      </c>
      <c r="W1578" t="n">
        <v>2.65</v>
      </c>
      <c r="X1578" t="n">
        <v>0.61</v>
      </c>
      <c r="Y1578" t="n">
        <v>1</v>
      </c>
      <c r="Z1578" t="n">
        <v>10</v>
      </c>
    </row>
    <row r="1579">
      <c r="A1579" t="n">
        <v>24</v>
      </c>
      <c r="B1579" t="n">
        <v>85</v>
      </c>
      <c r="C1579" t="inlineStr">
        <is>
          <t xml:space="preserve">CONCLUIDO	</t>
        </is>
      </c>
      <c r="D1579" t="n">
        <v>5.2659</v>
      </c>
      <c r="E1579" t="n">
        <v>18.99</v>
      </c>
      <c r="F1579" t="n">
        <v>15.91</v>
      </c>
      <c r="G1579" t="n">
        <v>45.45</v>
      </c>
      <c r="H1579" t="n">
        <v>0.7</v>
      </c>
      <c r="I1579" t="n">
        <v>21</v>
      </c>
      <c r="J1579" t="n">
        <v>176.66</v>
      </c>
      <c r="K1579" t="n">
        <v>51.39</v>
      </c>
      <c r="L1579" t="n">
        <v>7</v>
      </c>
      <c r="M1579" t="n">
        <v>19</v>
      </c>
      <c r="N1579" t="n">
        <v>33.27</v>
      </c>
      <c r="O1579" t="n">
        <v>22022.17</v>
      </c>
      <c r="P1579" t="n">
        <v>191.36</v>
      </c>
      <c r="Q1579" t="n">
        <v>467.09</v>
      </c>
      <c r="R1579" t="n">
        <v>68.55</v>
      </c>
      <c r="S1579" t="n">
        <v>39.61</v>
      </c>
      <c r="T1579" t="n">
        <v>9461.780000000001</v>
      </c>
      <c r="U1579" t="n">
        <v>0.58</v>
      </c>
      <c r="V1579" t="n">
        <v>0.73</v>
      </c>
      <c r="W1579" t="n">
        <v>2.64</v>
      </c>
      <c r="X1579" t="n">
        <v>0.57</v>
      </c>
      <c r="Y1579" t="n">
        <v>1</v>
      </c>
      <c r="Z1579" t="n">
        <v>10</v>
      </c>
    </row>
    <row r="1580">
      <c r="A1580" t="n">
        <v>25</v>
      </c>
      <c r="B1580" t="n">
        <v>85</v>
      </c>
      <c r="C1580" t="inlineStr">
        <is>
          <t xml:space="preserve">CONCLUIDO	</t>
        </is>
      </c>
      <c r="D1580" t="n">
        <v>5.2794</v>
      </c>
      <c r="E1580" t="n">
        <v>18.94</v>
      </c>
      <c r="F1580" t="n">
        <v>15.89</v>
      </c>
      <c r="G1580" t="n">
        <v>47.67</v>
      </c>
      <c r="H1580" t="n">
        <v>0.73</v>
      </c>
      <c r="I1580" t="n">
        <v>20</v>
      </c>
      <c r="J1580" t="n">
        <v>177.03</v>
      </c>
      <c r="K1580" t="n">
        <v>51.39</v>
      </c>
      <c r="L1580" t="n">
        <v>7.25</v>
      </c>
      <c r="M1580" t="n">
        <v>18</v>
      </c>
      <c r="N1580" t="n">
        <v>33.39</v>
      </c>
      <c r="O1580" t="n">
        <v>22067.77</v>
      </c>
      <c r="P1580" t="n">
        <v>190.69</v>
      </c>
      <c r="Q1580" t="n">
        <v>467.07</v>
      </c>
      <c r="R1580" t="n">
        <v>68.2</v>
      </c>
      <c r="S1580" t="n">
        <v>39.61</v>
      </c>
      <c r="T1580" t="n">
        <v>9288.620000000001</v>
      </c>
      <c r="U1580" t="n">
        <v>0.58</v>
      </c>
      <c r="V1580" t="n">
        <v>0.73</v>
      </c>
      <c r="W1580" t="n">
        <v>2.64</v>
      </c>
      <c r="X1580" t="n">
        <v>0.5600000000000001</v>
      </c>
      <c r="Y1580" t="n">
        <v>1</v>
      </c>
      <c r="Z1580" t="n">
        <v>10</v>
      </c>
    </row>
    <row r="1581">
      <c r="A1581" t="n">
        <v>26</v>
      </c>
      <c r="B1581" t="n">
        <v>85</v>
      </c>
      <c r="C1581" t="inlineStr">
        <is>
          <t xml:space="preserve">CONCLUIDO	</t>
        </is>
      </c>
      <c r="D1581" t="n">
        <v>5.2786</v>
      </c>
      <c r="E1581" t="n">
        <v>18.94</v>
      </c>
      <c r="F1581" t="n">
        <v>15.89</v>
      </c>
      <c r="G1581" t="n">
        <v>47.68</v>
      </c>
      <c r="H1581" t="n">
        <v>0.75</v>
      </c>
      <c r="I1581" t="n">
        <v>20</v>
      </c>
      <c r="J1581" t="n">
        <v>177.4</v>
      </c>
      <c r="K1581" t="n">
        <v>51.39</v>
      </c>
      <c r="L1581" t="n">
        <v>7.5</v>
      </c>
      <c r="M1581" t="n">
        <v>18</v>
      </c>
      <c r="N1581" t="n">
        <v>33.51</v>
      </c>
      <c r="O1581" t="n">
        <v>22113.42</v>
      </c>
      <c r="P1581" t="n">
        <v>190.44</v>
      </c>
      <c r="Q1581" t="n">
        <v>467.15</v>
      </c>
      <c r="R1581" t="n">
        <v>68.12</v>
      </c>
      <c r="S1581" t="n">
        <v>39.61</v>
      </c>
      <c r="T1581" t="n">
        <v>9253.059999999999</v>
      </c>
      <c r="U1581" t="n">
        <v>0.58</v>
      </c>
      <c r="V1581" t="n">
        <v>0.73</v>
      </c>
      <c r="W1581" t="n">
        <v>2.64</v>
      </c>
      <c r="X1581" t="n">
        <v>0.5600000000000001</v>
      </c>
      <c r="Y1581" t="n">
        <v>1</v>
      </c>
      <c r="Z1581" t="n">
        <v>10</v>
      </c>
    </row>
    <row r="1582">
      <c r="A1582" t="n">
        <v>27</v>
      </c>
      <c r="B1582" t="n">
        <v>85</v>
      </c>
      <c r="C1582" t="inlineStr">
        <is>
          <t xml:space="preserve">CONCLUIDO	</t>
        </is>
      </c>
      <c r="D1582" t="n">
        <v>5.2989</v>
      </c>
      <c r="E1582" t="n">
        <v>18.87</v>
      </c>
      <c r="F1582" t="n">
        <v>15.86</v>
      </c>
      <c r="G1582" t="n">
        <v>50.07</v>
      </c>
      <c r="H1582" t="n">
        <v>0.77</v>
      </c>
      <c r="I1582" t="n">
        <v>19</v>
      </c>
      <c r="J1582" t="n">
        <v>177.77</v>
      </c>
      <c r="K1582" t="n">
        <v>51.39</v>
      </c>
      <c r="L1582" t="n">
        <v>7.75</v>
      </c>
      <c r="M1582" t="n">
        <v>17</v>
      </c>
      <c r="N1582" t="n">
        <v>33.63</v>
      </c>
      <c r="O1582" t="n">
        <v>22159.1</v>
      </c>
      <c r="P1582" t="n">
        <v>190</v>
      </c>
      <c r="Q1582" t="n">
        <v>467.07</v>
      </c>
      <c r="R1582" t="n">
        <v>67.06</v>
      </c>
      <c r="S1582" t="n">
        <v>39.61</v>
      </c>
      <c r="T1582" t="n">
        <v>8725.4</v>
      </c>
      <c r="U1582" t="n">
        <v>0.59</v>
      </c>
      <c r="V1582" t="n">
        <v>0.74</v>
      </c>
      <c r="W1582" t="n">
        <v>2.64</v>
      </c>
      <c r="X1582" t="n">
        <v>0.52</v>
      </c>
      <c r="Y1582" t="n">
        <v>1</v>
      </c>
      <c r="Z1582" t="n">
        <v>10</v>
      </c>
    </row>
    <row r="1583">
      <c r="A1583" t="n">
        <v>28</v>
      </c>
      <c r="B1583" t="n">
        <v>85</v>
      </c>
      <c r="C1583" t="inlineStr">
        <is>
          <t xml:space="preserve">CONCLUIDO	</t>
        </is>
      </c>
      <c r="D1583" t="n">
        <v>5.3178</v>
      </c>
      <c r="E1583" t="n">
        <v>18.8</v>
      </c>
      <c r="F1583" t="n">
        <v>15.82</v>
      </c>
      <c r="G1583" t="n">
        <v>52.74</v>
      </c>
      <c r="H1583" t="n">
        <v>0.8</v>
      </c>
      <c r="I1583" t="n">
        <v>18</v>
      </c>
      <c r="J1583" t="n">
        <v>178.14</v>
      </c>
      <c r="K1583" t="n">
        <v>51.39</v>
      </c>
      <c r="L1583" t="n">
        <v>8</v>
      </c>
      <c r="M1583" t="n">
        <v>16</v>
      </c>
      <c r="N1583" t="n">
        <v>33.75</v>
      </c>
      <c r="O1583" t="n">
        <v>22204.83</v>
      </c>
      <c r="P1583" t="n">
        <v>188.91</v>
      </c>
      <c r="Q1583" t="n">
        <v>467.07</v>
      </c>
      <c r="R1583" t="n">
        <v>65.77</v>
      </c>
      <c r="S1583" t="n">
        <v>39.61</v>
      </c>
      <c r="T1583" t="n">
        <v>8087.4</v>
      </c>
      <c r="U1583" t="n">
        <v>0.6</v>
      </c>
      <c r="V1583" t="n">
        <v>0.74</v>
      </c>
      <c r="W1583" t="n">
        <v>2.64</v>
      </c>
      <c r="X1583" t="n">
        <v>0.49</v>
      </c>
      <c r="Y1583" t="n">
        <v>1</v>
      </c>
      <c r="Z1583" t="n">
        <v>10</v>
      </c>
    </row>
    <row r="1584">
      <c r="A1584" t="n">
        <v>29</v>
      </c>
      <c r="B1584" t="n">
        <v>85</v>
      </c>
      <c r="C1584" t="inlineStr">
        <is>
          <t xml:space="preserve">CONCLUIDO	</t>
        </is>
      </c>
      <c r="D1584" t="n">
        <v>5.3217</v>
      </c>
      <c r="E1584" t="n">
        <v>18.79</v>
      </c>
      <c r="F1584" t="n">
        <v>15.81</v>
      </c>
      <c r="G1584" t="n">
        <v>52.69</v>
      </c>
      <c r="H1584" t="n">
        <v>0.82</v>
      </c>
      <c r="I1584" t="n">
        <v>18</v>
      </c>
      <c r="J1584" t="n">
        <v>178.51</v>
      </c>
      <c r="K1584" t="n">
        <v>51.39</v>
      </c>
      <c r="L1584" t="n">
        <v>8.25</v>
      </c>
      <c r="M1584" t="n">
        <v>16</v>
      </c>
      <c r="N1584" t="n">
        <v>33.87</v>
      </c>
      <c r="O1584" t="n">
        <v>22250.6</v>
      </c>
      <c r="P1584" t="n">
        <v>187.9</v>
      </c>
      <c r="Q1584" t="n">
        <v>467.11</v>
      </c>
      <c r="R1584" t="n">
        <v>65.44</v>
      </c>
      <c r="S1584" t="n">
        <v>39.61</v>
      </c>
      <c r="T1584" t="n">
        <v>7922.42</v>
      </c>
      <c r="U1584" t="n">
        <v>0.61</v>
      </c>
      <c r="V1584" t="n">
        <v>0.74</v>
      </c>
      <c r="W1584" t="n">
        <v>2.64</v>
      </c>
      <c r="X1584" t="n">
        <v>0.47</v>
      </c>
      <c r="Y1584" t="n">
        <v>1</v>
      </c>
      <c r="Z1584" t="n">
        <v>10</v>
      </c>
    </row>
    <row r="1585">
      <c r="A1585" t="n">
        <v>30</v>
      </c>
      <c r="B1585" t="n">
        <v>85</v>
      </c>
      <c r="C1585" t="inlineStr">
        <is>
          <t xml:space="preserve">CONCLUIDO	</t>
        </is>
      </c>
      <c r="D1585" t="n">
        <v>5.3389</v>
      </c>
      <c r="E1585" t="n">
        <v>18.73</v>
      </c>
      <c r="F1585" t="n">
        <v>15.78</v>
      </c>
      <c r="G1585" t="n">
        <v>55.7</v>
      </c>
      <c r="H1585" t="n">
        <v>0.84</v>
      </c>
      <c r="I1585" t="n">
        <v>17</v>
      </c>
      <c r="J1585" t="n">
        <v>178.88</v>
      </c>
      <c r="K1585" t="n">
        <v>51.39</v>
      </c>
      <c r="L1585" t="n">
        <v>8.5</v>
      </c>
      <c r="M1585" t="n">
        <v>15</v>
      </c>
      <c r="N1585" t="n">
        <v>33.99</v>
      </c>
      <c r="O1585" t="n">
        <v>22296.41</v>
      </c>
      <c r="P1585" t="n">
        <v>186.98</v>
      </c>
      <c r="Q1585" t="n">
        <v>467.09</v>
      </c>
      <c r="R1585" t="n">
        <v>64.8</v>
      </c>
      <c r="S1585" t="n">
        <v>39.61</v>
      </c>
      <c r="T1585" t="n">
        <v>7604.31</v>
      </c>
      <c r="U1585" t="n">
        <v>0.61</v>
      </c>
      <c r="V1585" t="n">
        <v>0.74</v>
      </c>
      <c r="W1585" t="n">
        <v>2.63</v>
      </c>
      <c r="X1585" t="n">
        <v>0.45</v>
      </c>
      <c r="Y1585" t="n">
        <v>1</v>
      </c>
      <c r="Z1585" t="n">
        <v>10</v>
      </c>
    </row>
    <row r="1586">
      <c r="A1586" t="n">
        <v>31</v>
      </c>
      <c r="B1586" t="n">
        <v>85</v>
      </c>
      <c r="C1586" t="inlineStr">
        <is>
          <t xml:space="preserve">CONCLUIDO	</t>
        </is>
      </c>
      <c r="D1586" t="n">
        <v>5.3394</v>
      </c>
      <c r="E1586" t="n">
        <v>18.73</v>
      </c>
      <c r="F1586" t="n">
        <v>15.78</v>
      </c>
      <c r="G1586" t="n">
        <v>55.69</v>
      </c>
      <c r="H1586" t="n">
        <v>0.87</v>
      </c>
      <c r="I1586" t="n">
        <v>17</v>
      </c>
      <c r="J1586" t="n">
        <v>179.26</v>
      </c>
      <c r="K1586" t="n">
        <v>51.39</v>
      </c>
      <c r="L1586" t="n">
        <v>8.75</v>
      </c>
      <c r="M1586" t="n">
        <v>15</v>
      </c>
      <c r="N1586" t="n">
        <v>34.11</v>
      </c>
      <c r="O1586" t="n">
        <v>22342.26</v>
      </c>
      <c r="P1586" t="n">
        <v>187.02</v>
      </c>
      <c r="Q1586" t="n">
        <v>467.09</v>
      </c>
      <c r="R1586" t="n">
        <v>64.34999999999999</v>
      </c>
      <c r="S1586" t="n">
        <v>39.61</v>
      </c>
      <c r="T1586" t="n">
        <v>7381.79</v>
      </c>
      <c r="U1586" t="n">
        <v>0.62</v>
      </c>
      <c r="V1586" t="n">
        <v>0.74</v>
      </c>
      <c r="W1586" t="n">
        <v>2.64</v>
      </c>
      <c r="X1586" t="n">
        <v>0.45</v>
      </c>
      <c r="Y1586" t="n">
        <v>1</v>
      </c>
      <c r="Z1586" t="n">
        <v>10</v>
      </c>
    </row>
    <row r="1587">
      <c r="A1587" t="n">
        <v>32</v>
      </c>
      <c r="B1587" t="n">
        <v>85</v>
      </c>
      <c r="C1587" t="inlineStr">
        <is>
          <t xml:space="preserve">CONCLUIDO	</t>
        </is>
      </c>
      <c r="D1587" t="n">
        <v>5.353</v>
      </c>
      <c r="E1587" t="n">
        <v>18.68</v>
      </c>
      <c r="F1587" t="n">
        <v>15.77</v>
      </c>
      <c r="G1587" t="n">
        <v>59.12</v>
      </c>
      <c r="H1587" t="n">
        <v>0.89</v>
      </c>
      <c r="I1587" t="n">
        <v>16</v>
      </c>
      <c r="J1587" t="n">
        <v>179.63</v>
      </c>
      <c r="K1587" t="n">
        <v>51.39</v>
      </c>
      <c r="L1587" t="n">
        <v>9</v>
      </c>
      <c r="M1587" t="n">
        <v>14</v>
      </c>
      <c r="N1587" t="n">
        <v>34.24</v>
      </c>
      <c r="O1587" t="n">
        <v>22388.15</v>
      </c>
      <c r="P1587" t="n">
        <v>186.32</v>
      </c>
      <c r="Q1587" t="n">
        <v>467.07</v>
      </c>
      <c r="R1587" t="n">
        <v>64.06999999999999</v>
      </c>
      <c r="S1587" t="n">
        <v>39.61</v>
      </c>
      <c r="T1587" t="n">
        <v>7244.3</v>
      </c>
      <c r="U1587" t="n">
        <v>0.62</v>
      </c>
      <c r="V1587" t="n">
        <v>0.74</v>
      </c>
      <c r="W1587" t="n">
        <v>2.63</v>
      </c>
      <c r="X1587" t="n">
        <v>0.43</v>
      </c>
      <c r="Y1587" t="n">
        <v>1</v>
      </c>
      <c r="Z1587" t="n">
        <v>10</v>
      </c>
    </row>
    <row r="1588">
      <c r="A1588" t="n">
        <v>33</v>
      </c>
      <c r="B1588" t="n">
        <v>85</v>
      </c>
      <c r="C1588" t="inlineStr">
        <is>
          <t xml:space="preserve">CONCLUIDO	</t>
        </is>
      </c>
      <c r="D1588" t="n">
        <v>5.35</v>
      </c>
      <c r="E1588" t="n">
        <v>18.69</v>
      </c>
      <c r="F1588" t="n">
        <v>15.78</v>
      </c>
      <c r="G1588" t="n">
        <v>59.16</v>
      </c>
      <c r="H1588" t="n">
        <v>0.91</v>
      </c>
      <c r="I1588" t="n">
        <v>16</v>
      </c>
      <c r="J1588" t="n">
        <v>180</v>
      </c>
      <c r="K1588" t="n">
        <v>51.39</v>
      </c>
      <c r="L1588" t="n">
        <v>9.25</v>
      </c>
      <c r="M1588" t="n">
        <v>14</v>
      </c>
      <c r="N1588" t="n">
        <v>34.36</v>
      </c>
      <c r="O1588" t="n">
        <v>22434.08</v>
      </c>
      <c r="P1588" t="n">
        <v>186.27</v>
      </c>
      <c r="Q1588" t="n">
        <v>467.07</v>
      </c>
      <c r="R1588" t="n">
        <v>64.48999999999999</v>
      </c>
      <c r="S1588" t="n">
        <v>39.61</v>
      </c>
      <c r="T1588" t="n">
        <v>7455.52</v>
      </c>
      <c r="U1588" t="n">
        <v>0.61</v>
      </c>
      <c r="V1588" t="n">
        <v>0.74</v>
      </c>
      <c r="W1588" t="n">
        <v>2.63</v>
      </c>
      <c r="X1588" t="n">
        <v>0.44</v>
      </c>
      <c r="Y1588" t="n">
        <v>1</v>
      </c>
      <c r="Z1588" t="n">
        <v>10</v>
      </c>
    </row>
    <row r="1589">
      <c r="A1589" t="n">
        <v>34</v>
      </c>
      <c r="B1589" t="n">
        <v>85</v>
      </c>
      <c r="C1589" t="inlineStr">
        <is>
          <t xml:space="preserve">CONCLUIDO	</t>
        </is>
      </c>
      <c r="D1589" t="n">
        <v>5.3783</v>
      </c>
      <c r="E1589" t="n">
        <v>18.59</v>
      </c>
      <c r="F1589" t="n">
        <v>15.71</v>
      </c>
      <c r="G1589" t="n">
        <v>62.85</v>
      </c>
      <c r="H1589" t="n">
        <v>0.93</v>
      </c>
      <c r="I1589" t="n">
        <v>15</v>
      </c>
      <c r="J1589" t="n">
        <v>180.37</v>
      </c>
      <c r="K1589" t="n">
        <v>51.39</v>
      </c>
      <c r="L1589" t="n">
        <v>9.5</v>
      </c>
      <c r="M1589" t="n">
        <v>13</v>
      </c>
      <c r="N1589" t="n">
        <v>34.48</v>
      </c>
      <c r="O1589" t="n">
        <v>22480.05</v>
      </c>
      <c r="P1589" t="n">
        <v>184.31</v>
      </c>
      <c r="Q1589" t="n">
        <v>467.07</v>
      </c>
      <c r="R1589" t="n">
        <v>62.16</v>
      </c>
      <c r="S1589" t="n">
        <v>39.61</v>
      </c>
      <c r="T1589" t="n">
        <v>6296.29</v>
      </c>
      <c r="U1589" t="n">
        <v>0.64</v>
      </c>
      <c r="V1589" t="n">
        <v>0.74</v>
      </c>
      <c r="W1589" t="n">
        <v>2.64</v>
      </c>
      <c r="X1589" t="n">
        <v>0.38</v>
      </c>
      <c r="Y1589" t="n">
        <v>1</v>
      </c>
      <c r="Z1589" t="n">
        <v>10</v>
      </c>
    </row>
    <row r="1590">
      <c r="A1590" t="n">
        <v>35</v>
      </c>
      <c r="B1590" t="n">
        <v>85</v>
      </c>
      <c r="C1590" t="inlineStr">
        <is>
          <t xml:space="preserve">CONCLUIDO	</t>
        </is>
      </c>
      <c r="D1590" t="n">
        <v>5.3762</v>
      </c>
      <c r="E1590" t="n">
        <v>18.6</v>
      </c>
      <c r="F1590" t="n">
        <v>15.72</v>
      </c>
      <c r="G1590" t="n">
        <v>62.88</v>
      </c>
      <c r="H1590" t="n">
        <v>0.96</v>
      </c>
      <c r="I1590" t="n">
        <v>15</v>
      </c>
      <c r="J1590" t="n">
        <v>180.75</v>
      </c>
      <c r="K1590" t="n">
        <v>51.39</v>
      </c>
      <c r="L1590" t="n">
        <v>9.75</v>
      </c>
      <c r="M1590" t="n">
        <v>13</v>
      </c>
      <c r="N1590" t="n">
        <v>34.6</v>
      </c>
      <c r="O1590" t="n">
        <v>22526.07</v>
      </c>
      <c r="P1590" t="n">
        <v>184.18</v>
      </c>
      <c r="Q1590" t="n">
        <v>467.11</v>
      </c>
      <c r="R1590" t="n">
        <v>62.5</v>
      </c>
      <c r="S1590" t="n">
        <v>39.61</v>
      </c>
      <c r="T1590" t="n">
        <v>6466.2</v>
      </c>
      <c r="U1590" t="n">
        <v>0.63</v>
      </c>
      <c r="V1590" t="n">
        <v>0.74</v>
      </c>
      <c r="W1590" t="n">
        <v>2.63</v>
      </c>
      <c r="X1590" t="n">
        <v>0.39</v>
      </c>
      <c r="Y1590" t="n">
        <v>1</v>
      </c>
      <c r="Z1590" t="n">
        <v>10</v>
      </c>
    </row>
    <row r="1591">
      <c r="A1591" t="n">
        <v>36</v>
      </c>
      <c r="B1591" t="n">
        <v>85</v>
      </c>
      <c r="C1591" t="inlineStr">
        <is>
          <t xml:space="preserve">CONCLUIDO	</t>
        </is>
      </c>
      <c r="D1591" t="n">
        <v>5.3739</v>
      </c>
      <c r="E1591" t="n">
        <v>18.61</v>
      </c>
      <c r="F1591" t="n">
        <v>15.73</v>
      </c>
      <c r="G1591" t="n">
        <v>62.91</v>
      </c>
      <c r="H1591" t="n">
        <v>0.98</v>
      </c>
      <c r="I1591" t="n">
        <v>15</v>
      </c>
      <c r="J1591" t="n">
        <v>181.12</v>
      </c>
      <c r="K1591" t="n">
        <v>51.39</v>
      </c>
      <c r="L1591" t="n">
        <v>10</v>
      </c>
      <c r="M1591" t="n">
        <v>13</v>
      </c>
      <c r="N1591" t="n">
        <v>34.73</v>
      </c>
      <c r="O1591" t="n">
        <v>22572.13</v>
      </c>
      <c r="P1591" t="n">
        <v>183.96</v>
      </c>
      <c r="Q1591" t="n">
        <v>467.08</v>
      </c>
      <c r="R1591" t="n">
        <v>62.77</v>
      </c>
      <c r="S1591" t="n">
        <v>39.61</v>
      </c>
      <c r="T1591" t="n">
        <v>6602.73</v>
      </c>
      <c r="U1591" t="n">
        <v>0.63</v>
      </c>
      <c r="V1591" t="n">
        <v>0.74</v>
      </c>
      <c r="W1591" t="n">
        <v>2.63</v>
      </c>
      <c r="X1591" t="n">
        <v>0.39</v>
      </c>
      <c r="Y1591" t="n">
        <v>1</v>
      </c>
      <c r="Z1591" t="n">
        <v>10</v>
      </c>
    </row>
    <row r="1592">
      <c r="A1592" t="n">
        <v>37</v>
      </c>
      <c r="B1592" t="n">
        <v>85</v>
      </c>
      <c r="C1592" t="inlineStr">
        <is>
          <t xml:space="preserve">CONCLUIDO	</t>
        </is>
      </c>
      <c r="D1592" t="n">
        <v>5.3893</v>
      </c>
      <c r="E1592" t="n">
        <v>18.56</v>
      </c>
      <c r="F1592" t="n">
        <v>15.71</v>
      </c>
      <c r="G1592" t="n">
        <v>67.31999999999999</v>
      </c>
      <c r="H1592" t="n">
        <v>1</v>
      </c>
      <c r="I1592" t="n">
        <v>14</v>
      </c>
      <c r="J1592" t="n">
        <v>181.49</v>
      </c>
      <c r="K1592" t="n">
        <v>51.39</v>
      </c>
      <c r="L1592" t="n">
        <v>10.25</v>
      </c>
      <c r="M1592" t="n">
        <v>12</v>
      </c>
      <c r="N1592" t="n">
        <v>34.85</v>
      </c>
      <c r="O1592" t="n">
        <v>22618.23</v>
      </c>
      <c r="P1592" t="n">
        <v>183.43</v>
      </c>
      <c r="Q1592" t="n">
        <v>467.08</v>
      </c>
      <c r="R1592" t="n">
        <v>62.11</v>
      </c>
      <c r="S1592" t="n">
        <v>39.61</v>
      </c>
      <c r="T1592" t="n">
        <v>6276.54</v>
      </c>
      <c r="U1592" t="n">
        <v>0.64</v>
      </c>
      <c r="V1592" t="n">
        <v>0.74</v>
      </c>
      <c r="W1592" t="n">
        <v>2.63</v>
      </c>
      <c r="X1592" t="n">
        <v>0.38</v>
      </c>
      <c r="Y1592" t="n">
        <v>1</v>
      </c>
      <c r="Z1592" t="n">
        <v>10</v>
      </c>
    </row>
    <row r="1593">
      <c r="A1593" t="n">
        <v>38</v>
      </c>
      <c r="B1593" t="n">
        <v>85</v>
      </c>
      <c r="C1593" t="inlineStr">
        <is>
          <t xml:space="preserve">CONCLUIDO	</t>
        </is>
      </c>
      <c r="D1593" t="n">
        <v>5.3916</v>
      </c>
      <c r="E1593" t="n">
        <v>18.55</v>
      </c>
      <c r="F1593" t="n">
        <v>15.7</v>
      </c>
      <c r="G1593" t="n">
        <v>67.29000000000001</v>
      </c>
      <c r="H1593" t="n">
        <v>1.02</v>
      </c>
      <c r="I1593" t="n">
        <v>14</v>
      </c>
      <c r="J1593" t="n">
        <v>181.87</v>
      </c>
      <c r="K1593" t="n">
        <v>51.39</v>
      </c>
      <c r="L1593" t="n">
        <v>10.5</v>
      </c>
      <c r="M1593" t="n">
        <v>12</v>
      </c>
      <c r="N1593" t="n">
        <v>34.98</v>
      </c>
      <c r="O1593" t="n">
        <v>22664.49</v>
      </c>
      <c r="P1593" t="n">
        <v>182.43</v>
      </c>
      <c r="Q1593" t="n">
        <v>467.07</v>
      </c>
      <c r="R1593" t="n">
        <v>61.78</v>
      </c>
      <c r="S1593" t="n">
        <v>39.61</v>
      </c>
      <c r="T1593" t="n">
        <v>6109.94</v>
      </c>
      <c r="U1593" t="n">
        <v>0.64</v>
      </c>
      <c r="V1593" t="n">
        <v>0.74</v>
      </c>
      <c r="W1593" t="n">
        <v>2.63</v>
      </c>
      <c r="X1593" t="n">
        <v>0.37</v>
      </c>
      <c r="Y1593" t="n">
        <v>1</v>
      </c>
      <c r="Z1593" t="n">
        <v>10</v>
      </c>
    </row>
    <row r="1594">
      <c r="A1594" t="n">
        <v>39</v>
      </c>
      <c r="B1594" t="n">
        <v>85</v>
      </c>
      <c r="C1594" t="inlineStr">
        <is>
          <t xml:space="preserve">CONCLUIDO	</t>
        </is>
      </c>
      <c r="D1594" t="n">
        <v>5.3853</v>
      </c>
      <c r="E1594" t="n">
        <v>18.57</v>
      </c>
      <c r="F1594" t="n">
        <v>15.72</v>
      </c>
      <c r="G1594" t="n">
        <v>67.38</v>
      </c>
      <c r="H1594" t="n">
        <v>1.05</v>
      </c>
      <c r="I1594" t="n">
        <v>14</v>
      </c>
      <c r="J1594" t="n">
        <v>182.24</v>
      </c>
      <c r="K1594" t="n">
        <v>51.39</v>
      </c>
      <c r="L1594" t="n">
        <v>10.75</v>
      </c>
      <c r="M1594" t="n">
        <v>12</v>
      </c>
      <c r="N1594" t="n">
        <v>35.1</v>
      </c>
      <c r="O1594" t="n">
        <v>22710.68</v>
      </c>
      <c r="P1594" t="n">
        <v>181.76</v>
      </c>
      <c r="Q1594" t="n">
        <v>467.08</v>
      </c>
      <c r="R1594" t="n">
        <v>62.62</v>
      </c>
      <c r="S1594" t="n">
        <v>39.61</v>
      </c>
      <c r="T1594" t="n">
        <v>6529.77</v>
      </c>
      <c r="U1594" t="n">
        <v>0.63</v>
      </c>
      <c r="V1594" t="n">
        <v>0.74</v>
      </c>
      <c r="W1594" t="n">
        <v>2.63</v>
      </c>
      <c r="X1594" t="n">
        <v>0.39</v>
      </c>
      <c r="Y1594" t="n">
        <v>1</v>
      </c>
      <c r="Z1594" t="n">
        <v>10</v>
      </c>
    </row>
    <row r="1595">
      <c r="A1595" t="n">
        <v>40</v>
      </c>
      <c r="B1595" t="n">
        <v>85</v>
      </c>
      <c r="C1595" t="inlineStr">
        <is>
          <t xml:space="preserve">CONCLUIDO	</t>
        </is>
      </c>
      <c r="D1595" t="n">
        <v>5.4056</v>
      </c>
      <c r="E1595" t="n">
        <v>18.5</v>
      </c>
      <c r="F1595" t="n">
        <v>15.69</v>
      </c>
      <c r="G1595" t="n">
        <v>72.40000000000001</v>
      </c>
      <c r="H1595" t="n">
        <v>1.07</v>
      </c>
      <c r="I1595" t="n">
        <v>13</v>
      </c>
      <c r="J1595" t="n">
        <v>182.62</v>
      </c>
      <c r="K1595" t="n">
        <v>51.39</v>
      </c>
      <c r="L1595" t="n">
        <v>11</v>
      </c>
      <c r="M1595" t="n">
        <v>11</v>
      </c>
      <c r="N1595" t="n">
        <v>35.22</v>
      </c>
      <c r="O1595" t="n">
        <v>22756.91</v>
      </c>
      <c r="P1595" t="n">
        <v>181.53</v>
      </c>
      <c r="Q1595" t="n">
        <v>467.07</v>
      </c>
      <c r="R1595" t="n">
        <v>61.39</v>
      </c>
      <c r="S1595" t="n">
        <v>39.61</v>
      </c>
      <c r="T1595" t="n">
        <v>5919.2</v>
      </c>
      <c r="U1595" t="n">
        <v>0.65</v>
      </c>
      <c r="V1595" t="n">
        <v>0.74</v>
      </c>
      <c r="W1595" t="n">
        <v>2.63</v>
      </c>
      <c r="X1595" t="n">
        <v>0.35</v>
      </c>
      <c r="Y1595" t="n">
        <v>1</v>
      </c>
      <c r="Z1595" t="n">
        <v>10</v>
      </c>
    </row>
    <row r="1596">
      <c r="A1596" t="n">
        <v>41</v>
      </c>
      <c r="B1596" t="n">
        <v>85</v>
      </c>
      <c r="C1596" t="inlineStr">
        <is>
          <t xml:space="preserve">CONCLUIDO	</t>
        </is>
      </c>
      <c r="D1596" t="n">
        <v>5.4075</v>
      </c>
      <c r="E1596" t="n">
        <v>18.49</v>
      </c>
      <c r="F1596" t="n">
        <v>15.68</v>
      </c>
      <c r="G1596" t="n">
        <v>72.37</v>
      </c>
      <c r="H1596" t="n">
        <v>1.09</v>
      </c>
      <c r="I1596" t="n">
        <v>13</v>
      </c>
      <c r="J1596" t="n">
        <v>182.99</v>
      </c>
      <c r="K1596" t="n">
        <v>51.39</v>
      </c>
      <c r="L1596" t="n">
        <v>11.25</v>
      </c>
      <c r="M1596" t="n">
        <v>11</v>
      </c>
      <c r="N1596" t="n">
        <v>35.35</v>
      </c>
      <c r="O1596" t="n">
        <v>22803.18</v>
      </c>
      <c r="P1596" t="n">
        <v>181.58</v>
      </c>
      <c r="Q1596" t="n">
        <v>467.07</v>
      </c>
      <c r="R1596" t="n">
        <v>61.29</v>
      </c>
      <c r="S1596" t="n">
        <v>39.61</v>
      </c>
      <c r="T1596" t="n">
        <v>5871.96</v>
      </c>
      <c r="U1596" t="n">
        <v>0.65</v>
      </c>
      <c r="V1596" t="n">
        <v>0.74</v>
      </c>
      <c r="W1596" t="n">
        <v>2.63</v>
      </c>
      <c r="X1596" t="n">
        <v>0.35</v>
      </c>
      <c r="Y1596" t="n">
        <v>1</v>
      </c>
      <c r="Z1596" t="n">
        <v>10</v>
      </c>
    </row>
    <row r="1597">
      <c r="A1597" t="n">
        <v>42</v>
      </c>
      <c r="B1597" t="n">
        <v>85</v>
      </c>
      <c r="C1597" t="inlineStr">
        <is>
          <t xml:space="preserve">CONCLUIDO	</t>
        </is>
      </c>
      <c r="D1597" t="n">
        <v>5.4048</v>
      </c>
      <c r="E1597" t="n">
        <v>18.5</v>
      </c>
      <c r="F1597" t="n">
        <v>15.69</v>
      </c>
      <c r="G1597" t="n">
        <v>72.41</v>
      </c>
      <c r="H1597" t="n">
        <v>1.11</v>
      </c>
      <c r="I1597" t="n">
        <v>13</v>
      </c>
      <c r="J1597" t="n">
        <v>183.37</v>
      </c>
      <c r="K1597" t="n">
        <v>51.39</v>
      </c>
      <c r="L1597" t="n">
        <v>11.5</v>
      </c>
      <c r="M1597" t="n">
        <v>11</v>
      </c>
      <c r="N1597" t="n">
        <v>35.48</v>
      </c>
      <c r="O1597" t="n">
        <v>22849.49</v>
      </c>
      <c r="P1597" t="n">
        <v>181.02</v>
      </c>
      <c r="Q1597" t="n">
        <v>467.08</v>
      </c>
      <c r="R1597" t="n">
        <v>61.65</v>
      </c>
      <c r="S1597" t="n">
        <v>39.61</v>
      </c>
      <c r="T1597" t="n">
        <v>6050.13</v>
      </c>
      <c r="U1597" t="n">
        <v>0.64</v>
      </c>
      <c r="V1597" t="n">
        <v>0.74</v>
      </c>
      <c r="W1597" t="n">
        <v>2.63</v>
      </c>
      <c r="X1597" t="n">
        <v>0.36</v>
      </c>
      <c r="Y1597" t="n">
        <v>1</v>
      </c>
      <c r="Z1597" t="n">
        <v>10</v>
      </c>
    </row>
    <row r="1598">
      <c r="A1598" t="n">
        <v>43</v>
      </c>
      <c r="B1598" t="n">
        <v>85</v>
      </c>
      <c r="C1598" t="inlineStr">
        <is>
          <t xml:space="preserve">CONCLUIDO	</t>
        </is>
      </c>
      <c r="D1598" t="n">
        <v>5.4304</v>
      </c>
      <c r="E1598" t="n">
        <v>18.41</v>
      </c>
      <c r="F1598" t="n">
        <v>15.64</v>
      </c>
      <c r="G1598" t="n">
        <v>78.18000000000001</v>
      </c>
      <c r="H1598" t="n">
        <v>1.13</v>
      </c>
      <c r="I1598" t="n">
        <v>12</v>
      </c>
      <c r="J1598" t="n">
        <v>183.74</v>
      </c>
      <c r="K1598" t="n">
        <v>51.39</v>
      </c>
      <c r="L1598" t="n">
        <v>11.75</v>
      </c>
      <c r="M1598" t="n">
        <v>10</v>
      </c>
      <c r="N1598" t="n">
        <v>35.6</v>
      </c>
      <c r="O1598" t="n">
        <v>22895.85</v>
      </c>
      <c r="P1598" t="n">
        <v>179.15</v>
      </c>
      <c r="Q1598" t="n">
        <v>467.07</v>
      </c>
      <c r="R1598" t="n">
        <v>59.8</v>
      </c>
      <c r="S1598" t="n">
        <v>39.61</v>
      </c>
      <c r="T1598" t="n">
        <v>5131</v>
      </c>
      <c r="U1598" t="n">
        <v>0.66</v>
      </c>
      <c r="V1598" t="n">
        <v>0.75</v>
      </c>
      <c r="W1598" t="n">
        <v>2.63</v>
      </c>
      <c r="X1598" t="n">
        <v>0.3</v>
      </c>
      <c r="Y1598" t="n">
        <v>1</v>
      </c>
      <c r="Z1598" t="n">
        <v>10</v>
      </c>
    </row>
    <row r="1599">
      <c r="A1599" t="n">
        <v>44</v>
      </c>
      <c r="B1599" t="n">
        <v>85</v>
      </c>
      <c r="C1599" t="inlineStr">
        <is>
          <t xml:space="preserve">CONCLUIDO	</t>
        </is>
      </c>
      <c r="D1599" t="n">
        <v>5.4273</v>
      </c>
      <c r="E1599" t="n">
        <v>18.43</v>
      </c>
      <c r="F1599" t="n">
        <v>15.65</v>
      </c>
      <c r="G1599" t="n">
        <v>78.23</v>
      </c>
      <c r="H1599" t="n">
        <v>1.16</v>
      </c>
      <c r="I1599" t="n">
        <v>12</v>
      </c>
      <c r="J1599" t="n">
        <v>184.12</v>
      </c>
      <c r="K1599" t="n">
        <v>51.39</v>
      </c>
      <c r="L1599" t="n">
        <v>12</v>
      </c>
      <c r="M1599" t="n">
        <v>10</v>
      </c>
      <c r="N1599" t="n">
        <v>35.73</v>
      </c>
      <c r="O1599" t="n">
        <v>22942.24</v>
      </c>
      <c r="P1599" t="n">
        <v>179.4</v>
      </c>
      <c r="Q1599" t="n">
        <v>467.07</v>
      </c>
      <c r="R1599" t="n">
        <v>60.22</v>
      </c>
      <c r="S1599" t="n">
        <v>39.61</v>
      </c>
      <c r="T1599" t="n">
        <v>5340.29</v>
      </c>
      <c r="U1599" t="n">
        <v>0.66</v>
      </c>
      <c r="V1599" t="n">
        <v>0.75</v>
      </c>
      <c r="W1599" t="n">
        <v>2.63</v>
      </c>
      <c r="X1599" t="n">
        <v>0.31</v>
      </c>
      <c r="Y1599" t="n">
        <v>1</v>
      </c>
      <c r="Z1599" t="n">
        <v>10</v>
      </c>
    </row>
    <row r="1600">
      <c r="A1600" t="n">
        <v>45</v>
      </c>
      <c r="B1600" t="n">
        <v>85</v>
      </c>
      <c r="C1600" t="inlineStr">
        <is>
          <t xml:space="preserve">CONCLUIDO	</t>
        </is>
      </c>
      <c r="D1600" t="n">
        <v>5.4291</v>
      </c>
      <c r="E1600" t="n">
        <v>18.42</v>
      </c>
      <c r="F1600" t="n">
        <v>15.64</v>
      </c>
      <c r="G1600" t="n">
        <v>78.2</v>
      </c>
      <c r="H1600" t="n">
        <v>1.18</v>
      </c>
      <c r="I1600" t="n">
        <v>12</v>
      </c>
      <c r="J1600" t="n">
        <v>184.5</v>
      </c>
      <c r="K1600" t="n">
        <v>51.39</v>
      </c>
      <c r="L1600" t="n">
        <v>12.25</v>
      </c>
      <c r="M1600" t="n">
        <v>10</v>
      </c>
      <c r="N1600" t="n">
        <v>35.85</v>
      </c>
      <c r="O1600" t="n">
        <v>22988.69</v>
      </c>
      <c r="P1600" t="n">
        <v>178.75</v>
      </c>
      <c r="Q1600" t="n">
        <v>467.08</v>
      </c>
      <c r="R1600" t="n">
        <v>59.93</v>
      </c>
      <c r="S1600" t="n">
        <v>39.61</v>
      </c>
      <c r="T1600" t="n">
        <v>5193.68</v>
      </c>
      <c r="U1600" t="n">
        <v>0.66</v>
      </c>
      <c r="V1600" t="n">
        <v>0.75</v>
      </c>
      <c r="W1600" t="n">
        <v>2.63</v>
      </c>
      <c r="X1600" t="n">
        <v>0.31</v>
      </c>
      <c r="Y1600" t="n">
        <v>1</v>
      </c>
      <c r="Z1600" t="n">
        <v>10</v>
      </c>
    </row>
    <row r="1601">
      <c r="A1601" t="n">
        <v>46</v>
      </c>
      <c r="B1601" t="n">
        <v>85</v>
      </c>
      <c r="C1601" t="inlineStr">
        <is>
          <t xml:space="preserve">CONCLUIDO	</t>
        </is>
      </c>
      <c r="D1601" t="n">
        <v>5.4296</v>
      </c>
      <c r="E1601" t="n">
        <v>18.42</v>
      </c>
      <c r="F1601" t="n">
        <v>15.64</v>
      </c>
      <c r="G1601" t="n">
        <v>78.19</v>
      </c>
      <c r="H1601" t="n">
        <v>1.2</v>
      </c>
      <c r="I1601" t="n">
        <v>12</v>
      </c>
      <c r="J1601" t="n">
        <v>184.87</v>
      </c>
      <c r="K1601" t="n">
        <v>51.39</v>
      </c>
      <c r="L1601" t="n">
        <v>12.5</v>
      </c>
      <c r="M1601" t="n">
        <v>10</v>
      </c>
      <c r="N1601" t="n">
        <v>35.98</v>
      </c>
      <c r="O1601" t="n">
        <v>23035.17</v>
      </c>
      <c r="P1601" t="n">
        <v>178.12</v>
      </c>
      <c r="Q1601" t="n">
        <v>467.07</v>
      </c>
      <c r="R1601" t="n">
        <v>59.78</v>
      </c>
      <c r="S1601" t="n">
        <v>39.61</v>
      </c>
      <c r="T1601" t="n">
        <v>5119.65</v>
      </c>
      <c r="U1601" t="n">
        <v>0.66</v>
      </c>
      <c r="V1601" t="n">
        <v>0.75</v>
      </c>
      <c r="W1601" t="n">
        <v>2.63</v>
      </c>
      <c r="X1601" t="n">
        <v>0.3</v>
      </c>
      <c r="Y1601" t="n">
        <v>1</v>
      </c>
      <c r="Z1601" t="n">
        <v>10</v>
      </c>
    </row>
    <row r="1602">
      <c r="A1602" t="n">
        <v>47</v>
      </c>
      <c r="B1602" t="n">
        <v>85</v>
      </c>
      <c r="C1602" t="inlineStr">
        <is>
          <t xml:space="preserve">CONCLUIDO	</t>
        </is>
      </c>
      <c r="D1602" t="n">
        <v>5.4482</v>
      </c>
      <c r="E1602" t="n">
        <v>18.35</v>
      </c>
      <c r="F1602" t="n">
        <v>15.61</v>
      </c>
      <c r="G1602" t="n">
        <v>85.14</v>
      </c>
      <c r="H1602" t="n">
        <v>1.22</v>
      </c>
      <c r="I1602" t="n">
        <v>11</v>
      </c>
      <c r="J1602" t="n">
        <v>185.25</v>
      </c>
      <c r="K1602" t="n">
        <v>51.39</v>
      </c>
      <c r="L1602" t="n">
        <v>12.75</v>
      </c>
      <c r="M1602" t="n">
        <v>9</v>
      </c>
      <c r="N1602" t="n">
        <v>36.11</v>
      </c>
      <c r="O1602" t="n">
        <v>23081.7</v>
      </c>
      <c r="P1602" t="n">
        <v>177.11</v>
      </c>
      <c r="Q1602" t="n">
        <v>467.07</v>
      </c>
      <c r="R1602" t="n">
        <v>58.98</v>
      </c>
      <c r="S1602" t="n">
        <v>39.61</v>
      </c>
      <c r="T1602" t="n">
        <v>4723.47</v>
      </c>
      <c r="U1602" t="n">
        <v>0.67</v>
      </c>
      <c r="V1602" t="n">
        <v>0.75</v>
      </c>
      <c r="W1602" t="n">
        <v>2.62</v>
      </c>
      <c r="X1602" t="n">
        <v>0.28</v>
      </c>
      <c r="Y1602" t="n">
        <v>1</v>
      </c>
      <c r="Z1602" t="n">
        <v>10</v>
      </c>
    </row>
    <row r="1603">
      <c r="A1603" t="n">
        <v>48</v>
      </c>
      <c r="B1603" t="n">
        <v>85</v>
      </c>
      <c r="C1603" t="inlineStr">
        <is>
          <t xml:space="preserve">CONCLUIDO	</t>
        </is>
      </c>
      <c r="D1603" t="n">
        <v>5.4472</v>
      </c>
      <c r="E1603" t="n">
        <v>18.36</v>
      </c>
      <c r="F1603" t="n">
        <v>15.61</v>
      </c>
      <c r="G1603" t="n">
        <v>85.16</v>
      </c>
      <c r="H1603" t="n">
        <v>1.24</v>
      </c>
      <c r="I1603" t="n">
        <v>11</v>
      </c>
      <c r="J1603" t="n">
        <v>185.63</v>
      </c>
      <c r="K1603" t="n">
        <v>51.39</v>
      </c>
      <c r="L1603" t="n">
        <v>13</v>
      </c>
      <c r="M1603" t="n">
        <v>9</v>
      </c>
      <c r="N1603" t="n">
        <v>36.24</v>
      </c>
      <c r="O1603" t="n">
        <v>23128.27</v>
      </c>
      <c r="P1603" t="n">
        <v>176.63</v>
      </c>
      <c r="Q1603" t="n">
        <v>467.07</v>
      </c>
      <c r="R1603" t="n">
        <v>58.88</v>
      </c>
      <c r="S1603" t="n">
        <v>39.61</v>
      </c>
      <c r="T1603" t="n">
        <v>4676.75</v>
      </c>
      <c r="U1603" t="n">
        <v>0.67</v>
      </c>
      <c r="V1603" t="n">
        <v>0.75</v>
      </c>
      <c r="W1603" t="n">
        <v>2.63</v>
      </c>
      <c r="X1603" t="n">
        <v>0.28</v>
      </c>
      <c r="Y1603" t="n">
        <v>1</v>
      </c>
      <c r="Z1603" t="n">
        <v>10</v>
      </c>
    </row>
    <row r="1604">
      <c r="A1604" t="n">
        <v>49</v>
      </c>
      <c r="B1604" t="n">
        <v>85</v>
      </c>
      <c r="C1604" t="inlineStr">
        <is>
          <t xml:space="preserve">CONCLUIDO	</t>
        </is>
      </c>
      <c r="D1604" t="n">
        <v>5.4453</v>
      </c>
      <c r="E1604" t="n">
        <v>18.36</v>
      </c>
      <c r="F1604" t="n">
        <v>15.62</v>
      </c>
      <c r="G1604" t="n">
        <v>85.2</v>
      </c>
      <c r="H1604" t="n">
        <v>1.26</v>
      </c>
      <c r="I1604" t="n">
        <v>11</v>
      </c>
      <c r="J1604" t="n">
        <v>186.01</v>
      </c>
      <c r="K1604" t="n">
        <v>51.39</v>
      </c>
      <c r="L1604" t="n">
        <v>13.25</v>
      </c>
      <c r="M1604" t="n">
        <v>9</v>
      </c>
      <c r="N1604" t="n">
        <v>36.36</v>
      </c>
      <c r="O1604" t="n">
        <v>23174.88</v>
      </c>
      <c r="P1604" t="n">
        <v>176.44</v>
      </c>
      <c r="Q1604" t="n">
        <v>467.08</v>
      </c>
      <c r="R1604" t="n">
        <v>59.28</v>
      </c>
      <c r="S1604" t="n">
        <v>39.61</v>
      </c>
      <c r="T1604" t="n">
        <v>4876.78</v>
      </c>
      <c r="U1604" t="n">
        <v>0.67</v>
      </c>
      <c r="V1604" t="n">
        <v>0.75</v>
      </c>
      <c r="W1604" t="n">
        <v>2.63</v>
      </c>
      <c r="X1604" t="n">
        <v>0.28</v>
      </c>
      <c r="Y1604" t="n">
        <v>1</v>
      </c>
      <c r="Z1604" t="n">
        <v>10</v>
      </c>
    </row>
    <row r="1605">
      <c r="A1605" t="n">
        <v>50</v>
      </c>
      <c r="B1605" t="n">
        <v>85</v>
      </c>
      <c r="C1605" t="inlineStr">
        <is>
          <t xml:space="preserve">CONCLUIDO	</t>
        </is>
      </c>
      <c r="D1605" t="n">
        <v>5.447</v>
      </c>
      <c r="E1605" t="n">
        <v>18.36</v>
      </c>
      <c r="F1605" t="n">
        <v>15.61</v>
      </c>
      <c r="G1605" t="n">
        <v>85.17</v>
      </c>
      <c r="H1605" t="n">
        <v>1.29</v>
      </c>
      <c r="I1605" t="n">
        <v>11</v>
      </c>
      <c r="J1605" t="n">
        <v>186.38</v>
      </c>
      <c r="K1605" t="n">
        <v>51.39</v>
      </c>
      <c r="L1605" t="n">
        <v>13.5</v>
      </c>
      <c r="M1605" t="n">
        <v>9</v>
      </c>
      <c r="N1605" t="n">
        <v>36.49</v>
      </c>
      <c r="O1605" t="n">
        <v>23221.54</v>
      </c>
      <c r="P1605" t="n">
        <v>176.38</v>
      </c>
      <c r="Q1605" t="n">
        <v>467.08</v>
      </c>
      <c r="R1605" t="n">
        <v>59.1</v>
      </c>
      <c r="S1605" t="n">
        <v>39.61</v>
      </c>
      <c r="T1605" t="n">
        <v>4785.48</v>
      </c>
      <c r="U1605" t="n">
        <v>0.67</v>
      </c>
      <c r="V1605" t="n">
        <v>0.75</v>
      </c>
      <c r="W1605" t="n">
        <v>2.63</v>
      </c>
      <c r="X1605" t="n">
        <v>0.28</v>
      </c>
      <c r="Y1605" t="n">
        <v>1</v>
      </c>
      <c r="Z1605" t="n">
        <v>10</v>
      </c>
    </row>
    <row r="1606">
      <c r="A1606" t="n">
        <v>51</v>
      </c>
      <c r="B1606" t="n">
        <v>85</v>
      </c>
      <c r="C1606" t="inlineStr">
        <is>
          <t xml:space="preserve">CONCLUIDO	</t>
        </is>
      </c>
      <c r="D1606" t="n">
        <v>5.4434</v>
      </c>
      <c r="E1606" t="n">
        <v>18.37</v>
      </c>
      <c r="F1606" t="n">
        <v>15.63</v>
      </c>
      <c r="G1606" t="n">
        <v>85.23</v>
      </c>
      <c r="H1606" t="n">
        <v>1.31</v>
      </c>
      <c r="I1606" t="n">
        <v>11</v>
      </c>
      <c r="J1606" t="n">
        <v>186.76</v>
      </c>
      <c r="K1606" t="n">
        <v>51.39</v>
      </c>
      <c r="L1606" t="n">
        <v>13.75</v>
      </c>
      <c r="M1606" t="n">
        <v>9</v>
      </c>
      <c r="N1606" t="n">
        <v>36.62</v>
      </c>
      <c r="O1606" t="n">
        <v>23268.24</v>
      </c>
      <c r="P1606" t="n">
        <v>175.17</v>
      </c>
      <c r="Q1606" t="n">
        <v>467.07</v>
      </c>
      <c r="R1606" t="n">
        <v>59.49</v>
      </c>
      <c r="S1606" t="n">
        <v>39.61</v>
      </c>
      <c r="T1606" t="n">
        <v>4983.25</v>
      </c>
      <c r="U1606" t="n">
        <v>0.67</v>
      </c>
      <c r="V1606" t="n">
        <v>0.75</v>
      </c>
      <c r="W1606" t="n">
        <v>2.63</v>
      </c>
      <c r="X1606" t="n">
        <v>0.29</v>
      </c>
      <c r="Y1606" t="n">
        <v>1</v>
      </c>
      <c r="Z1606" t="n">
        <v>10</v>
      </c>
    </row>
    <row r="1607">
      <c r="A1607" t="n">
        <v>52</v>
      </c>
      <c r="B1607" t="n">
        <v>85</v>
      </c>
      <c r="C1607" t="inlineStr">
        <is>
          <t xml:space="preserve">CONCLUIDO	</t>
        </is>
      </c>
      <c r="D1607" t="n">
        <v>5.4625</v>
      </c>
      <c r="E1607" t="n">
        <v>18.31</v>
      </c>
      <c r="F1607" t="n">
        <v>15.6</v>
      </c>
      <c r="G1607" t="n">
        <v>93.56999999999999</v>
      </c>
      <c r="H1607" t="n">
        <v>1.33</v>
      </c>
      <c r="I1607" t="n">
        <v>10</v>
      </c>
      <c r="J1607" t="n">
        <v>187.14</v>
      </c>
      <c r="K1607" t="n">
        <v>51.39</v>
      </c>
      <c r="L1607" t="n">
        <v>14</v>
      </c>
      <c r="M1607" t="n">
        <v>8</v>
      </c>
      <c r="N1607" t="n">
        <v>36.75</v>
      </c>
      <c r="O1607" t="n">
        <v>23314.98</v>
      </c>
      <c r="P1607" t="n">
        <v>174.61</v>
      </c>
      <c r="Q1607" t="n">
        <v>467.08</v>
      </c>
      <c r="R1607" t="n">
        <v>58.45</v>
      </c>
      <c r="S1607" t="n">
        <v>39.61</v>
      </c>
      <c r="T1607" t="n">
        <v>4464.95</v>
      </c>
      <c r="U1607" t="n">
        <v>0.68</v>
      </c>
      <c r="V1607" t="n">
        <v>0.75</v>
      </c>
      <c r="W1607" t="n">
        <v>2.63</v>
      </c>
      <c r="X1607" t="n">
        <v>0.26</v>
      </c>
      <c r="Y1607" t="n">
        <v>1</v>
      </c>
      <c r="Z1607" t="n">
        <v>10</v>
      </c>
    </row>
    <row r="1608">
      <c r="A1608" t="n">
        <v>53</v>
      </c>
      <c r="B1608" t="n">
        <v>85</v>
      </c>
      <c r="C1608" t="inlineStr">
        <is>
          <t xml:space="preserve">CONCLUIDO	</t>
        </is>
      </c>
      <c r="D1608" t="n">
        <v>5.4633</v>
      </c>
      <c r="E1608" t="n">
        <v>18.3</v>
      </c>
      <c r="F1608" t="n">
        <v>15.59</v>
      </c>
      <c r="G1608" t="n">
        <v>93.56</v>
      </c>
      <c r="H1608" t="n">
        <v>1.35</v>
      </c>
      <c r="I1608" t="n">
        <v>10</v>
      </c>
      <c r="J1608" t="n">
        <v>187.52</v>
      </c>
      <c r="K1608" t="n">
        <v>51.39</v>
      </c>
      <c r="L1608" t="n">
        <v>14.25</v>
      </c>
      <c r="M1608" t="n">
        <v>8</v>
      </c>
      <c r="N1608" t="n">
        <v>36.88</v>
      </c>
      <c r="O1608" t="n">
        <v>23361.77</v>
      </c>
      <c r="P1608" t="n">
        <v>174.62</v>
      </c>
      <c r="Q1608" t="n">
        <v>467.07</v>
      </c>
      <c r="R1608" t="n">
        <v>58.43</v>
      </c>
      <c r="S1608" t="n">
        <v>39.61</v>
      </c>
      <c r="T1608" t="n">
        <v>4457.27</v>
      </c>
      <c r="U1608" t="n">
        <v>0.68</v>
      </c>
      <c r="V1608" t="n">
        <v>0.75</v>
      </c>
      <c r="W1608" t="n">
        <v>2.62</v>
      </c>
      <c r="X1608" t="n">
        <v>0.26</v>
      </c>
      <c r="Y1608" t="n">
        <v>1</v>
      </c>
      <c r="Z1608" t="n">
        <v>10</v>
      </c>
    </row>
    <row r="1609">
      <c r="A1609" t="n">
        <v>54</v>
      </c>
      <c r="B1609" t="n">
        <v>85</v>
      </c>
      <c r="C1609" t="inlineStr">
        <is>
          <t xml:space="preserve">CONCLUIDO	</t>
        </is>
      </c>
      <c r="D1609" t="n">
        <v>5.4622</v>
      </c>
      <c r="E1609" t="n">
        <v>18.31</v>
      </c>
      <c r="F1609" t="n">
        <v>15.6</v>
      </c>
      <c r="G1609" t="n">
        <v>93.58</v>
      </c>
      <c r="H1609" t="n">
        <v>1.37</v>
      </c>
      <c r="I1609" t="n">
        <v>10</v>
      </c>
      <c r="J1609" t="n">
        <v>187.9</v>
      </c>
      <c r="K1609" t="n">
        <v>51.39</v>
      </c>
      <c r="L1609" t="n">
        <v>14.5</v>
      </c>
      <c r="M1609" t="n">
        <v>8</v>
      </c>
      <c r="N1609" t="n">
        <v>37.01</v>
      </c>
      <c r="O1609" t="n">
        <v>23408.6</v>
      </c>
      <c r="P1609" t="n">
        <v>174.2</v>
      </c>
      <c r="Q1609" t="n">
        <v>467.08</v>
      </c>
      <c r="R1609" t="n">
        <v>58.6</v>
      </c>
      <c r="S1609" t="n">
        <v>39.61</v>
      </c>
      <c r="T1609" t="n">
        <v>4538.54</v>
      </c>
      <c r="U1609" t="n">
        <v>0.68</v>
      </c>
      <c r="V1609" t="n">
        <v>0.75</v>
      </c>
      <c r="W1609" t="n">
        <v>2.62</v>
      </c>
      <c r="X1609" t="n">
        <v>0.26</v>
      </c>
      <c r="Y1609" t="n">
        <v>1</v>
      </c>
      <c r="Z1609" t="n">
        <v>10</v>
      </c>
    </row>
    <row r="1610">
      <c r="A1610" t="n">
        <v>55</v>
      </c>
      <c r="B1610" t="n">
        <v>85</v>
      </c>
      <c r="C1610" t="inlineStr">
        <is>
          <t xml:space="preserve">CONCLUIDO	</t>
        </is>
      </c>
      <c r="D1610" t="n">
        <v>5.4622</v>
      </c>
      <c r="E1610" t="n">
        <v>18.31</v>
      </c>
      <c r="F1610" t="n">
        <v>15.6</v>
      </c>
      <c r="G1610" t="n">
        <v>93.58</v>
      </c>
      <c r="H1610" t="n">
        <v>1.39</v>
      </c>
      <c r="I1610" t="n">
        <v>10</v>
      </c>
      <c r="J1610" t="n">
        <v>188.28</v>
      </c>
      <c r="K1610" t="n">
        <v>51.39</v>
      </c>
      <c r="L1610" t="n">
        <v>14.75</v>
      </c>
      <c r="M1610" t="n">
        <v>8</v>
      </c>
      <c r="N1610" t="n">
        <v>37.14</v>
      </c>
      <c r="O1610" t="n">
        <v>23455.48</v>
      </c>
      <c r="P1610" t="n">
        <v>173.18</v>
      </c>
      <c r="Q1610" t="n">
        <v>467.07</v>
      </c>
      <c r="R1610" t="n">
        <v>58.47</v>
      </c>
      <c r="S1610" t="n">
        <v>39.61</v>
      </c>
      <c r="T1610" t="n">
        <v>4477.33</v>
      </c>
      <c r="U1610" t="n">
        <v>0.68</v>
      </c>
      <c r="V1610" t="n">
        <v>0.75</v>
      </c>
      <c r="W1610" t="n">
        <v>2.63</v>
      </c>
      <c r="X1610" t="n">
        <v>0.26</v>
      </c>
      <c r="Y1610" t="n">
        <v>1</v>
      </c>
      <c r="Z1610" t="n">
        <v>10</v>
      </c>
    </row>
    <row r="1611">
      <c r="A1611" t="n">
        <v>56</v>
      </c>
      <c r="B1611" t="n">
        <v>85</v>
      </c>
      <c r="C1611" t="inlineStr">
        <is>
          <t xml:space="preserve">CONCLUIDO	</t>
        </is>
      </c>
      <c r="D1611" t="n">
        <v>5.4667</v>
      </c>
      <c r="E1611" t="n">
        <v>18.29</v>
      </c>
      <c r="F1611" t="n">
        <v>15.58</v>
      </c>
      <c r="G1611" t="n">
        <v>93.48999999999999</v>
      </c>
      <c r="H1611" t="n">
        <v>1.41</v>
      </c>
      <c r="I1611" t="n">
        <v>10</v>
      </c>
      <c r="J1611" t="n">
        <v>188.66</v>
      </c>
      <c r="K1611" t="n">
        <v>51.39</v>
      </c>
      <c r="L1611" t="n">
        <v>15</v>
      </c>
      <c r="M1611" t="n">
        <v>8</v>
      </c>
      <c r="N1611" t="n">
        <v>37.27</v>
      </c>
      <c r="O1611" t="n">
        <v>23502.4</v>
      </c>
      <c r="P1611" t="n">
        <v>171.36</v>
      </c>
      <c r="Q1611" t="n">
        <v>467.08</v>
      </c>
      <c r="R1611" t="n">
        <v>57.96</v>
      </c>
      <c r="S1611" t="n">
        <v>39.61</v>
      </c>
      <c r="T1611" t="n">
        <v>4218.65</v>
      </c>
      <c r="U1611" t="n">
        <v>0.68</v>
      </c>
      <c r="V1611" t="n">
        <v>0.75</v>
      </c>
      <c r="W1611" t="n">
        <v>2.63</v>
      </c>
      <c r="X1611" t="n">
        <v>0.25</v>
      </c>
      <c r="Y1611" t="n">
        <v>1</v>
      </c>
      <c r="Z1611" t="n">
        <v>10</v>
      </c>
    </row>
    <row r="1612">
      <c r="A1612" t="n">
        <v>57</v>
      </c>
      <c r="B1612" t="n">
        <v>85</v>
      </c>
      <c r="C1612" t="inlineStr">
        <is>
          <t xml:space="preserve">CONCLUIDO	</t>
        </is>
      </c>
      <c r="D1612" t="n">
        <v>5.4835</v>
      </c>
      <c r="E1612" t="n">
        <v>18.24</v>
      </c>
      <c r="F1612" t="n">
        <v>15.56</v>
      </c>
      <c r="G1612" t="n">
        <v>103.73</v>
      </c>
      <c r="H1612" t="n">
        <v>1.43</v>
      </c>
      <c r="I1612" t="n">
        <v>9</v>
      </c>
      <c r="J1612" t="n">
        <v>189.04</v>
      </c>
      <c r="K1612" t="n">
        <v>51.39</v>
      </c>
      <c r="L1612" t="n">
        <v>15.25</v>
      </c>
      <c r="M1612" t="n">
        <v>7</v>
      </c>
      <c r="N1612" t="n">
        <v>37.4</v>
      </c>
      <c r="O1612" t="n">
        <v>23549.36</v>
      </c>
      <c r="P1612" t="n">
        <v>170.24</v>
      </c>
      <c r="Q1612" t="n">
        <v>467.11</v>
      </c>
      <c r="R1612" t="n">
        <v>57.31</v>
      </c>
      <c r="S1612" t="n">
        <v>39.61</v>
      </c>
      <c r="T1612" t="n">
        <v>3899.79</v>
      </c>
      <c r="U1612" t="n">
        <v>0.6899999999999999</v>
      </c>
      <c r="V1612" t="n">
        <v>0.75</v>
      </c>
      <c r="W1612" t="n">
        <v>2.62</v>
      </c>
      <c r="X1612" t="n">
        <v>0.23</v>
      </c>
      <c r="Y1612" t="n">
        <v>1</v>
      </c>
      <c r="Z1612" t="n">
        <v>10</v>
      </c>
    </row>
    <row r="1613">
      <c r="A1613" t="n">
        <v>58</v>
      </c>
      <c r="B1613" t="n">
        <v>85</v>
      </c>
      <c r="C1613" t="inlineStr">
        <is>
          <t xml:space="preserve">CONCLUIDO	</t>
        </is>
      </c>
      <c r="D1613" t="n">
        <v>5.483</v>
      </c>
      <c r="E1613" t="n">
        <v>18.24</v>
      </c>
      <c r="F1613" t="n">
        <v>15.56</v>
      </c>
      <c r="G1613" t="n">
        <v>103.74</v>
      </c>
      <c r="H1613" t="n">
        <v>1.45</v>
      </c>
      <c r="I1613" t="n">
        <v>9</v>
      </c>
      <c r="J1613" t="n">
        <v>189.42</v>
      </c>
      <c r="K1613" t="n">
        <v>51.39</v>
      </c>
      <c r="L1613" t="n">
        <v>15.5</v>
      </c>
      <c r="M1613" t="n">
        <v>7</v>
      </c>
      <c r="N1613" t="n">
        <v>37.53</v>
      </c>
      <c r="O1613" t="n">
        <v>23596.37</v>
      </c>
      <c r="P1613" t="n">
        <v>170.33</v>
      </c>
      <c r="Q1613" t="n">
        <v>467.09</v>
      </c>
      <c r="R1613" t="n">
        <v>57.31</v>
      </c>
      <c r="S1613" t="n">
        <v>39.61</v>
      </c>
      <c r="T1613" t="n">
        <v>3899.15</v>
      </c>
      <c r="U1613" t="n">
        <v>0.6899999999999999</v>
      </c>
      <c r="V1613" t="n">
        <v>0.75</v>
      </c>
      <c r="W1613" t="n">
        <v>2.62</v>
      </c>
      <c r="X1613" t="n">
        <v>0.23</v>
      </c>
      <c r="Y1613" t="n">
        <v>1</v>
      </c>
      <c r="Z1613" t="n">
        <v>10</v>
      </c>
    </row>
    <row r="1614">
      <c r="A1614" t="n">
        <v>59</v>
      </c>
      <c r="B1614" t="n">
        <v>85</v>
      </c>
      <c r="C1614" t="inlineStr">
        <is>
          <t xml:space="preserve">CONCLUIDO	</t>
        </is>
      </c>
      <c r="D1614" t="n">
        <v>5.4829</v>
      </c>
      <c r="E1614" t="n">
        <v>18.24</v>
      </c>
      <c r="F1614" t="n">
        <v>15.56</v>
      </c>
      <c r="G1614" t="n">
        <v>103.74</v>
      </c>
      <c r="H1614" t="n">
        <v>1.47</v>
      </c>
      <c r="I1614" t="n">
        <v>9</v>
      </c>
      <c r="J1614" t="n">
        <v>189.81</v>
      </c>
      <c r="K1614" t="n">
        <v>51.39</v>
      </c>
      <c r="L1614" t="n">
        <v>15.75</v>
      </c>
      <c r="M1614" t="n">
        <v>7</v>
      </c>
      <c r="N1614" t="n">
        <v>37.66</v>
      </c>
      <c r="O1614" t="n">
        <v>23643.43</v>
      </c>
      <c r="P1614" t="n">
        <v>170.76</v>
      </c>
      <c r="Q1614" t="n">
        <v>467.07</v>
      </c>
      <c r="R1614" t="n">
        <v>57.32</v>
      </c>
      <c r="S1614" t="n">
        <v>39.61</v>
      </c>
      <c r="T1614" t="n">
        <v>3903.56</v>
      </c>
      <c r="U1614" t="n">
        <v>0.6899999999999999</v>
      </c>
      <c r="V1614" t="n">
        <v>0.75</v>
      </c>
      <c r="W1614" t="n">
        <v>2.62</v>
      </c>
      <c r="X1614" t="n">
        <v>0.23</v>
      </c>
      <c r="Y1614" t="n">
        <v>1</v>
      </c>
      <c r="Z1614" t="n">
        <v>10</v>
      </c>
    </row>
    <row r="1615">
      <c r="A1615" t="n">
        <v>60</v>
      </c>
      <c r="B1615" t="n">
        <v>85</v>
      </c>
      <c r="C1615" t="inlineStr">
        <is>
          <t xml:space="preserve">CONCLUIDO	</t>
        </is>
      </c>
      <c r="D1615" t="n">
        <v>5.4841</v>
      </c>
      <c r="E1615" t="n">
        <v>18.23</v>
      </c>
      <c r="F1615" t="n">
        <v>15.56</v>
      </c>
      <c r="G1615" t="n">
        <v>103.71</v>
      </c>
      <c r="H1615" t="n">
        <v>1.49</v>
      </c>
      <c r="I1615" t="n">
        <v>9</v>
      </c>
      <c r="J1615" t="n">
        <v>190.19</v>
      </c>
      <c r="K1615" t="n">
        <v>51.39</v>
      </c>
      <c r="L1615" t="n">
        <v>16</v>
      </c>
      <c r="M1615" t="n">
        <v>7</v>
      </c>
      <c r="N1615" t="n">
        <v>37.79</v>
      </c>
      <c r="O1615" t="n">
        <v>23690.52</v>
      </c>
      <c r="P1615" t="n">
        <v>170.75</v>
      </c>
      <c r="Q1615" t="n">
        <v>467.07</v>
      </c>
      <c r="R1615" t="n">
        <v>57.27</v>
      </c>
      <c r="S1615" t="n">
        <v>39.61</v>
      </c>
      <c r="T1615" t="n">
        <v>3880.3</v>
      </c>
      <c r="U1615" t="n">
        <v>0.6899999999999999</v>
      </c>
      <c r="V1615" t="n">
        <v>0.75</v>
      </c>
      <c r="W1615" t="n">
        <v>2.62</v>
      </c>
      <c r="X1615" t="n">
        <v>0.22</v>
      </c>
      <c r="Y1615" t="n">
        <v>1</v>
      </c>
      <c r="Z1615" t="n">
        <v>10</v>
      </c>
    </row>
    <row r="1616">
      <c r="A1616" t="n">
        <v>61</v>
      </c>
      <c r="B1616" t="n">
        <v>85</v>
      </c>
      <c r="C1616" t="inlineStr">
        <is>
          <t xml:space="preserve">CONCLUIDO	</t>
        </is>
      </c>
      <c r="D1616" t="n">
        <v>5.4818</v>
      </c>
      <c r="E1616" t="n">
        <v>18.24</v>
      </c>
      <c r="F1616" t="n">
        <v>15.56</v>
      </c>
      <c r="G1616" t="n">
        <v>103.76</v>
      </c>
      <c r="H1616" t="n">
        <v>1.51</v>
      </c>
      <c r="I1616" t="n">
        <v>9</v>
      </c>
      <c r="J1616" t="n">
        <v>190.57</v>
      </c>
      <c r="K1616" t="n">
        <v>51.39</v>
      </c>
      <c r="L1616" t="n">
        <v>16.25</v>
      </c>
      <c r="M1616" t="n">
        <v>7</v>
      </c>
      <c r="N1616" t="n">
        <v>37.93</v>
      </c>
      <c r="O1616" t="n">
        <v>23737.67</v>
      </c>
      <c r="P1616" t="n">
        <v>170.15</v>
      </c>
      <c r="Q1616" t="n">
        <v>467.07</v>
      </c>
      <c r="R1616" t="n">
        <v>57.48</v>
      </c>
      <c r="S1616" t="n">
        <v>39.61</v>
      </c>
      <c r="T1616" t="n">
        <v>3985.56</v>
      </c>
      <c r="U1616" t="n">
        <v>0.6899999999999999</v>
      </c>
      <c r="V1616" t="n">
        <v>0.75</v>
      </c>
      <c r="W1616" t="n">
        <v>2.62</v>
      </c>
      <c r="X1616" t="n">
        <v>0.23</v>
      </c>
      <c r="Y1616" t="n">
        <v>1</v>
      </c>
      <c r="Z1616" t="n">
        <v>10</v>
      </c>
    </row>
    <row r="1617">
      <c r="A1617" t="n">
        <v>62</v>
      </c>
      <c r="B1617" t="n">
        <v>85</v>
      </c>
      <c r="C1617" t="inlineStr">
        <is>
          <t xml:space="preserve">CONCLUIDO	</t>
        </is>
      </c>
      <c r="D1617" t="n">
        <v>5.4819</v>
      </c>
      <c r="E1617" t="n">
        <v>18.24</v>
      </c>
      <c r="F1617" t="n">
        <v>15.56</v>
      </c>
      <c r="G1617" t="n">
        <v>103.76</v>
      </c>
      <c r="H1617" t="n">
        <v>1.53</v>
      </c>
      <c r="I1617" t="n">
        <v>9</v>
      </c>
      <c r="J1617" t="n">
        <v>190.95</v>
      </c>
      <c r="K1617" t="n">
        <v>51.39</v>
      </c>
      <c r="L1617" t="n">
        <v>16.5</v>
      </c>
      <c r="M1617" t="n">
        <v>7</v>
      </c>
      <c r="N1617" t="n">
        <v>38.06</v>
      </c>
      <c r="O1617" t="n">
        <v>23784.85</v>
      </c>
      <c r="P1617" t="n">
        <v>169.6</v>
      </c>
      <c r="Q1617" t="n">
        <v>467.07</v>
      </c>
      <c r="R1617" t="n">
        <v>57.56</v>
      </c>
      <c r="S1617" t="n">
        <v>39.61</v>
      </c>
      <c r="T1617" t="n">
        <v>4023.98</v>
      </c>
      <c r="U1617" t="n">
        <v>0.6899999999999999</v>
      </c>
      <c r="V1617" t="n">
        <v>0.75</v>
      </c>
      <c r="W1617" t="n">
        <v>2.62</v>
      </c>
      <c r="X1617" t="n">
        <v>0.23</v>
      </c>
      <c r="Y1617" t="n">
        <v>1</v>
      </c>
      <c r="Z1617" t="n">
        <v>10</v>
      </c>
    </row>
    <row r="1618">
      <c r="A1618" t="n">
        <v>63</v>
      </c>
      <c r="B1618" t="n">
        <v>85</v>
      </c>
      <c r="C1618" t="inlineStr">
        <is>
          <t xml:space="preserve">CONCLUIDO	</t>
        </is>
      </c>
      <c r="D1618" t="n">
        <v>5.4786</v>
      </c>
      <c r="E1618" t="n">
        <v>18.25</v>
      </c>
      <c r="F1618" t="n">
        <v>15.58</v>
      </c>
      <c r="G1618" t="n">
        <v>103.84</v>
      </c>
      <c r="H1618" t="n">
        <v>1.55</v>
      </c>
      <c r="I1618" t="n">
        <v>9</v>
      </c>
      <c r="J1618" t="n">
        <v>191.34</v>
      </c>
      <c r="K1618" t="n">
        <v>51.39</v>
      </c>
      <c r="L1618" t="n">
        <v>16.75</v>
      </c>
      <c r="M1618" t="n">
        <v>7</v>
      </c>
      <c r="N1618" t="n">
        <v>38.19</v>
      </c>
      <c r="O1618" t="n">
        <v>23832.09</v>
      </c>
      <c r="P1618" t="n">
        <v>168.5</v>
      </c>
      <c r="Q1618" t="n">
        <v>467.07</v>
      </c>
      <c r="R1618" t="n">
        <v>57.97</v>
      </c>
      <c r="S1618" t="n">
        <v>39.61</v>
      </c>
      <c r="T1618" t="n">
        <v>4232.23</v>
      </c>
      <c r="U1618" t="n">
        <v>0.68</v>
      </c>
      <c r="V1618" t="n">
        <v>0.75</v>
      </c>
      <c r="W1618" t="n">
        <v>2.62</v>
      </c>
      <c r="X1618" t="n">
        <v>0.24</v>
      </c>
      <c r="Y1618" t="n">
        <v>1</v>
      </c>
      <c r="Z1618" t="n">
        <v>10</v>
      </c>
    </row>
    <row r="1619">
      <c r="A1619" t="n">
        <v>64</v>
      </c>
      <c r="B1619" t="n">
        <v>85</v>
      </c>
      <c r="C1619" t="inlineStr">
        <is>
          <t xml:space="preserve">CONCLUIDO	</t>
        </is>
      </c>
      <c r="D1619" t="n">
        <v>5.4859</v>
      </c>
      <c r="E1619" t="n">
        <v>18.23</v>
      </c>
      <c r="F1619" t="n">
        <v>15.55</v>
      </c>
      <c r="G1619" t="n">
        <v>103.67</v>
      </c>
      <c r="H1619" t="n">
        <v>1.57</v>
      </c>
      <c r="I1619" t="n">
        <v>9</v>
      </c>
      <c r="J1619" t="n">
        <v>191.72</v>
      </c>
      <c r="K1619" t="n">
        <v>51.39</v>
      </c>
      <c r="L1619" t="n">
        <v>17</v>
      </c>
      <c r="M1619" t="n">
        <v>7</v>
      </c>
      <c r="N1619" t="n">
        <v>38.33</v>
      </c>
      <c r="O1619" t="n">
        <v>23879.37</v>
      </c>
      <c r="P1619" t="n">
        <v>167.04</v>
      </c>
      <c r="Q1619" t="n">
        <v>467.09</v>
      </c>
      <c r="R1619" t="n">
        <v>57.07</v>
      </c>
      <c r="S1619" t="n">
        <v>39.61</v>
      </c>
      <c r="T1619" t="n">
        <v>3782.03</v>
      </c>
      <c r="U1619" t="n">
        <v>0.6899999999999999</v>
      </c>
      <c r="V1619" t="n">
        <v>0.75</v>
      </c>
      <c r="W1619" t="n">
        <v>2.62</v>
      </c>
      <c r="X1619" t="n">
        <v>0.22</v>
      </c>
      <c r="Y1619" t="n">
        <v>1</v>
      </c>
      <c r="Z1619" t="n">
        <v>10</v>
      </c>
    </row>
    <row r="1620">
      <c r="A1620" t="n">
        <v>65</v>
      </c>
      <c r="B1620" t="n">
        <v>85</v>
      </c>
      <c r="C1620" t="inlineStr">
        <is>
          <t xml:space="preserve">CONCLUIDO	</t>
        </is>
      </c>
      <c r="D1620" t="n">
        <v>5.5023</v>
      </c>
      <c r="E1620" t="n">
        <v>18.17</v>
      </c>
      <c r="F1620" t="n">
        <v>15.53</v>
      </c>
      <c r="G1620" t="n">
        <v>116.48</v>
      </c>
      <c r="H1620" t="n">
        <v>1.59</v>
      </c>
      <c r="I1620" t="n">
        <v>8</v>
      </c>
      <c r="J1620" t="n">
        <v>192.1</v>
      </c>
      <c r="K1620" t="n">
        <v>51.39</v>
      </c>
      <c r="L1620" t="n">
        <v>17.25</v>
      </c>
      <c r="M1620" t="n">
        <v>6</v>
      </c>
      <c r="N1620" t="n">
        <v>38.46</v>
      </c>
      <c r="O1620" t="n">
        <v>23926.69</v>
      </c>
      <c r="P1620" t="n">
        <v>166.4</v>
      </c>
      <c r="Q1620" t="n">
        <v>467.07</v>
      </c>
      <c r="R1620" t="n">
        <v>56.33</v>
      </c>
      <c r="S1620" t="n">
        <v>39.61</v>
      </c>
      <c r="T1620" t="n">
        <v>3413.76</v>
      </c>
      <c r="U1620" t="n">
        <v>0.7</v>
      </c>
      <c r="V1620" t="n">
        <v>0.75</v>
      </c>
      <c r="W1620" t="n">
        <v>2.62</v>
      </c>
      <c r="X1620" t="n">
        <v>0.2</v>
      </c>
      <c r="Y1620" t="n">
        <v>1</v>
      </c>
      <c r="Z1620" t="n">
        <v>10</v>
      </c>
    </row>
    <row r="1621">
      <c r="A1621" t="n">
        <v>66</v>
      </c>
      <c r="B1621" t="n">
        <v>85</v>
      </c>
      <c r="C1621" t="inlineStr">
        <is>
          <t xml:space="preserve">CONCLUIDO	</t>
        </is>
      </c>
      <c r="D1621" t="n">
        <v>5.5016</v>
      </c>
      <c r="E1621" t="n">
        <v>18.18</v>
      </c>
      <c r="F1621" t="n">
        <v>15.53</v>
      </c>
      <c r="G1621" t="n">
        <v>116.5</v>
      </c>
      <c r="H1621" t="n">
        <v>1.61</v>
      </c>
      <c r="I1621" t="n">
        <v>8</v>
      </c>
      <c r="J1621" t="n">
        <v>192.49</v>
      </c>
      <c r="K1621" t="n">
        <v>51.39</v>
      </c>
      <c r="L1621" t="n">
        <v>17.5</v>
      </c>
      <c r="M1621" t="n">
        <v>6</v>
      </c>
      <c r="N1621" t="n">
        <v>38.59</v>
      </c>
      <c r="O1621" t="n">
        <v>23974.06</v>
      </c>
      <c r="P1621" t="n">
        <v>166.36</v>
      </c>
      <c r="Q1621" t="n">
        <v>467.07</v>
      </c>
      <c r="R1621" t="n">
        <v>56.39</v>
      </c>
      <c r="S1621" t="n">
        <v>39.61</v>
      </c>
      <c r="T1621" t="n">
        <v>3447.33</v>
      </c>
      <c r="U1621" t="n">
        <v>0.7</v>
      </c>
      <c r="V1621" t="n">
        <v>0.75</v>
      </c>
      <c r="W1621" t="n">
        <v>2.62</v>
      </c>
      <c r="X1621" t="n">
        <v>0.2</v>
      </c>
      <c r="Y1621" t="n">
        <v>1</v>
      </c>
      <c r="Z1621" t="n">
        <v>10</v>
      </c>
    </row>
    <row r="1622">
      <c r="A1622" t="n">
        <v>67</v>
      </c>
      <c r="B1622" t="n">
        <v>85</v>
      </c>
      <c r="C1622" t="inlineStr">
        <is>
          <t xml:space="preserve">CONCLUIDO	</t>
        </is>
      </c>
      <c r="D1622" t="n">
        <v>5.5025</v>
      </c>
      <c r="E1622" t="n">
        <v>18.17</v>
      </c>
      <c r="F1622" t="n">
        <v>15.53</v>
      </c>
      <c r="G1622" t="n">
        <v>116.47</v>
      </c>
      <c r="H1622" t="n">
        <v>1.63</v>
      </c>
      <c r="I1622" t="n">
        <v>8</v>
      </c>
      <c r="J1622" t="n">
        <v>192.87</v>
      </c>
      <c r="K1622" t="n">
        <v>51.39</v>
      </c>
      <c r="L1622" t="n">
        <v>17.75</v>
      </c>
      <c r="M1622" t="n">
        <v>6</v>
      </c>
      <c r="N1622" t="n">
        <v>38.73</v>
      </c>
      <c r="O1622" t="n">
        <v>24021.47</v>
      </c>
      <c r="P1622" t="n">
        <v>166.26</v>
      </c>
      <c r="Q1622" t="n">
        <v>467.07</v>
      </c>
      <c r="R1622" t="n">
        <v>56.24</v>
      </c>
      <c r="S1622" t="n">
        <v>39.61</v>
      </c>
      <c r="T1622" t="n">
        <v>3373.37</v>
      </c>
      <c r="U1622" t="n">
        <v>0.7</v>
      </c>
      <c r="V1622" t="n">
        <v>0.75</v>
      </c>
      <c r="W1622" t="n">
        <v>2.62</v>
      </c>
      <c r="X1622" t="n">
        <v>0.2</v>
      </c>
      <c r="Y1622" t="n">
        <v>1</v>
      </c>
      <c r="Z1622" t="n">
        <v>10</v>
      </c>
    </row>
    <row r="1623">
      <c r="A1623" t="n">
        <v>68</v>
      </c>
      <c r="B1623" t="n">
        <v>85</v>
      </c>
      <c r="C1623" t="inlineStr">
        <is>
          <t xml:space="preserve">CONCLUIDO	</t>
        </is>
      </c>
      <c r="D1623" t="n">
        <v>5.5036</v>
      </c>
      <c r="E1623" t="n">
        <v>18.17</v>
      </c>
      <c r="F1623" t="n">
        <v>15.53</v>
      </c>
      <c r="G1623" t="n">
        <v>116.45</v>
      </c>
      <c r="H1623" t="n">
        <v>1.65</v>
      </c>
      <c r="I1623" t="n">
        <v>8</v>
      </c>
      <c r="J1623" t="n">
        <v>193.26</v>
      </c>
      <c r="K1623" t="n">
        <v>51.39</v>
      </c>
      <c r="L1623" t="n">
        <v>18</v>
      </c>
      <c r="M1623" t="n">
        <v>6</v>
      </c>
      <c r="N1623" t="n">
        <v>38.86</v>
      </c>
      <c r="O1623" t="n">
        <v>24068.93</v>
      </c>
      <c r="P1623" t="n">
        <v>166.11</v>
      </c>
      <c r="Q1623" t="n">
        <v>467.07</v>
      </c>
      <c r="R1623" t="n">
        <v>56.31</v>
      </c>
      <c r="S1623" t="n">
        <v>39.61</v>
      </c>
      <c r="T1623" t="n">
        <v>3408.2</v>
      </c>
      <c r="U1623" t="n">
        <v>0.7</v>
      </c>
      <c r="V1623" t="n">
        <v>0.75</v>
      </c>
      <c r="W1623" t="n">
        <v>2.62</v>
      </c>
      <c r="X1623" t="n">
        <v>0.19</v>
      </c>
      <c r="Y1623" t="n">
        <v>1</v>
      </c>
      <c r="Z1623" t="n">
        <v>10</v>
      </c>
    </row>
    <row r="1624">
      <c r="A1624" t="n">
        <v>69</v>
      </c>
      <c r="B1624" t="n">
        <v>85</v>
      </c>
      <c r="C1624" t="inlineStr">
        <is>
          <t xml:space="preserve">CONCLUIDO	</t>
        </is>
      </c>
      <c r="D1624" t="n">
        <v>5.4999</v>
      </c>
      <c r="E1624" t="n">
        <v>18.18</v>
      </c>
      <c r="F1624" t="n">
        <v>15.54</v>
      </c>
      <c r="G1624" t="n">
        <v>116.54</v>
      </c>
      <c r="H1624" t="n">
        <v>1.67</v>
      </c>
      <c r="I1624" t="n">
        <v>8</v>
      </c>
      <c r="J1624" t="n">
        <v>193.64</v>
      </c>
      <c r="K1624" t="n">
        <v>51.39</v>
      </c>
      <c r="L1624" t="n">
        <v>18.25</v>
      </c>
      <c r="M1624" t="n">
        <v>6</v>
      </c>
      <c r="N1624" t="n">
        <v>39</v>
      </c>
      <c r="O1624" t="n">
        <v>24116.44</v>
      </c>
      <c r="P1624" t="n">
        <v>165.51</v>
      </c>
      <c r="Q1624" t="n">
        <v>467.07</v>
      </c>
      <c r="R1624" t="n">
        <v>56.63</v>
      </c>
      <c r="S1624" t="n">
        <v>39.61</v>
      </c>
      <c r="T1624" t="n">
        <v>3567.46</v>
      </c>
      <c r="U1624" t="n">
        <v>0.7</v>
      </c>
      <c r="V1624" t="n">
        <v>0.75</v>
      </c>
      <c r="W1624" t="n">
        <v>2.62</v>
      </c>
      <c r="X1624" t="n">
        <v>0.21</v>
      </c>
      <c r="Y1624" t="n">
        <v>1</v>
      </c>
      <c r="Z1624" t="n">
        <v>10</v>
      </c>
    </row>
    <row r="1625">
      <c r="A1625" t="n">
        <v>70</v>
      </c>
      <c r="B1625" t="n">
        <v>85</v>
      </c>
      <c r="C1625" t="inlineStr">
        <is>
          <t xml:space="preserve">CONCLUIDO	</t>
        </is>
      </c>
      <c r="D1625" t="n">
        <v>5.5004</v>
      </c>
      <c r="E1625" t="n">
        <v>18.18</v>
      </c>
      <c r="F1625" t="n">
        <v>15.54</v>
      </c>
      <c r="G1625" t="n">
        <v>116.53</v>
      </c>
      <c r="H1625" t="n">
        <v>1.69</v>
      </c>
      <c r="I1625" t="n">
        <v>8</v>
      </c>
      <c r="J1625" t="n">
        <v>194.03</v>
      </c>
      <c r="K1625" t="n">
        <v>51.39</v>
      </c>
      <c r="L1625" t="n">
        <v>18.5</v>
      </c>
      <c r="M1625" t="n">
        <v>6</v>
      </c>
      <c r="N1625" t="n">
        <v>39.13</v>
      </c>
      <c r="O1625" t="n">
        <v>24163.99</v>
      </c>
      <c r="P1625" t="n">
        <v>163.65</v>
      </c>
      <c r="Q1625" t="n">
        <v>467.07</v>
      </c>
      <c r="R1625" t="n">
        <v>56.55</v>
      </c>
      <c r="S1625" t="n">
        <v>39.61</v>
      </c>
      <c r="T1625" t="n">
        <v>3526.93</v>
      </c>
      <c r="U1625" t="n">
        <v>0.7</v>
      </c>
      <c r="V1625" t="n">
        <v>0.75</v>
      </c>
      <c r="W1625" t="n">
        <v>2.62</v>
      </c>
      <c r="X1625" t="n">
        <v>0.2</v>
      </c>
      <c r="Y1625" t="n">
        <v>1</v>
      </c>
      <c r="Z1625" t="n">
        <v>10</v>
      </c>
    </row>
    <row r="1626">
      <c r="A1626" t="n">
        <v>71</v>
      </c>
      <c r="B1626" t="n">
        <v>85</v>
      </c>
      <c r="C1626" t="inlineStr">
        <is>
          <t xml:space="preserve">CONCLUIDO	</t>
        </is>
      </c>
      <c r="D1626" t="n">
        <v>5.502</v>
      </c>
      <c r="E1626" t="n">
        <v>18.18</v>
      </c>
      <c r="F1626" t="n">
        <v>15.53</v>
      </c>
      <c r="G1626" t="n">
        <v>116.49</v>
      </c>
      <c r="H1626" t="n">
        <v>1.71</v>
      </c>
      <c r="I1626" t="n">
        <v>8</v>
      </c>
      <c r="J1626" t="n">
        <v>194.41</v>
      </c>
      <c r="K1626" t="n">
        <v>51.39</v>
      </c>
      <c r="L1626" t="n">
        <v>18.75</v>
      </c>
      <c r="M1626" t="n">
        <v>6</v>
      </c>
      <c r="N1626" t="n">
        <v>39.27</v>
      </c>
      <c r="O1626" t="n">
        <v>24211.59</v>
      </c>
      <c r="P1626" t="n">
        <v>163.51</v>
      </c>
      <c r="Q1626" t="n">
        <v>467.07</v>
      </c>
      <c r="R1626" t="n">
        <v>56.46</v>
      </c>
      <c r="S1626" t="n">
        <v>39.61</v>
      </c>
      <c r="T1626" t="n">
        <v>3479.02</v>
      </c>
      <c r="U1626" t="n">
        <v>0.7</v>
      </c>
      <c r="V1626" t="n">
        <v>0.75</v>
      </c>
      <c r="W1626" t="n">
        <v>2.62</v>
      </c>
      <c r="X1626" t="n">
        <v>0.2</v>
      </c>
      <c r="Y1626" t="n">
        <v>1</v>
      </c>
      <c r="Z1626" t="n">
        <v>10</v>
      </c>
    </row>
    <row r="1627">
      <c r="A1627" t="n">
        <v>72</v>
      </c>
      <c r="B1627" t="n">
        <v>85</v>
      </c>
      <c r="C1627" t="inlineStr">
        <is>
          <t xml:space="preserve">CONCLUIDO	</t>
        </is>
      </c>
      <c r="D1627" t="n">
        <v>5.5024</v>
      </c>
      <c r="E1627" t="n">
        <v>18.17</v>
      </c>
      <c r="F1627" t="n">
        <v>15.53</v>
      </c>
      <c r="G1627" t="n">
        <v>116.48</v>
      </c>
      <c r="H1627" t="n">
        <v>1.73</v>
      </c>
      <c r="I1627" t="n">
        <v>8</v>
      </c>
      <c r="J1627" t="n">
        <v>194.8</v>
      </c>
      <c r="K1627" t="n">
        <v>51.39</v>
      </c>
      <c r="L1627" t="n">
        <v>19</v>
      </c>
      <c r="M1627" t="n">
        <v>5</v>
      </c>
      <c r="N1627" t="n">
        <v>39.41</v>
      </c>
      <c r="O1627" t="n">
        <v>24259.23</v>
      </c>
      <c r="P1627" t="n">
        <v>162.77</v>
      </c>
      <c r="Q1627" t="n">
        <v>467.07</v>
      </c>
      <c r="R1627" t="n">
        <v>56.24</v>
      </c>
      <c r="S1627" t="n">
        <v>39.61</v>
      </c>
      <c r="T1627" t="n">
        <v>3371.67</v>
      </c>
      <c r="U1627" t="n">
        <v>0.7</v>
      </c>
      <c r="V1627" t="n">
        <v>0.75</v>
      </c>
      <c r="W1627" t="n">
        <v>2.62</v>
      </c>
      <c r="X1627" t="n">
        <v>0.2</v>
      </c>
      <c r="Y1627" t="n">
        <v>1</v>
      </c>
      <c r="Z1627" t="n">
        <v>10</v>
      </c>
    </row>
    <row r="1628">
      <c r="A1628" t="n">
        <v>73</v>
      </c>
      <c r="B1628" t="n">
        <v>85</v>
      </c>
      <c r="C1628" t="inlineStr">
        <is>
          <t xml:space="preserve">CONCLUIDO	</t>
        </is>
      </c>
      <c r="D1628" t="n">
        <v>5.5158</v>
      </c>
      <c r="E1628" t="n">
        <v>18.13</v>
      </c>
      <c r="F1628" t="n">
        <v>15.52</v>
      </c>
      <c r="G1628" t="n">
        <v>133.03</v>
      </c>
      <c r="H1628" t="n">
        <v>1.75</v>
      </c>
      <c r="I1628" t="n">
        <v>7</v>
      </c>
      <c r="J1628" t="n">
        <v>195.19</v>
      </c>
      <c r="K1628" t="n">
        <v>51.39</v>
      </c>
      <c r="L1628" t="n">
        <v>19.25</v>
      </c>
      <c r="M1628" t="n">
        <v>4</v>
      </c>
      <c r="N1628" t="n">
        <v>39.54</v>
      </c>
      <c r="O1628" t="n">
        <v>24306.92</v>
      </c>
      <c r="P1628" t="n">
        <v>160.78</v>
      </c>
      <c r="Q1628" t="n">
        <v>467.07</v>
      </c>
      <c r="R1628" t="n">
        <v>56</v>
      </c>
      <c r="S1628" t="n">
        <v>39.61</v>
      </c>
      <c r="T1628" t="n">
        <v>3255.04</v>
      </c>
      <c r="U1628" t="n">
        <v>0.71</v>
      </c>
      <c r="V1628" t="n">
        <v>0.75</v>
      </c>
      <c r="W1628" t="n">
        <v>2.62</v>
      </c>
      <c r="X1628" t="n">
        <v>0.19</v>
      </c>
      <c r="Y1628" t="n">
        <v>1</v>
      </c>
      <c r="Z1628" t="n">
        <v>10</v>
      </c>
    </row>
    <row r="1629">
      <c r="A1629" t="n">
        <v>74</v>
      </c>
      <c r="B1629" t="n">
        <v>85</v>
      </c>
      <c r="C1629" t="inlineStr">
        <is>
          <t xml:space="preserve">CONCLUIDO	</t>
        </is>
      </c>
      <c r="D1629" t="n">
        <v>5.5181</v>
      </c>
      <c r="E1629" t="n">
        <v>18.12</v>
      </c>
      <c r="F1629" t="n">
        <v>15.51</v>
      </c>
      <c r="G1629" t="n">
        <v>132.96</v>
      </c>
      <c r="H1629" t="n">
        <v>1.77</v>
      </c>
      <c r="I1629" t="n">
        <v>7</v>
      </c>
      <c r="J1629" t="n">
        <v>195.57</v>
      </c>
      <c r="K1629" t="n">
        <v>51.39</v>
      </c>
      <c r="L1629" t="n">
        <v>19.5</v>
      </c>
      <c r="M1629" t="n">
        <v>4</v>
      </c>
      <c r="N1629" t="n">
        <v>39.68</v>
      </c>
      <c r="O1629" t="n">
        <v>24354.66</v>
      </c>
      <c r="P1629" t="n">
        <v>161.05</v>
      </c>
      <c r="Q1629" t="n">
        <v>467.07</v>
      </c>
      <c r="R1629" t="n">
        <v>55.71</v>
      </c>
      <c r="S1629" t="n">
        <v>39.61</v>
      </c>
      <c r="T1629" t="n">
        <v>3111.29</v>
      </c>
      <c r="U1629" t="n">
        <v>0.71</v>
      </c>
      <c r="V1629" t="n">
        <v>0.75</v>
      </c>
      <c r="W1629" t="n">
        <v>2.62</v>
      </c>
      <c r="X1629" t="n">
        <v>0.18</v>
      </c>
      <c r="Y1629" t="n">
        <v>1</v>
      </c>
      <c r="Z1629" t="n">
        <v>10</v>
      </c>
    </row>
    <row r="1630">
      <c r="A1630" t="n">
        <v>75</v>
      </c>
      <c r="B1630" t="n">
        <v>85</v>
      </c>
      <c r="C1630" t="inlineStr">
        <is>
          <t xml:space="preserve">CONCLUIDO	</t>
        </is>
      </c>
      <c r="D1630" t="n">
        <v>5.518</v>
      </c>
      <c r="E1630" t="n">
        <v>18.12</v>
      </c>
      <c r="F1630" t="n">
        <v>15.51</v>
      </c>
      <c r="G1630" t="n">
        <v>132.97</v>
      </c>
      <c r="H1630" t="n">
        <v>1.79</v>
      </c>
      <c r="I1630" t="n">
        <v>7</v>
      </c>
      <c r="J1630" t="n">
        <v>195.96</v>
      </c>
      <c r="K1630" t="n">
        <v>51.39</v>
      </c>
      <c r="L1630" t="n">
        <v>19.75</v>
      </c>
      <c r="M1630" t="n">
        <v>3</v>
      </c>
      <c r="N1630" t="n">
        <v>39.82</v>
      </c>
      <c r="O1630" t="n">
        <v>24402.44</v>
      </c>
      <c r="P1630" t="n">
        <v>161.1</v>
      </c>
      <c r="Q1630" t="n">
        <v>467.07</v>
      </c>
      <c r="R1630" t="n">
        <v>55.72</v>
      </c>
      <c r="S1630" t="n">
        <v>39.61</v>
      </c>
      <c r="T1630" t="n">
        <v>3114.41</v>
      </c>
      <c r="U1630" t="n">
        <v>0.71</v>
      </c>
      <c r="V1630" t="n">
        <v>0.75</v>
      </c>
      <c r="W1630" t="n">
        <v>2.62</v>
      </c>
      <c r="X1630" t="n">
        <v>0.18</v>
      </c>
      <c r="Y1630" t="n">
        <v>1</v>
      </c>
      <c r="Z1630" t="n">
        <v>10</v>
      </c>
    </row>
    <row r="1631">
      <c r="A1631" t="n">
        <v>76</v>
      </c>
      <c r="B1631" t="n">
        <v>85</v>
      </c>
      <c r="C1631" t="inlineStr">
        <is>
          <t xml:space="preserve">CONCLUIDO	</t>
        </is>
      </c>
      <c r="D1631" t="n">
        <v>5.5184</v>
      </c>
      <c r="E1631" t="n">
        <v>18.12</v>
      </c>
      <c r="F1631" t="n">
        <v>15.51</v>
      </c>
      <c r="G1631" t="n">
        <v>132.95</v>
      </c>
      <c r="H1631" t="n">
        <v>1.81</v>
      </c>
      <c r="I1631" t="n">
        <v>7</v>
      </c>
      <c r="J1631" t="n">
        <v>196.35</v>
      </c>
      <c r="K1631" t="n">
        <v>51.39</v>
      </c>
      <c r="L1631" t="n">
        <v>20</v>
      </c>
      <c r="M1631" t="n">
        <v>4</v>
      </c>
      <c r="N1631" t="n">
        <v>39.96</v>
      </c>
      <c r="O1631" t="n">
        <v>24450.27</v>
      </c>
      <c r="P1631" t="n">
        <v>161.56</v>
      </c>
      <c r="Q1631" t="n">
        <v>467.07</v>
      </c>
      <c r="R1631" t="n">
        <v>55.86</v>
      </c>
      <c r="S1631" t="n">
        <v>39.61</v>
      </c>
      <c r="T1631" t="n">
        <v>3187.2</v>
      </c>
      <c r="U1631" t="n">
        <v>0.71</v>
      </c>
      <c r="V1631" t="n">
        <v>0.75</v>
      </c>
      <c r="W1631" t="n">
        <v>2.62</v>
      </c>
      <c r="X1631" t="n">
        <v>0.18</v>
      </c>
      <c r="Y1631" t="n">
        <v>1</v>
      </c>
      <c r="Z1631" t="n">
        <v>10</v>
      </c>
    </row>
    <row r="1632">
      <c r="A1632" t="n">
        <v>77</v>
      </c>
      <c r="B1632" t="n">
        <v>85</v>
      </c>
      <c r="C1632" t="inlineStr">
        <is>
          <t xml:space="preserve">CONCLUIDO	</t>
        </is>
      </c>
      <c r="D1632" t="n">
        <v>5.519</v>
      </c>
      <c r="E1632" t="n">
        <v>18.12</v>
      </c>
      <c r="F1632" t="n">
        <v>15.51</v>
      </c>
      <c r="G1632" t="n">
        <v>132.94</v>
      </c>
      <c r="H1632" t="n">
        <v>1.83</v>
      </c>
      <c r="I1632" t="n">
        <v>7</v>
      </c>
      <c r="J1632" t="n">
        <v>196.74</v>
      </c>
      <c r="K1632" t="n">
        <v>51.39</v>
      </c>
      <c r="L1632" t="n">
        <v>20.25</v>
      </c>
      <c r="M1632" t="n">
        <v>4</v>
      </c>
      <c r="N1632" t="n">
        <v>40.09</v>
      </c>
      <c r="O1632" t="n">
        <v>24498.15</v>
      </c>
      <c r="P1632" t="n">
        <v>161.64</v>
      </c>
      <c r="Q1632" t="n">
        <v>467.07</v>
      </c>
      <c r="R1632" t="n">
        <v>55.67</v>
      </c>
      <c r="S1632" t="n">
        <v>39.61</v>
      </c>
      <c r="T1632" t="n">
        <v>3091.04</v>
      </c>
      <c r="U1632" t="n">
        <v>0.71</v>
      </c>
      <c r="V1632" t="n">
        <v>0.75</v>
      </c>
      <c r="W1632" t="n">
        <v>2.62</v>
      </c>
      <c r="X1632" t="n">
        <v>0.18</v>
      </c>
      <c r="Y1632" t="n">
        <v>1</v>
      </c>
      <c r="Z1632" t="n">
        <v>10</v>
      </c>
    </row>
    <row r="1633">
      <c r="A1633" t="n">
        <v>78</v>
      </c>
      <c r="B1633" t="n">
        <v>85</v>
      </c>
      <c r="C1633" t="inlineStr">
        <is>
          <t xml:space="preserve">CONCLUIDO	</t>
        </is>
      </c>
      <c r="D1633" t="n">
        <v>5.5201</v>
      </c>
      <c r="E1633" t="n">
        <v>18.12</v>
      </c>
      <c r="F1633" t="n">
        <v>15.51</v>
      </c>
      <c r="G1633" t="n">
        <v>132.91</v>
      </c>
      <c r="H1633" t="n">
        <v>1.85</v>
      </c>
      <c r="I1633" t="n">
        <v>7</v>
      </c>
      <c r="J1633" t="n">
        <v>197.12</v>
      </c>
      <c r="K1633" t="n">
        <v>51.39</v>
      </c>
      <c r="L1633" t="n">
        <v>20.5</v>
      </c>
      <c r="M1633" t="n">
        <v>3</v>
      </c>
      <c r="N1633" t="n">
        <v>40.23</v>
      </c>
      <c r="O1633" t="n">
        <v>24546.08</v>
      </c>
      <c r="P1633" t="n">
        <v>161.9</v>
      </c>
      <c r="Q1633" t="n">
        <v>467.07</v>
      </c>
      <c r="R1633" t="n">
        <v>55.57</v>
      </c>
      <c r="S1633" t="n">
        <v>39.61</v>
      </c>
      <c r="T1633" t="n">
        <v>3040.29</v>
      </c>
      <c r="U1633" t="n">
        <v>0.71</v>
      </c>
      <c r="V1633" t="n">
        <v>0.75</v>
      </c>
      <c r="W1633" t="n">
        <v>2.62</v>
      </c>
      <c r="X1633" t="n">
        <v>0.17</v>
      </c>
      <c r="Y1633" t="n">
        <v>1</v>
      </c>
      <c r="Z1633" t="n">
        <v>10</v>
      </c>
    </row>
    <row r="1634">
      <c r="A1634" t="n">
        <v>79</v>
      </c>
      <c r="B1634" t="n">
        <v>85</v>
      </c>
      <c r="C1634" t="inlineStr">
        <is>
          <t xml:space="preserve">CONCLUIDO	</t>
        </is>
      </c>
      <c r="D1634" t="n">
        <v>5.5199</v>
      </c>
      <c r="E1634" t="n">
        <v>18.12</v>
      </c>
      <c r="F1634" t="n">
        <v>15.51</v>
      </c>
      <c r="G1634" t="n">
        <v>132.91</v>
      </c>
      <c r="H1634" t="n">
        <v>1.87</v>
      </c>
      <c r="I1634" t="n">
        <v>7</v>
      </c>
      <c r="J1634" t="n">
        <v>197.51</v>
      </c>
      <c r="K1634" t="n">
        <v>51.39</v>
      </c>
      <c r="L1634" t="n">
        <v>20.75</v>
      </c>
      <c r="M1634" t="n">
        <v>2</v>
      </c>
      <c r="N1634" t="n">
        <v>40.37</v>
      </c>
      <c r="O1634" t="n">
        <v>24594.05</v>
      </c>
      <c r="P1634" t="n">
        <v>162.26</v>
      </c>
      <c r="Q1634" t="n">
        <v>467.07</v>
      </c>
      <c r="R1634" t="n">
        <v>55.38</v>
      </c>
      <c r="S1634" t="n">
        <v>39.61</v>
      </c>
      <c r="T1634" t="n">
        <v>2943.9</v>
      </c>
      <c r="U1634" t="n">
        <v>0.72</v>
      </c>
      <c r="V1634" t="n">
        <v>0.75</v>
      </c>
      <c r="W1634" t="n">
        <v>2.63</v>
      </c>
      <c r="X1634" t="n">
        <v>0.17</v>
      </c>
      <c r="Y1634" t="n">
        <v>1</v>
      </c>
      <c r="Z1634" t="n">
        <v>10</v>
      </c>
    </row>
    <row r="1635">
      <c r="A1635" t="n">
        <v>80</v>
      </c>
      <c r="B1635" t="n">
        <v>85</v>
      </c>
      <c r="C1635" t="inlineStr">
        <is>
          <t xml:space="preserve">CONCLUIDO	</t>
        </is>
      </c>
      <c r="D1635" t="n">
        <v>5.5197</v>
      </c>
      <c r="E1635" t="n">
        <v>18.12</v>
      </c>
      <c r="F1635" t="n">
        <v>15.51</v>
      </c>
      <c r="G1635" t="n">
        <v>132.92</v>
      </c>
      <c r="H1635" t="n">
        <v>1.88</v>
      </c>
      <c r="I1635" t="n">
        <v>7</v>
      </c>
      <c r="J1635" t="n">
        <v>197.9</v>
      </c>
      <c r="K1635" t="n">
        <v>51.39</v>
      </c>
      <c r="L1635" t="n">
        <v>21</v>
      </c>
      <c r="M1635" t="n">
        <v>2</v>
      </c>
      <c r="N1635" t="n">
        <v>40.51</v>
      </c>
      <c r="O1635" t="n">
        <v>24642.07</v>
      </c>
      <c r="P1635" t="n">
        <v>162.59</v>
      </c>
      <c r="Q1635" t="n">
        <v>467.11</v>
      </c>
      <c r="R1635" t="n">
        <v>55.52</v>
      </c>
      <c r="S1635" t="n">
        <v>39.61</v>
      </c>
      <c r="T1635" t="n">
        <v>3015.04</v>
      </c>
      <c r="U1635" t="n">
        <v>0.71</v>
      </c>
      <c r="V1635" t="n">
        <v>0.75</v>
      </c>
      <c r="W1635" t="n">
        <v>2.62</v>
      </c>
      <c r="X1635" t="n">
        <v>0.17</v>
      </c>
      <c r="Y1635" t="n">
        <v>1</v>
      </c>
      <c r="Z1635" t="n">
        <v>10</v>
      </c>
    </row>
    <row r="1636">
      <c r="A1636" t="n">
        <v>81</v>
      </c>
      <c r="B1636" t="n">
        <v>85</v>
      </c>
      <c r="C1636" t="inlineStr">
        <is>
          <t xml:space="preserve">CONCLUIDO	</t>
        </is>
      </c>
      <c r="D1636" t="n">
        <v>5.5198</v>
      </c>
      <c r="E1636" t="n">
        <v>18.12</v>
      </c>
      <c r="F1636" t="n">
        <v>15.51</v>
      </c>
      <c r="G1636" t="n">
        <v>132.92</v>
      </c>
      <c r="H1636" t="n">
        <v>1.9</v>
      </c>
      <c r="I1636" t="n">
        <v>7</v>
      </c>
      <c r="J1636" t="n">
        <v>198.29</v>
      </c>
      <c r="K1636" t="n">
        <v>51.39</v>
      </c>
      <c r="L1636" t="n">
        <v>21.25</v>
      </c>
      <c r="M1636" t="n">
        <v>2</v>
      </c>
      <c r="N1636" t="n">
        <v>40.65</v>
      </c>
      <c r="O1636" t="n">
        <v>24690.13</v>
      </c>
      <c r="P1636" t="n">
        <v>162.69</v>
      </c>
      <c r="Q1636" t="n">
        <v>467.07</v>
      </c>
      <c r="R1636" t="n">
        <v>55.47</v>
      </c>
      <c r="S1636" t="n">
        <v>39.61</v>
      </c>
      <c r="T1636" t="n">
        <v>2993.07</v>
      </c>
      <c r="U1636" t="n">
        <v>0.71</v>
      </c>
      <c r="V1636" t="n">
        <v>0.75</v>
      </c>
      <c r="W1636" t="n">
        <v>2.62</v>
      </c>
      <c r="X1636" t="n">
        <v>0.17</v>
      </c>
      <c r="Y1636" t="n">
        <v>1</v>
      </c>
      <c r="Z1636" t="n">
        <v>10</v>
      </c>
    </row>
    <row r="1637">
      <c r="A1637" t="n">
        <v>82</v>
      </c>
      <c r="B1637" t="n">
        <v>85</v>
      </c>
      <c r="C1637" t="inlineStr">
        <is>
          <t xml:space="preserve">CONCLUIDO	</t>
        </is>
      </c>
      <c r="D1637" t="n">
        <v>5.5208</v>
      </c>
      <c r="E1637" t="n">
        <v>18.11</v>
      </c>
      <c r="F1637" t="n">
        <v>15.5</v>
      </c>
      <c r="G1637" t="n">
        <v>132.89</v>
      </c>
      <c r="H1637" t="n">
        <v>1.92</v>
      </c>
      <c r="I1637" t="n">
        <v>7</v>
      </c>
      <c r="J1637" t="n">
        <v>198.68</v>
      </c>
      <c r="K1637" t="n">
        <v>51.39</v>
      </c>
      <c r="L1637" t="n">
        <v>21.5</v>
      </c>
      <c r="M1637" t="n">
        <v>1</v>
      </c>
      <c r="N1637" t="n">
        <v>40.79</v>
      </c>
      <c r="O1637" t="n">
        <v>24738.25</v>
      </c>
      <c r="P1637" t="n">
        <v>162.92</v>
      </c>
      <c r="Q1637" t="n">
        <v>467.09</v>
      </c>
      <c r="R1637" t="n">
        <v>55.35</v>
      </c>
      <c r="S1637" t="n">
        <v>39.61</v>
      </c>
      <c r="T1637" t="n">
        <v>2933.15</v>
      </c>
      <c r="U1637" t="n">
        <v>0.72</v>
      </c>
      <c r="V1637" t="n">
        <v>0.75</v>
      </c>
      <c r="W1637" t="n">
        <v>2.62</v>
      </c>
      <c r="X1637" t="n">
        <v>0.17</v>
      </c>
      <c r="Y1637" t="n">
        <v>1</v>
      </c>
      <c r="Z1637" t="n">
        <v>10</v>
      </c>
    </row>
    <row r="1638">
      <c r="A1638" t="n">
        <v>83</v>
      </c>
      <c r="B1638" t="n">
        <v>85</v>
      </c>
      <c r="C1638" t="inlineStr">
        <is>
          <t xml:space="preserve">CONCLUIDO	</t>
        </is>
      </c>
      <c r="D1638" t="n">
        <v>5.5192</v>
      </c>
      <c r="E1638" t="n">
        <v>18.12</v>
      </c>
      <c r="F1638" t="n">
        <v>15.51</v>
      </c>
      <c r="G1638" t="n">
        <v>132.93</v>
      </c>
      <c r="H1638" t="n">
        <v>1.94</v>
      </c>
      <c r="I1638" t="n">
        <v>7</v>
      </c>
      <c r="J1638" t="n">
        <v>199.07</v>
      </c>
      <c r="K1638" t="n">
        <v>51.39</v>
      </c>
      <c r="L1638" t="n">
        <v>21.75</v>
      </c>
      <c r="M1638" t="n">
        <v>1</v>
      </c>
      <c r="N1638" t="n">
        <v>40.93</v>
      </c>
      <c r="O1638" t="n">
        <v>24786.41</v>
      </c>
      <c r="P1638" t="n">
        <v>163.18</v>
      </c>
      <c r="Q1638" t="n">
        <v>467.07</v>
      </c>
      <c r="R1638" t="n">
        <v>55.5</v>
      </c>
      <c r="S1638" t="n">
        <v>39.61</v>
      </c>
      <c r="T1638" t="n">
        <v>3006.26</v>
      </c>
      <c r="U1638" t="n">
        <v>0.71</v>
      </c>
      <c r="V1638" t="n">
        <v>0.75</v>
      </c>
      <c r="W1638" t="n">
        <v>2.63</v>
      </c>
      <c r="X1638" t="n">
        <v>0.18</v>
      </c>
      <c r="Y1638" t="n">
        <v>1</v>
      </c>
      <c r="Z1638" t="n">
        <v>10</v>
      </c>
    </row>
    <row r="1639">
      <c r="A1639" t="n">
        <v>84</v>
      </c>
      <c r="B1639" t="n">
        <v>85</v>
      </c>
      <c r="C1639" t="inlineStr">
        <is>
          <t xml:space="preserve">CONCLUIDO	</t>
        </is>
      </c>
      <c r="D1639" t="n">
        <v>5.5189</v>
      </c>
      <c r="E1639" t="n">
        <v>18.12</v>
      </c>
      <c r="F1639" t="n">
        <v>15.51</v>
      </c>
      <c r="G1639" t="n">
        <v>132.94</v>
      </c>
      <c r="H1639" t="n">
        <v>1.96</v>
      </c>
      <c r="I1639" t="n">
        <v>7</v>
      </c>
      <c r="J1639" t="n">
        <v>199.46</v>
      </c>
      <c r="K1639" t="n">
        <v>51.39</v>
      </c>
      <c r="L1639" t="n">
        <v>22</v>
      </c>
      <c r="M1639" t="n">
        <v>1</v>
      </c>
      <c r="N1639" t="n">
        <v>41.07</v>
      </c>
      <c r="O1639" t="n">
        <v>24834.62</v>
      </c>
      <c r="P1639" t="n">
        <v>163.2</v>
      </c>
      <c r="Q1639" t="n">
        <v>467.07</v>
      </c>
      <c r="R1639" t="n">
        <v>55.62</v>
      </c>
      <c r="S1639" t="n">
        <v>39.61</v>
      </c>
      <c r="T1639" t="n">
        <v>3063.6</v>
      </c>
      <c r="U1639" t="n">
        <v>0.71</v>
      </c>
      <c r="V1639" t="n">
        <v>0.75</v>
      </c>
      <c r="W1639" t="n">
        <v>2.62</v>
      </c>
      <c r="X1639" t="n">
        <v>0.18</v>
      </c>
      <c r="Y1639" t="n">
        <v>1</v>
      </c>
      <c r="Z1639" t="n">
        <v>10</v>
      </c>
    </row>
    <row r="1640">
      <c r="A1640" t="n">
        <v>85</v>
      </c>
      <c r="B1640" t="n">
        <v>85</v>
      </c>
      <c r="C1640" t="inlineStr">
        <is>
          <t xml:space="preserve">CONCLUIDO	</t>
        </is>
      </c>
      <c r="D1640" t="n">
        <v>5.5183</v>
      </c>
      <c r="E1640" t="n">
        <v>18.12</v>
      </c>
      <c r="F1640" t="n">
        <v>15.51</v>
      </c>
      <c r="G1640" t="n">
        <v>132.96</v>
      </c>
      <c r="H1640" t="n">
        <v>1.98</v>
      </c>
      <c r="I1640" t="n">
        <v>7</v>
      </c>
      <c r="J1640" t="n">
        <v>199.86</v>
      </c>
      <c r="K1640" t="n">
        <v>51.39</v>
      </c>
      <c r="L1640" t="n">
        <v>22.25</v>
      </c>
      <c r="M1640" t="n">
        <v>1</v>
      </c>
      <c r="N1640" t="n">
        <v>41.21</v>
      </c>
      <c r="O1640" t="n">
        <v>24882.88</v>
      </c>
      <c r="P1640" t="n">
        <v>163.37</v>
      </c>
      <c r="Q1640" t="n">
        <v>467.07</v>
      </c>
      <c r="R1640" t="n">
        <v>55.59</v>
      </c>
      <c r="S1640" t="n">
        <v>39.61</v>
      </c>
      <c r="T1640" t="n">
        <v>3052.96</v>
      </c>
      <c r="U1640" t="n">
        <v>0.71</v>
      </c>
      <c r="V1640" t="n">
        <v>0.75</v>
      </c>
      <c r="W1640" t="n">
        <v>2.63</v>
      </c>
      <c r="X1640" t="n">
        <v>0.18</v>
      </c>
      <c r="Y1640" t="n">
        <v>1</v>
      </c>
      <c r="Z1640" t="n">
        <v>10</v>
      </c>
    </row>
    <row r="1641">
      <c r="A1641" t="n">
        <v>86</v>
      </c>
      <c r="B1641" t="n">
        <v>85</v>
      </c>
      <c r="C1641" t="inlineStr">
        <is>
          <t xml:space="preserve">CONCLUIDO	</t>
        </is>
      </c>
      <c r="D1641" t="n">
        <v>5.5173</v>
      </c>
      <c r="E1641" t="n">
        <v>18.12</v>
      </c>
      <c r="F1641" t="n">
        <v>15.52</v>
      </c>
      <c r="G1641" t="n">
        <v>132.99</v>
      </c>
      <c r="H1641" t="n">
        <v>2</v>
      </c>
      <c r="I1641" t="n">
        <v>7</v>
      </c>
      <c r="J1641" t="n">
        <v>200.25</v>
      </c>
      <c r="K1641" t="n">
        <v>51.39</v>
      </c>
      <c r="L1641" t="n">
        <v>22.5</v>
      </c>
      <c r="M1641" t="n">
        <v>0</v>
      </c>
      <c r="N1641" t="n">
        <v>41.35</v>
      </c>
      <c r="O1641" t="n">
        <v>24931.18</v>
      </c>
      <c r="P1641" t="n">
        <v>163.63</v>
      </c>
      <c r="Q1641" t="n">
        <v>467.07</v>
      </c>
      <c r="R1641" t="n">
        <v>55.63</v>
      </c>
      <c r="S1641" t="n">
        <v>39.61</v>
      </c>
      <c r="T1641" t="n">
        <v>3072.51</v>
      </c>
      <c r="U1641" t="n">
        <v>0.71</v>
      </c>
      <c r="V1641" t="n">
        <v>0.75</v>
      </c>
      <c r="W1641" t="n">
        <v>2.63</v>
      </c>
      <c r="X1641" t="n">
        <v>0.18</v>
      </c>
      <c r="Y1641" t="n">
        <v>1</v>
      </c>
      <c r="Z1641" t="n">
        <v>10</v>
      </c>
    </row>
    <row r="1642">
      <c r="A1642" t="n">
        <v>0</v>
      </c>
      <c r="B1642" t="n">
        <v>20</v>
      </c>
      <c r="C1642" t="inlineStr">
        <is>
          <t xml:space="preserve">CONCLUIDO	</t>
        </is>
      </c>
      <c r="D1642" t="n">
        <v>5.0393</v>
      </c>
      <c r="E1642" t="n">
        <v>19.84</v>
      </c>
      <c r="F1642" t="n">
        <v>17.27</v>
      </c>
      <c r="G1642" t="n">
        <v>15.23</v>
      </c>
      <c r="H1642" t="n">
        <v>0.34</v>
      </c>
      <c r="I1642" t="n">
        <v>68</v>
      </c>
      <c r="J1642" t="n">
        <v>51.33</v>
      </c>
      <c r="K1642" t="n">
        <v>24.83</v>
      </c>
      <c r="L1642" t="n">
        <v>1</v>
      </c>
      <c r="M1642" t="n">
        <v>66</v>
      </c>
      <c r="N1642" t="n">
        <v>5.51</v>
      </c>
      <c r="O1642" t="n">
        <v>6564.78</v>
      </c>
      <c r="P1642" t="n">
        <v>92.93000000000001</v>
      </c>
      <c r="Q1642" t="n">
        <v>467.13</v>
      </c>
      <c r="R1642" t="n">
        <v>112.6</v>
      </c>
      <c r="S1642" t="n">
        <v>39.61</v>
      </c>
      <c r="T1642" t="n">
        <v>31248.76</v>
      </c>
      <c r="U1642" t="n">
        <v>0.35</v>
      </c>
      <c r="V1642" t="n">
        <v>0.68</v>
      </c>
      <c r="W1642" t="n">
        <v>2.73</v>
      </c>
      <c r="X1642" t="n">
        <v>1.93</v>
      </c>
      <c r="Y1642" t="n">
        <v>1</v>
      </c>
      <c r="Z1642" t="n">
        <v>10</v>
      </c>
    </row>
    <row r="1643">
      <c r="A1643" t="n">
        <v>1</v>
      </c>
      <c r="B1643" t="n">
        <v>20</v>
      </c>
      <c r="C1643" t="inlineStr">
        <is>
          <t xml:space="preserve">CONCLUIDO	</t>
        </is>
      </c>
      <c r="D1643" t="n">
        <v>5.2126</v>
      </c>
      <c r="E1643" t="n">
        <v>19.18</v>
      </c>
      <c r="F1643" t="n">
        <v>16.8</v>
      </c>
      <c r="G1643" t="n">
        <v>19.39</v>
      </c>
      <c r="H1643" t="n">
        <v>0.42</v>
      </c>
      <c r="I1643" t="n">
        <v>52</v>
      </c>
      <c r="J1643" t="n">
        <v>51.62</v>
      </c>
      <c r="K1643" t="n">
        <v>24.83</v>
      </c>
      <c r="L1643" t="n">
        <v>1.25</v>
      </c>
      <c r="M1643" t="n">
        <v>50</v>
      </c>
      <c r="N1643" t="n">
        <v>5.54</v>
      </c>
      <c r="O1643" t="n">
        <v>6599.8</v>
      </c>
      <c r="P1643" t="n">
        <v>88.28</v>
      </c>
      <c r="Q1643" t="n">
        <v>467.18</v>
      </c>
      <c r="R1643" t="n">
        <v>97.69</v>
      </c>
      <c r="S1643" t="n">
        <v>39.61</v>
      </c>
      <c r="T1643" t="n">
        <v>23875.03</v>
      </c>
      <c r="U1643" t="n">
        <v>0.41</v>
      </c>
      <c r="V1643" t="n">
        <v>0.6899999999999999</v>
      </c>
      <c r="W1643" t="n">
        <v>2.69</v>
      </c>
      <c r="X1643" t="n">
        <v>1.47</v>
      </c>
      <c r="Y1643" t="n">
        <v>1</v>
      </c>
      <c r="Z1643" t="n">
        <v>10</v>
      </c>
    </row>
    <row r="1644">
      <c r="A1644" t="n">
        <v>2</v>
      </c>
      <c r="B1644" t="n">
        <v>20</v>
      </c>
      <c r="C1644" t="inlineStr">
        <is>
          <t xml:space="preserve">CONCLUIDO	</t>
        </is>
      </c>
      <c r="D1644" t="n">
        <v>5.3312</v>
      </c>
      <c r="E1644" t="n">
        <v>18.76</v>
      </c>
      <c r="F1644" t="n">
        <v>16.5</v>
      </c>
      <c r="G1644" t="n">
        <v>23.57</v>
      </c>
      <c r="H1644" t="n">
        <v>0.5</v>
      </c>
      <c r="I1644" t="n">
        <v>42</v>
      </c>
      <c r="J1644" t="n">
        <v>51.9</v>
      </c>
      <c r="K1644" t="n">
        <v>24.83</v>
      </c>
      <c r="L1644" t="n">
        <v>1.5</v>
      </c>
      <c r="M1644" t="n">
        <v>40</v>
      </c>
      <c r="N1644" t="n">
        <v>5.57</v>
      </c>
      <c r="O1644" t="n">
        <v>6634.84</v>
      </c>
      <c r="P1644" t="n">
        <v>84.8</v>
      </c>
      <c r="Q1644" t="n">
        <v>467.07</v>
      </c>
      <c r="R1644" t="n">
        <v>87.65000000000001</v>
      </c>
      <c r="S1644" t="n">
        <v>39.61</v>
      </c>
      <c r="T1644" t="n">
        <v>18905.38</v>
      </c>
      <c r="U1644" t="n">
        <v>0.45</v>
      </c>
      <c r="V1644" t="n">
        <v>0.71</v>
      </c>
      <c r="W1644" t="n">
        <v>2.68</v>
      </c>
      <c r="X1644" t="n">
        <v>1.16</v>
      </c>
      <c r="Y1644" t="n">
        <v>1</v>
      </c>
      <c r="Z1644" t="n">
        <v>10</v>
      </c>
    </row>
    <row r="1645">
      <c r="A1645" t="n">
        <v>3</v>
      </c>
      <c r="B1645" t="n">
        <v>20</v>
      </c>
      <c r="C1645" t="inlineStr">
        <is>
          <t xml:space="preserve">CONCLUIDO	</t>
        </is>
      </c>
      <c r="D1645" t="n">
        <v>5.4033</v>
      </c>
      <c r="E1645" t="n">
        <v>18.51</v>
      </c>
      <c r="F1645" t="n">
        <v>16.33</v>
      </c>
      <c r="G1645" t="n">
        <v>28</v>
      </c>
      <c r="H1645" t="n">
        <v>0.58</v>
      </c>
      <c r="I1645" t="n">
        <v>35</v>
      </c>
      <c r="J1645" t="n">
        <v>52.19</v>
      </c>
      <c r="K1645" t="n">
        <v>24.83</v>
      </c>
      <c r="L1645" t="n">
        <v>1.75</v>
      </c>
      <c r="M1645" t="n">
        <v>33</v>
      </c>
      <c r="N1645" t="n">
        <v>5.61</v>
      </c>
      <c r="O1645" t="n">
        <v>6670.02</v>
      </c>
      <c r="P1645" t="n">
        <v>81.91</v>
      </c>
      <c r="Q1645" t="n">
        <v>467.07</v>
      </c>
      <c r="R1645" t="n">
        <v>82.76000000000001</v>
      </c>
      <c r="S1645" t="n">
        <v>39.61</v>
      </c>
      <c r="T1645" t="n">
        <v>16493.9</v>
      </c>
      <c r="U1645" t="n">
        <v>0.48</v>
      </c>
      <c r="V1645" t="n">
        <v>0.71</v>
      </c>
      <c r="W1645" t="n">
        <v>2.66</v>
      </c>
      <c r="X1645" t="n">
        <v>1</v>
      </c>
      <c r="Y1645" t="n">
        <v>1</v>
      </c>
      <c r="Z1645" t="n">
        <v>10</v>
      </c>
    </row>
    <row r="1646">
      <c r="A1646" t="n">
        <v>4</v>
      </c>
      <c r="B1646" t="n">
        <v>20</v>
      </c>
      <c r="C1646" t="inlineStr">
        <is>
          <t xml:space="preserve">CONCLUIDO	</t>
        </is>
      </c>
      <c r="D1646" t="n">
        <v>5.4656</v>
      </c>
      <c r="E1646" t="n">
        <v>18.3</v>
      </c>
      <c r="F1646" t="n">
        <v>16.18</v>
      </c>
      <c r="G1646" t="n">
        <v>32.36</v>
      </c>
      <c r="H1646" t="n">
        <v>0.66</v>
      </c>
      <c r="I1646" t="n">
        <v>30</v>
      </c>
      <c r="J1646" t="n">
        <v>52.47</v>
      </c>
      <c r="K1646" t="n">
        <v>24.83</v>
      </c>
      <c r="L1646" t="n">
        <v>2</v>
      </c>
      <c r="M1646" t="n">
        <v>25</v>
      </c>
      <c r="N1646" t="n">
        <v>5.64</v>
      </c>
      <c r="O1646" t="n">
        <v>6705.1</v>
      </c>
      <c r="P1646" t="n">
        <v>78.89</v>
      </c>
      <c r="Q1646" t="n">
        <v>467.11</v>
      </c>
      <c r="R1646" t="n">
        <v>77.22</v>
      </c>
      <c r="S1646" t="n">
        <v>39.61</v>
      </c>
      <c r="T1646" t="n">
        <v>13749.36</v>
      </c>
      <c r="U1646" t="n">
        <v>0.51</v>
      </c>
      <c r="V1646" t="n">
        <v>0.72</v>
      </c>
      <c r="W1646" t="n">
        <v>2.67</v>
      </c>
      <c r="X1646" t="n">
        <v>0.85</v>
      </c>
      <c r="Y1646" t="n">
        <v>1</v>
      </c>
      <c r="Z1646" t="n">
        <v>10</v>
      </c>
    </row>
    <row r="1647">
      <c r="A1647" t="n">
        <v>5</v>
      </c>
      <c r="B1647" t="n">
        <v>20</v>
      </c>
      <c r="C1647" t="inlineStr">
        <is>
          <t xml:space="preserve">CONCLUIDO	</t>
        </is>
      </c>
      <c r="D1647" t="n">
        <v>5.5166</v>
      </c>
      <c r="E1647" t="n">
        <v>18.13</v>
      </c>
      <c r="F1647" t="n">
        <v>16.06</v>
      </c>
      <c r="G1647" t="n">
        <v>37.06</v>
      </c>
      <c r="H1647" t="n">
        <v>0.74</v>
      </c>
      <c r="I1647" t="n">
        <v>26</v>
      </c>
      <c r="J1647" t="n">
        <v>52.75</v>
      </c>
      <c r="K1647" t="n">
        <v>24.83</v>
      </c>
      <c r="L1647" t="n">
        <v>2.25</v>
      </c>
      <c r="M1647" t="n">
        <v>14</v>
      </c>
      <c r="N1647" t="n">
        <v>5.68</v>
      </c>
      <c r="O1647" t="n">
        <v>6740.19</v>
      </c>
      <c r="P1647" t="n">
        <v>76.58</v>
      </c>
      <c r="Q1647" t="n">
        <v>467.1</v>
      </c>
      <c r="R1647" t="n">
        <v>73.04000000000001</v>
      </c>
      <c r="S1647" t="n">
        <v>39.61</v>
      </c>
      <c r="T1647" t="n">
        <v>11678.65</v>
      </c>
      <c r="U1647" t="n">
        <v>0.54</v>
      </c>
      <c r="V1647" t="n">
        <v>0.73</v>
      </c>
      <c r="W1647" t="n">
        <v>2.67</v>
      </c>
      <c r="X1647" t="n">
        <v>0.73</v>
      </c>
      <c r="Y1647" t="n">
        <v>1</v>
      </c>
      <c r="Z1647" t="n">
        <v>10</v>
      </c>
    </row>
    <row r="1648">
      <c r="A1648" t="n">
        <v>6</v>
      </c>
      <c r="B1648" t="n">
        <v>20</v>
      </c>
      <c r="C1648" t="inlineStr">
        <is>
          <t xml:space="preserve">CONCLUIDO	</t>
        </is>
      </c>
      <c r="D1648" t="n">
        <v>5.5249</v>
      </c>
      <c r="E1648" t="n">
        <v>18.1</v>
      </c>
      <c r="F1648" t="n">
        <v>16.05</v>
      </c>
      <c r="G1648" t="n">
        <v>38.51</v>
      </c>
      <c r="H1648" t="n">
        <v>0.82</v>
      </c>
      <c r="I1648" t="n">
        <v>25</v>
      </c>
      <c r="J1648" t="n">
        <v>53.04</v>
      </c>
      <c r="K1648" t="n">
        <v>24.83</v>
      </c>
      <c r="L1648" t="n">
        <v>2.5</v>
      </c>
      <c r="M1648" t="n">
        <v>3</v>
      </c>
      <c r="N1648" t="n">
        <v>5.71</v>
      </c>
      <c r="O1648" t="n">
        <v>6775.31</v>
      </c>
      <c r="P1648" t="n">
        <v>76.06999999999999</v>
      </c>
      <c r="Q1648" t="n">
        <v>467.12</v>
      </c>
      <c r="R1648" t="n">
        <v>72.12</v>
      </c>
      <c r="S1648" t="n">
        <v>39.61</v>
      </c>
      <c r="T1648" t="n">
        <v>11225.18</v>
      </c>
      <c r="U1648" t="n">
        <v>0.55</v>
      </c>
      <c r="V1648" t="n">
        <v>0.73</v>
      </c>
      <c r="W1648" t="n">
        <v>2.68</v>
      </c>
      <c r="X1648" t="n">
        <v>0.71</v>
      </c>
      <c r="Y1648" t="n">
        <v>1</v>
      </c>
      <c r="Z1648" t="n">
        <v>10</v>
      </c>
    </row>
    <row r="1649">
      <c r="A1649" t="n">
        <v>7</v>
      </c>
      <c r="B1649" t="n">
        <v>20</v>
      </c>
      <c r="C1649" t="inlineStr">
        <is>
          <t xml:space="preserve">CONCLUIDO	</t>
        </is>
      </c>
      <c r="D1649" t="n">
        <v>5.5244</v>
      </c>
      <c r="E1649" t="n">
        <v>18.1</v>
      </c>
      <c r="F1649" t="n">
        <v>16.05</v>
      </c>
      <c r="G1649" t="n">
        <v>38.52</v>
      </c>
      <c r="H1649" t="n">
        <v>0.89</v>
      </c>
      <c r="I1649" t="n">
        <v>25</v>
      </c>
      <c r="J1649" t="n">
        <v>53.32</v>
      </c>
      <c r="K1649" t="n">
        <v>24.83</v>
      </c>
      <c r="L1649" t="n">
        <v>2.75</v>
      </c>
      <c r="M1649" t="n">
        <v>0</v>
      </c>
      <c r="N1649" t="n">
        <v>5.75</v>
      </c>
      <c r="O1649" t="n">
        <v>6810.44</v>
      </c>
      <c r="P1649" t="n">
        <v>75.93000000000001</v>
      </c>
      <c r="Q1649" t="n">
        <v>467.22</v>
      </c>
      <c r="R1649" t="n">
        <v>72.09999999999999</v>
      </c>
      <c r="S1649" t="n">
        <v>39.61</v>
      </c>
      <c r="T1649" t="n">
        <v>11216.33</v>
      </c>
      <c r="U1649" t="n">
        <v>0.55</v>
      </c>
      <c r="V1649" t="n">
        <v>0.73</v>
      </c>
      <c r="W1649" t="n">
        <v>2.68</v>
      </c>
      <c r="X1649" t="n">
        <v>0.71</v>
      </c>
      <c r="Y1649" t="n">
        <v>1</v>
      </c>
      <c r="Z1649" t="n">
        <v>10</v>
      </c>
    </row>
    <row r="1650">
      <c r="A1650" t="n">
        <v>0</v>
      </c>
      <c r="B1650" t="n">
        <v>120</v>
      </c>
      <c r="C1650" t="inlineStr">
        <is>
          <t xml:space="preserve">CONCLUIDO	</t>
        </is>
      </c>
      <c r="D1650" t="n">
        <v>2.6178</v>
      </c>
      <c r="E1650" t="n">
        <v>38.2</v>
      </c>
      <c r="F1650" t="n">
        <v>23.37</v>
      </c>
      <c r="G1650" t="n">
        <v>5.27</v>
      </c>
      <c r="H1650" t="n">
        <v>0.08</v>
      </c>
      <c r="I1650" t="n">
        <v>266</v>
      </c>
      <c r="J1650" t="n">
        <v>232.68</v>
      </c>
      <c r="K1650" t="n">
        <v>57.72</v>
      </c>
      <c r="L1650" t="n">
        <v>1</v>
      </c>
      <c r="M1650" t="n">
        <v>264</v>
      </c>
      <c r="N1650" t="n">
        <v>53.95</v>
      </c>
      <c r="O1650" t="n">
        <v>28931.02</v>
      </c>
      <c r="P1650" t="n">
        <v>366.01</v>
      </c>
      <c r="Q1650" t="n">
        <v>467.41</v>
      </c>
      <c r="R1650" t="n">
        <v>312.36</v>
      </c>
      <c r="S1650" t="n">
        <v>39.61</v>
      </c>
      <c r="T1650" t="n">
        <v>130140.32</v>
      </c>
      <c r="U1650" t="n">
        <v>0.13</v>
      </c>
      <c r="V1650" t="n">
        <v>0.5</v>
      </c>
      <c r="W1650" t="n">
        <v>3.06</v>
      </c>
      <c r="X1650" t="n">
        <v>8.029999999999999</v>
      </c>
      <c r="Y1650" t="n">
        <v>1</v>
      </c>
      <c r="Z1650" t="n">
        <v>10</v>
      </c>
    </row>
    <row r="1651">
      <c r="A1651" t="n">
        <v>1</v>
      </c>
      <c r="B1651" t="n">
        <v>120</v>
      </c>
      <c r="C1651" t="inlineStr">
        <is>
          <t xml:space="preserve">CONCLUIDO	</t>
        </is>
      </c>
      <c r="D1651" t="n">
        <v>3.0882</v>
      </c>
      <c r="E1651" t="n">
        <v>32.38</v>
      </c>
      <c r="F1651" t="n">
        <v>20.97</v>
      </c>
      <c r="G1651" t="n">
        <v>6.59</v>
      </c>
      <c r="H1651" t="n">
        <v>0.1</v>
      </c>
      <c r="I1651" t="n">
        <v>191</v>
      </c>
      <c r="J1651" t="n">
        <v>233.1</v>
      </c>
      <c r="K1651" t="n">
        <v>57.72</v>
      </c>
      <c r="L1651" t="n">
        <v>1.25</v>
      </c>
      <c r="M1651" t="n">
        <v>189</v>
      </c>
      <c r="N1651" t="n">
        <v>54.13</v>
      </c>
      <c r="O1651" t="n">
        <v>28983.75</v>
      </c>
      <c r="P1651" t="n">
        <v>328.07</v>
      </c>
      <c r="Q1651" t="n">
        <v>467.31</v>
      </c>
      <c r="R1651" t="n">
        <v>234.06</v>
      </c>
      <c r="S1651" t="n">
        <v>39.61</v>
      </c>
      <c r="T1651" t="n">
        <v>91364.49000000001</v>
      </c>
      <c r="U1651" t="n">
        <v>0.17</v>
      </c>
      <c r="V1651" t="n">
        <v>0.5600000000000001</v>
      </c>
      <c r="W1651" t="n">
        <v>2.92</v>
      </c>
      <c r="X1651" t="n">
        <v>5.63</v>
      </c>
      <c r="Y1651" t="n">
        <v>1</v>
      </c>
      <c r="Z1651" t="n">
        <v>10</v>
      </c>
    </row>
    <row r="1652">
      <c r="A1652" t="n">
        <v>2</v>
      </c>
      <c r="B1652" t="n">
        <v>120</v>
      </c>
      <c r="C1652" t="inlineStr">
        <is>
          <t xml:space="preserve">CONCLUIDO	</t>
        </is>
      </c>
      <c r="D1652" t="n">
        <v>3.4232</v>
      </c>
      <c r="E1652" t="n">
        <v>29.21</v>
      </c>
      <c r="F1652" t="n">
        <v>19.72</v>
      </c>
      <c r="G1652" t="n">
        <v>7.94</v>
      </c>
      <c r="H1652" t="n">
        <v>0.11</v>
      </c>
      <c r="I1652" t="n">
        <v>149</v>
      </c>
      <c r="J1652" t="n">
        <v>233.53</v>
      </c>
      <c r="K1652" t="n">
        <v>57.72</v>
      </c>
      <c r="L1652" t="n">
        <v>1.5</v>
      </c>
      <c r="M1652" t="n">
        <v>147</v>
      </c>
      <c r="N1652" t="n">
        <v>54.31</v>
      </c>
      <c r="O1652" t="n">
        <v>29036.54</v>
      </c>
      <c r="P1652" t="n">
        <v>308.14</v>
      </c>
      <c r="Q1652" t="n">
        <v>467.3</v>
      </c>
      <c r="R1652" t="n">
        <v>192.97</v>
      </c>
      <c r="S1652" t="n">
        <v>39.61</v>
      </c>
      <c r="T1652" t="n">
        <v>71031.25999999999</v>
      </c>
      <c r="U1652" t="n">
        <v>0.21</v>
      </c>
      <c r="V1652" t="n">
        <v>0.59</v>
      </c>
      <c r="W1652" t="n">
        <v>2.85</v>
      </c>
      <c r="X1652" t="n">
        <v>4.38</v>
      </c>
      <c r="Y1652" t="n">
        <v>1</v>
      </c>
      <c r="Z1652" t="n">
        <v>10</v>
      </c>
    </row>
    <row r="1653">
      <c r="A1653" t="n">
        <v>3</v>
      </c>
      <c r="B1653" t="n">
        <v>120</v>
      </c>
      <c r="C1653" t="inlineStr">
        <is>
          <t xml:space="preserve">CONCLUIDO	</t>
        </is>
      </c>
      <c r="D1653" t="n">
        <v>3.6692</v>
      </c>
      <c r="E1653" t="n">
        <v>27.25</v>
      </c>
      <c r="F1653" t="n">
        <v>18.94</v>
      </c>
      <c r="G1653" t="n">
        <v>9.24</v>
      </c>
      <c r="H1653" t="n">
        <v>0.13</v>
      </c>
      <c r="I1653" t="n">
        <v>123</v>
      </c>
      <c r="J1653" t="n">
        <v>233.96</v>
      </c>
      <c r="K1653" t="n">
        <v>57.72</v>
      </c>
      <c r="L1653" t="n">
        <v>1.75</v>
      </c>
      <c r="M1653" t="n">
        <v>121</v>
      </c>
      <c r="N1653" t="n">
        <v>54.49</v>
      </c>
      <c r="O1653" t="n">
        <v>29089.39</v>
      </c>
      <c r="P1653" t="n">
        <v>295.76</v>
      </c>
      <c r="Q1653" t="n">
        <v>467.23</v>
      </c>
      <c r="R1653" t="n">
        <v>167.47</v>
      </c>
      <c r="S1653" t="n">
        <v>39.61</v>
      </c>
      <c r="T1653" t="n">
        <v>58409.11</v>
      </c>
      <c r="U1653" t="n">
        <v>0.24</v>
      </c>
      <c r="V1653" t="n">
        <v>0.62</v>
      </c>
      <c r="W1653" t="n">
        <v>2.81</v>
      </c>
      <c r="X1653" t="n">
        <v>3.6</v>
      </c>
      <c r="Y1653" t="n">
        <v>1</v>
      </c>
      <c r="Z1653" t="n">
        <v>10</v>
      </c>
    </row>
    <row r="1654">
      <c r="A1654" t="n">
        <v>4</v>
      </c>
      <c r="B1654" t="n">
        <v>120</v>
      </c>
      <c r="C1654" t="inlineStr">
        <is>
          <t xml:space="preserve">CONCLUIDO	</t>
        </is>
      </c>
      <c r="D1654" t="n">
        <v>3.8781</v>
      </c>
      <c r="E1654" t="n">
        <v>25.79</v>
      </c>
      <c r="F1654" t="n">
        <v>18.34</v>
      </c>
      <c r="G1654" t="n">
        <v>10.58</v>
      </c>
      <c r="H1654" t="n">
        <v>0.15</v>
      </c>
      <c r="I1654" t="n">
        <v>104</v>
      </c>
      <c r="J1654" t="n">
        <v>234.39</v>
      </c>
      <c r="K1654" t="n">
        <v>57.72</v>
      </c>
      <c r="L1654" t="n">
        <v>2</v>
      </c>
      <c r="M1654" t="n">
        <v>102</v>
      </c>
      <c r="N1654" t="n">
        <v>54.67</v>
      </c>
      <c r="O1654" t="n">
        <v>29142.31</v>
      </c>
      <c r="P1654" t="n">
        <v>286.09</v>
      </c>
      <c r="Q1654" t="n">
        <v>467.19</v>
      </c>
      <c r="R1654" t="n">
        <v>147.86</v>
      </c>
      <c r="S1654" t="n">
        <v>39.61</v>
      </c>
      <c r="T1654" t="n">
        <v>48700.05</v>
      </c>
      <c r="U1654" t="n">
        <v>0.27</v>
      </c>
      <c r="V1654" t="n">
        <v>0.64</v>
      </c>
      <c r="W1654" t="n">
        <v>2.78</v>
      </c>
      <c r="X1654" t="n">
        <v>3</v>
      </c>
      <c r="Y1654" t="n">
        <v>1</v>
      </c>
      <c r="Z1654" t="n">
        <v>10</v>
      </c>
    </row>
    <row r="1655">
      <c r="A1655" t="n">
        <v>5</v>
      </c>
      <c r="B1655" t="n">
        <v>120</v>
      </c>
      <c r="C1655" t="inlineStr">
        <is>
          <t xml:space="preserve">CONCLUIDO	</t>
        </is>
      </c>
      <c r="D1655" t="n">
        <v>4.0273</v>
      </c>
      <c r="E1655" t="n">
        <v>24.83</v>
      </c>
      <c r="F1655" t="n">
        <v>17.98</v>
      </c>
      <c r="G1655" t="n">
        <v>11.85</v>
      </c>
      <c r="H1655" t="n">
        <v>0.17</v>
      </c>
      <c r="I1655" t="n">
        <v>91</v>
      </c>
      <c r="J1655" t="n">
        <v>234.82</v>
      </c>
      <c r="K1655" t="n">
        <v>57.72</v>
      </c>
      <c r="L1655" t="n">
        <v>2.25</v>
      </c>
      <c r="M1655" t="n">
        <v>89</v>
      </c>
      <c r="N1655" t="n">
        <v>54.85</v>
      </c>
      <c r="O1655" t="n">
        <v>29195.29</v>
      </c>
      <c r="P1655" t="n">
        <v>280.15</v>
      </c>
      <c r="Q1655" t="n">
        <v>467.11</v>
      </c>
      <c r="R1655" t="n">
        <v>135.54</v>
      </c>
      <c r="S1655" t="n">
        <v>39.61</v>
      </c>
      <c r="T1655" t="n">
        <v>42608.08</v>
      </c>
      <c r="U1655" t="n">
        <v>0.29</v>
      </c>
      <c r="V1655" t="n">
        <v>0.65</v>
      </c>
      <c r="W1655" t="n">
        <v>2.77</v>
      </c>
      <c r="X1655" t="n">
        <v>2.64</v>
      </c>
      <c r="Y1655" t="n">
        <v>1</v>
      </c>
      <c r="Z1655" t="n">
        <v>10</v>
      </c>
    </row>
    <row r="1656">
      <c r="A1656" t="n">
        <v>6</v>
      </c>
      <c r="B1656" t="n">
        <v>120</v>
      </c>
      <c r="C1656" t="inlineStr">
        <is>
          <t xml:space="preserve">CONCLUIDO	</t>
        </is>
      </c>
      <c r="D1656" t="n">
        <v>4.1716</v>
      </c>
      <c r="E1656" t="n">
        <v>23.97</v>
      </c>
      <c r="F1656" t="n">
        <v>17.62</v>
      </c>
      <c r="G1656" t="n">
        <v>13.21</v>
      </c>
      <c r="H1656" t="n">
        <v>0.19</v>
      </c>
      <c r="I1656" t="n">
        <v>80</v>
      </c>
      <c r="J1656" t="n">
        <v>235.25</v>
      </c>
      <c r="K1656" t="n">
        <v>57.72</v>
      </c>
      <c r="L1656" t="n">
        <v>2.5</v>
      </c>
      <c r="M1656" t="n">
        <v>78</v>
      </c>
      <c r="N1656" t="n">
        <v>55.03</v>
      </c>
      <c r="O1656" t="n">
        <v>29248.33</v>
      </c>
      <c r="P1656" t="n">
        <v>274.34</v>
      </c>
      <c r="Q1656" t="n">
        <v>467.1</v>
      </c>
      <c r="R1656" t="n">
        <v>124.21</v>
      </c>
      <c r="S1656" t="n">
        <v>39.61</v>
      </c>
      <c r="T1656" t="n">
        <v>36998.31</v>
      </c>
      <c r="U1656" t="n">
        <v>0.32</v>
      </c>
      <c r="V1656" t="n">
        <v>0.66</v>
      </c>
      <c r="W1656" t="n">
        <v>2.74</v>
      </c>
      <c r="X1656" t="n">
        <v>2.28</v>
      </c>
      <c r="Y1656" t="n">
        <v>1</v>
      </c>
      <c r="Z1656" t="n">
        <v>10</v>
      </c>
    </row>
    <row r="1657">
      <c r="A1657" t="n">
        <v>7</v>
      </c>
      <c r="B1657" t="n">
        <v>120</v>
      </c>
      <c r="C1657" t="inlineStr">
        <is>
          <t xml:space="preserve">CONCLUIDO	</t>
        </is>
      </c>
      <c r="D1657" t="n">
        <v>4.2775</v>
      </c>
      <c r="E1657" t="n">
        <v>23.38</v>
      </c>
      <c r="F1657" t="n">
        <v>17.39</v>
      </c>
      <c r="G1657" t="n">
        <v>14.49</v>
      </c>
      <c r="H1657" t="n">
        <v>0.21</v>
      </c>
      <c r="I1657" t="n">
        <v>72</v>
      </c>
      <c r="J1657" t="n">
        <v>235.68</v>
      </c>
      <c r="K1657" t="n">
        <v>57.72</v>
      </c>
      <c r="L1657" t="n">
        <v>2.75</v>
      </c>
      <c r="M1657" t="n">
        <v>70</v>
      </c>
      <c r="N1657" t="n">
        <v>55.21</v>
      </c>
      <c r="O1657" t="n">
        <v>29301.44</v>
      </c>
      <c r="P1657" t="n">
        <v>270.47</v>
      </c>
      <c r="Q1657" t="n">
        <v>467.29</v>
      </c>
      <c r="R1657" t="n">
        <v>116.73</v>
      </c>
      <c r="S1657" t="n">
        <v>39.61</v>
      </c>
      <c r="T1657" t="n">
        <v>33295.9</v>
      </c>
      <c r="U1657" t="n">
        <v>0.34</v>
      </c>
      <c r="V1657" t="n">
        <v>0.67</v>
      </c>
      <c r="W1657" t="n">
        <v>2.73</v>
      </c>
      <c r="X1657" t="n">
        <v>2.05</v>
      </c>
      <c r="Y1657" t="n">
        <v>1</v>
      </c>
      <c r="Z1657" t="n">
        <v>10</v>
      </c>
    </row>
    <row r="1658">
      <c r="A1658" t="n">
        <v>8</v>
      </c>
      <c r="B1658" t="n">
        <v>120</v>
      </c>
      <c r="C1658" t="inlineStr">
        <is>
          <t xml:space="preserve">CONCLUIDO	</t>
        </is>
      </c>
      <c r="D1658" t="n">
        <v>4.3732</v>
      </c>
      <c r="E1658" t="n">
        <v>22.87</v>
      </c>
      <c r="F1658" t="n">
        <v>17.2</v>
      </c>
      <c r="G1658" t="n">
        <v>15.87</v>
      </c>
      <c r="H1658" t="n">
        <v>0.23</v>
      </c>
      <c r="I1658" t="n">
        <v>65</v>
      </c>
      <c r="J1658" t="n">
        <v>236.11</v>
      </c>
      <c r="K1658" t="n">
        <v>57.72</v>
      </c>
      <c r="L1658" t="n">
        <v>3</v>
      </c>
      <c r="M1658" t="n">
        <v>63</v>
      </c>
      <c r="N1658" t="n">
        <v>55.39</v>
      </c>
      <c r="O1658" t="n">
        <v>29354.61</v>
      </c>
      <c r="P1658" t="n">
        <v>267.2</v>
      </c>
      <c r="Q1658" t="n">
        <v>467.18</v>
      </c>
      <c r="R1658" t="n">
        <v>110.79</v>
      </c>
      <c r="S1658" t="n">
        <v>39.61</v>
      </c>
      <c r="T1658" t="n">
        <v>30360.97</v>
      </c>
      <c r="U1658" t="n">
        <v>0.36</v>
      </c>
      <c r="V1658" t="n">
        <v>0.68</v>
      </c>
      <c r="W1658" t="n">
        <v>2.71</v>
      </c>
      <c r="X1658" t="n">
        <v>1.86</v>
      </c>
      <c r="Y1658" t="n">
        <v>1</v>
      </c>
      <c r="Z1658" t="n">
        <v>10</v>
      </c>
    </row>
    <row r="1659">
      <c r="A1659" t="n">
        <v>9</v>
      </c>
      <c r="B1659" t="n">
        <v>120</v>
      </c>
      <c r="C1659" t="inlineStr">
        <is>
          <t xml:space="preserve">CONCLUIDO	</t>
        </is>
      </c>
      <c r="D1659" t="n">
        <v>4.4466</v>
      </c>
      <c r="E1659" t="n">
        <v>22.49</v>
      </c>
      <c r="F1659" t="n">
        <v>17.05</v>
      </c>
      <c r="G1659" t="n">
        <v>17.05</v>
      </c>
      <c r="H1659" t="n">
        <v>0.24</v>
      </c>
      <c r="I1659" t="n">
        <v>60</v>
      </c>
      <c r="J1659" t="n">
        <v>236.54</v>
      </c>
      <c r="K1659" t="n">
        <v>57.72</v>
      </c>
      <c r="L1659" t="n">
        <v>3.25</v>
      </c>
      <c r="M1659" t="n">
        <v>58</v>
      </c>
      <c r="N1659" t="n">
        <v>55.57</v>
      </c>
      <c r="O1659" t="n">
        <v>29407.85</v>
      </c>
      <c r="P1659" t="n">
        <v>264.55</v>
      </c>
      <c r="Q1659" t="n">
        <v>467.16</v>
      </c>
      <c r="R1659" t="n">
        <v>105.89</v>
      </c>
      <c r="S1659" t="n">
        <v>39.61</v>
      </c>
      <c r="T1659" t="n">
        <v>27935.45</v>
      </c>
      <c r="U1659" t="n">
        <v>0.37</v>
      </c>
      <c r="V1659" t="n">
        <v>0.68</v>
      </c>
      <c r="W1659" t="n">
        <v>2.7</v>
      </c>
      <c r="X1659" t="n">
        <v>1.71</v>
      </c>
      <c r="Y1659" t="n">
        <v>1</v>
      </c>
      <c r="Z1659" t="n">
        <v>10</v>
      </c>
    </row>
    <row r="1660">
      <c r="A1660" t="n">
        <v>10</v>
      </c>
      <c r="B1660" t="n">
        <v>120</v>
      </c>
      <c r="C1660" t="inlineStr">
        <is>
          <t xml:space="preserve">CONCLUIDO	</t>
        </is>
      </c>
      <c r="D1660" t="n">
        <v>4.524</v>
      </c>
      <c r="E1660" t="n">
        <v>22.1</v>
      </c>
      <c r="F1660" t="n">
        <v>16.89</v>
      </c>
      <c r="G1660" t="n">
        <v>18.43</v>
      </c>
      <c r="H1660" t="n">
        <v>0.26</v>
      </c>
      <c r="I1660" t="n">
        <v>55</v>
      </c>
      <c r="J1660" t="n">
        <v>236.98</v>
      </c>
      <c r="K1660" t="n">
        <v>57.72</v>
      </c>
      <c r="L1660" t="n">
        <v>3.5</v>
      </c>
      <c r="M1660" t="n">
        <v>53</v>
      </c>
      <c r="N1660" t="n">
        <v>55.75</v>
      </c>
      <c r="O1660" t="n">
        <v>29461.15</v>
      </c>
      <c r="P1660" t="n">
        <v>261.99</v>
      </c>
      <c r="Q1660" t="n">
        <v>467.07</v>
      </c>
      <c r="R1660" t="n">
        <v>100.59</v>
      </c>
      <c r="S1660" t="n">
        <v>39.61</v>
      </c>
      <c r="T1660" t="n">
        <v>25308.83</v>
      </c>
      <c r="U1660" t="n">
        <v>0.39</v>
      </c>
      <c r="V1660" t="n">
        <v>0.6899999999999999</v>
      </c>
      <c r="W1660" t="n">
        <v>2.7</v>
      </c>
      <c r="X1660" t="n">
        <v>1.56</v>
      </c>
      <c r="Y1660" t="n">
        <v>1</v>
      </c>
      <c r="Z1660" t="n">
        <v>10</v>
      </c>
    </row>
    <row r="1661">
      <c r="A1661" t="n">
        <v>11</v>
      </c>
      <c r="B1661" t="n">
        <v>120</v>
      </c>
      <c r="C1661" t="inlineStr">
        <is>
          <t xml:space="preserve">CONCLUIDO	</t>
        </is>
      </c>
      <c r="D1661" t="n">
        <v>4.5905</v>
      </c>
      <c r="E1661" t="n">
        <v>21.78</v>
      </c>
      <c r="F1661" t="n">
        <v>16.75</v>
      </c>
      <c r="G1661" t="n">
        <v>19.71</v>
      </c>
      <c r="H1661" t="n">
        <v>0.28</v>
      </c>
      <c r="I1661" t="n">
        <v>51</v>
      </c>
      <c r="J1661" t="n">
        <v>237.41</v>
      </c>
      <c r="K1661" t="n">
        <v>57.72</v>
      </c>
      <c r="L1661" t="n">
        <v>3.75</v>
      </c>
      <c r="M1661" t="n">
        <v>49</v>
      </c>
      <c r="N1661" t="n">
        <v>55.93</v>
      </c>
      <c r="O1661" t="n">
        <v>29514.51</v>
      </c>
      <c r="P1661" t="n">
        <v>259.4</v>
      </c>
      <c r="Q1661" t="n">
        <v>467.12</v>
      </c>
      <c r="R1661" t="n">
        <v>96.16</v>
      </c>
      <c r="S1661" t="n">
        <v>39.61</v>
      </c>
      <c r="T1661" t="n">
        <v>23114.18</v>
      </c>
      <c r="U1661" t="n">
        <v>0.41</v>
      </c>
      <c r="V1661" t="n">
        <v>0.7</v>
      </c>
      <c r="W1661" t="n">
        <v>2.69</v>
      </c>
      <c r="X1661" t="n">
        <v>1.42</v>
      </c>
      <c r="Y1661" t="n">
        <v>1</v>
      </c>
      <c r="Z1661" t="n">
        <v>10</v>
      </c>
    </row>
    <row r="1662">
      <c r="A1662" t="n">
        <v>12</v>
      </c>
      <c r="B1662" t="n">
        <v>120</v>
      </c>
      <c r="C1662" t="inlineStr">
        <is>
          <t xml:space="preserve">CONCLUIDO	</t>
        </is>
      </c>
      <c r="D1662" t="n">
        <v>4.6343</v>
      </c>
      <c r="E1662" t="n">
        <v>21.58</v>
      </c>
      <c r="F1662" t="n">
        <v>16.68</v>
      </c>
      <c r="G1662" t="n">
        <v>20.85</v>
      </c>
      <c r="H1662" t="n">
        <v>0.3</v>
      </c>
      <c r="I1662" t="n">
        <v>48</v>
      </c>
      <c r="J1662" t="n">
        <v>237.84</v>
      </c>
      <c r="K1662" t="n">
        <v>57.72</v>
      </c>
      <c r="L1662" t="n">
        <v>4</v>
      </c>
      <c r="M1662" t="n">
        <v>46</v>
      </c>
      <c r="N1662" t="n">
        <v>56.12</v>
      </c>
      <c r="O1662" t="n">
        <v>29567.95</v>
      </c>
      <c r="P1662" t="n">
        <v>258.17</v>
      </c>
      <c r="Q1662" t="n">
        <v>467.12</v>
      </c>
      <c r="R1662" t="n">
        <v>93.72</v>
      </c>
      <c r="S1662" t="n">
        <v>39.61</v>
      </c>
      <c r="T1662" t="n">
        <v>21912.17</v>
      </c>
      <c r="U1662" t="n">
        <v>0.42</v>
      </c>
      <c r="V1662" t="n">
        <v>0.7</v>
      </c>
      <c r="W1662" t="n">
        <v>2.69</v>
      </c>
      <c r="X1662" t="n">
        <v>1.35</v>
      </c>
      <c r="Y1662" t="n">
        <v>1</v>
      </c>
      <c r="Z1662" t="n">
        <v>10</v>
      </c>
    </row>
    <row r="1663">
      <c r="A1663" t="n">
        <v>13</v>
      </c>
      <c r="B1663" t="n">
        <v>120</v>
      </c>
      <c r="C1663" t="inlineStr">
        <is>
          <t xml:space="preserve">CONCLUIDO	</t>
        </is>
      </c>
      <c r="D1663" t="n">
        <v>4.6806</v>
      </c>
      <c r="E1663" t="n">
        <v>21.36</v>
      </c>
      <c r="F1663" t="n">
        <v>16.61</v>
      </c>
      <c r="G1663" t="n">
        <v>22.14</v>
      </c>
      <c r="H1663" t="n">
        <v>0.32</v>
      </c>
      <c r="I1663" t="n">
        <v>45</v>
      </c>
      <c r="J1663" t="n">
        <v>238.28</v>
      </c>
      <c r="K1663" t="n">
        <v>57.72</v>
      </c>
      <c r="L1663" t="n">
        <v>4.25</v>
      </c>
      <c r="M1663" t="n">
        <v>43</v>
      </c>
      <c r="N1663" t="n">
        <v>56.3</v>
      </c>
      <c r="O1663" t="n">
        <v>29621.44</v>
      </c>
      <c r="P1663" t="n">
        <v>256.76</v>
      </c>
      <c r="Q1663" t="n">
        <v>467.15</v>
      </c>
      <c r="R1663" t="n">
        <v>91.48999999999999</v>
      </c>
      <c r="S1663" t="n">
        <v>39.61</v>
      </c>
      <c r="T1663" t="n">
        <v>20810.28</v>
      </c>
      <c r="U1663" t="n">
        <v>0.43</v>
      </c>
      <c r="V1663" t="n">
        <v>0.7</v>
      </c>
      <c r="W1663" t="n">
        <v>2.68</v>
      </c>
      <c r="X1663" t="n">
        <v>1.27</v>
      </c>
      <c r="Y1663" t="n">
        <v>1</v>
      </c>
      <c r="Z1663" t="n">
        <v>10</v>
      </c>
    </row>
    <row r="1664">
      <c r="A1664" t="n">
        <v>14</v>
      </c>
      <c r="B1664" t="n">
        <v>120</v>
      </c>
      <c r="C1664" t="inlineStr">
        <is>
          <t xml:space="preserve">CONCLUIDO	</t>
        </is>
      </c>
      <c r="D1664" t="n">
        <v>4.7337</v>
      </c>
      <c r="E1664" t="n">
        <v>21.13</v>
      </c>
      <c r="F1664" t="n">
        <v>16.5</v>
      </c>
      <c r="G1664" t="n">
        <v>23.58</v>
      </c>
      <c r="H1664" t="n">
        <v>0.34</v>
      </c>
      <c r="I1664" t="n">
        <v>42</v>
      </c>
      <c r="J1664" t="n">
        <v>238.71</v>
      </c>
      <c r="K1664" t="n">
        <v>57.72</v>
      </c>
      <c r="L1664" t="n">
        <v>4.5</v>
      </c>
      <c r="M1664" t="n">
        <v>40</v>
      </c>
      <c r="N1664" t="n">
        <v>56.49</v>
      </c>
      <c r="O1664" t="n">
        <v>29675.01</v>
      </c>
      <c r="P1664" t="n">
        <v>254.89</v>
      </c>
      <c r="Q1664" t="n">
        <v>467.19</v>
      </c>
      <c r="R1664" t="n">
        <v>88.03</v>
      </c>
      <c r="S1664" t="n">
        <v>39.61</v>
      </c>
      <c r="T1664" t="n">
        <v>19093.95</v>
      </c>
      <c r="U1664" t="n">
        <v>0.45</v>
      </c>
      <c r="V1664" t="n">
        <v>0.71</v>
      </c>
      <c r="W1664" t="n">
        <v>2.68</v>
      </c>
      <c r="X1664" t="n">
        <v>1.17</v>
      </c>
      <c r="Y1664" t="n">
        <v>1</v>
      </c>
      <c r="Z1664" t="n">
        <v>10</v>
      </c>
    </row>
    <row r="1665">
      <c r="A1665" t="n">
        <v>15</v>
      </c>
      <c r="B1665" t="n">
        <v>120</v>
      </c>
      <c r="C1665" t="inlineStr">
        <is>
          <t xml:space="preserve">CONCLUIDO	</t>
        </is>
      </c>
      <c r="D1665" t="n">
        <v>4.7639</v>
      </c>
      <c r="E1665" t="n">
        <v>20.99</v>
      </c>
      <c r="F1665" t="n">
        <v>16.46</v>
      </c>
      <c r="G1665" t="n">
        <v>24.69</v>
      </c>
      <c r="H1665" t="n">
        <v>0.35</v>
      </c>
      <c r="I1665" t="n">
        <v>40</v>
      </c>
      <c r="J1665" t="n">
        <v>239.14</v>
      </c>
      <c r="K1665" t="n">
        <v>57.72</v>
      </c>
      <c r="L1665" t="n">
        <v>4.75</v>
      </c>
      <c r="M1665" t="n">
        <v>38</v>
      </c>
      <c r="N1665" t="n">
        <v>56.67</v>
      </c>
      <c r="O1665" t="n">
        <v>29728.63</v>
      </c>
      <c r="P1665" t="n">
        <v>253.93</v>
      </c>
      <c r="Q1665" t="n">
        <v>467.09</v>
      </c>
      <c r="R1665" t="n">
        <v>86.44</v>
      </c>
      <c r="S1665" t="n">
        <v>39.61</v>
      </c>
      <c r="T1665" t="n">
        <v>18310.41</v>
      </c>
      <c r="U1665" t="n">
        <v>0.46</v>
      </c>
      <c r="V1665" t="n">
        <v>0.71</v>
      </c>
      <c r="W1665" t="n">
        <v>2.68</v>
      </c>
      <c r="X1665" t="n">
        <v>1.13</v>
      </c>
      <c r="Y1665" t="n">
        <v>1</v>
      </c>
      <c r="Z1665" t="n">
        <v>10</v>
      </c>
    </row>
    <row r="1666">
      <c r="A1666" t="n">
        <v>16</v>
      </c>
      <c r="B1666" t="n">
        <v>120</v>
      </c>
      <c r="C1666" t="inlineStr">
        <is>
          <t xml:space="preserve">CONCLUIDO	</t>
        </is>
      </c>
      <c r="D1666" t="n">
        <v>4.7919</v>
      </c>
      <c r="E1666" t="n">
        <v>20.87</v>
      </c>
      <c r="F1666" t="n">
        <v>16.43</v>
      </c>
      <c r="G1666" t="n">
        <v>25.94</v>
      </c>
      <c r="H1666" t="n">
        <v>0.37</v>
      </c>
      <c r="I1666" t="n">
        <v>38</v>
      </c>
      <c r="J1666" t="n">
        <v>239.58</v>
      </c>
      <c r="K1666" t="n">
        <v>57.72</v>
      </c>
      <c r="L1666" t="n">
        <v>5</v>
      </c>
      <c r="M1666" t="n">
        <v>36</v>
      </c>
      <c r="N1666" t="n">
        <v>56.86</v>
      </c>
      <c r="O1666" t="n">
        <v>29782.33</v>
      </c>
      <c r="P1666" t="n">
        <v>253.18</v>
      </c>
      <c r="Q1666" t="n">
        <v>467.13</v>
      </c>
      <c r="R1666" t="n">
        <v>85.67</v>
      </c>
      <c r="S1666" t="n">
        <v>39.61</v>
      </c>
      <c r="T1666" t="n">
        <v>17934.56</v>
      </c>
      <c r="U1666" t="n">
        <v>0.46</v>
      </c>
      <c r="V1666" t="n">
        <v>0.71</v>
      </c>
      <c r="W1666" t="n">
        <v>2.67</v>
      </c>
      <c r="X1666" t="n">
        <v>1.09</v>
      </c>
      <c r="Y1666" t="n">
        <v>1</v>
      </c>
      <c r="Z1666" t="n">
        <v>10</v>
      </c>
    </row>
    <row r="1667">
      <c r="A1667" t="n">
        <v>17</v>
      </c>
      <c r="B1667" t="n">
        <v>120</v>
      </c>
      <c r="C1667" t="inlineStr">
        <is>
          <t xml:space="preserve">CONCLUIDO	</t>
        </is>
      </c>
      <c r="D1667" t="n">
        <v>4.8318</v>
      </c>
      <c r="E1667" t="n">
        <v>20.7</v>
      </c>
      <c r="F1667" t="n">
        <v>16.35</v>
      </c>
      <c r="G1667" t="n">
        <v>27.25</v>
      </c>
      <c r="H1667" t="n">
        <v>0.39</v>
      </c>
      <c r="I1667" t="n">
        <v>36</v>
      </c>
      <c r="J1667" t="n">
        <v>240.02</v>
      </c>
      <c r="K1667" t="n">
        <v>57.72</v>
      </c>
      <c r="L1667" t="n">
        <v>5.25</v>
      </c>
      <c r="M1667" t="n">
        <v>34</v>
      </c>
      <c r="N1667" t="n">
        <v>57.04</v>
      </c>
      <c r="O1667" t="n">
        <v>29836.09</v>
      </c>
      <c r="P1667" t="n">
        <v>251.82</v>
      </c>
      <c r="Q1667" t="n">
        <v>467.09</v>
      </c>
      <c r="R1667" t="n">
        <v>83.09999999999999</v>
      </c>
      <c r="S1667" t="n">
        <v>39.61</v>
      </c>
      <c r="T1667" t="n">
        <v>16659.99</v>
      </c>
      <c r="U1667" t="n">
        <v>0.48</v>
      </c>
      <c r="V1667" t="n">
        <v>0.71</v>
      </c>
      <c r="W1667" t="n">
        <v>2.66</v>
      </c>
      <c r="X1667" t="n">
        <v>1.01</v>
      </c>
      <c r="Y1667" t="n">
        <v>1</v>
      </c>
      <c r="Z1667" t="n">
        <v>10</v>
      </c>
    </row>
    <row r="1668">
      <c r="A1668" t="n">
        <v>18</v>
      </c>
      <c r="B1668" t="n">
        <v>120</v>
      </c>
      <c r="C1668" t="inlineStr">
        <is>
          <t xml:space="preserve">CONCLUIDO	</t>
        </is>
      </c>
      <c r="D1668" t="n">
        <v>4.8672</v>
      </c>
      <c r="E1668" t="n">
        <v>20.55</v>
      </c>
      <c r="F1668" t="n">
        <v>16.29</v>
      </c>
      <c r="G1668" t="n">
        <v>28.74</v>
      </c>
      <c r="H1668" t="n">
        <v>0.41</v>
      </c>
      <c r="I1668" t="n">
        <v>34</v>
      </c>
      <c r="J1668" t="n">
        <v>240.45</v>
      </c>
      <c r="K1668" t="n">
        <v>57.72</v>
      </c>
      <c r="L1668" t="n">
        <v>5.5</v>
      </c>
      <c r="M1668" t="n">
        <v>32</v>
      </c>
      <c r="N1668" t="n">
        <v>57.23</v>
      </c>
      <c r="O1668" t="n">
        <v>29890.04</v>
      </c>
      <c r="P1668" t="n">
        <v>250.59</v>
      </c>
      <c r="Q1668" t="n">
        <v>467.1</v>
      </c>
      <c r="R1668" t="n">
        <v>80.84999999999999</v>
      </c>
      <c r="S1668" t="n">
        <v>39.61</v>
      </c>
      <c r="T1668" t="n">
        <v>15544.87</v>
      </c>
      <c r="U1668" t="n">
        <v>0.49</v>
      </c>
      <c r="V1668" t="n">
        <v>0.72</v>
      </c>
      <c r="W1668" t="n">
        <v>2.67</v>
      </c>
      <c r="X1668" t="n">
        <v>0.95</v>
      </c>
      <c r="Y1668" t="n">
        <v>1</v>
      </c>
      <c r="Z1668" t="n">
        <v>10</v>
      </c>
    </row>
    <row r="1669">
      <c r="A1669" t="n">
        <v>19</v>
      </c>
      <c r="B1669" t="n">
        <v>120</v>
      </c>
      <c r="C1669" t="inlineStr">
        <is>
          <t xml:space="preserve">CONCLUIDO	</t>
        </is>
      </c>
      <c r="D1669" t="n">
        <v>4.8868</v>
      </c>
      <c r="E1669" t="n">
        <v>20.46</v>
      </c>
      <c r="F1669" t="n">
        <v>16.25</v>
      </c>
      <c r="G1669" t="n">
        <v>29.55</v>
      </c>
      <c r="H1669" t="n">
        <v>0.42</v>
      </c>
      <c r="I1669" t="n">
        <v>33</v>
      </c>
      <c r="J1669" t="n">
        <v>240.89</v>
      </c>
      <c r="K1669" t="n">
        <v>57.72</v>
      </c>
      <c r="L1669" t="n">
        <v>5.75</v>
      </c>
      <c r="M1669" t="n">
        <v>31</v>
      </c>
      <c r="N1669" t="n">
        <v>57.42</v>
      </c>
      <c r="O1669" t="n">
        <v>29943.94</v>
      </c>
      <c r="P1669" t="n">
        <v>249.6</v>
      </c>
      <c r="Q1669" t="n">
        <v>467.14</v>
      </c>
      <c r="R1669" t="n">
        <v>79.83</v>
      </c>
      <c r="S1669" t="n">
        <v>39.61</v>
      </c>
      <c r="T1669" t="n">
        <v>15039.22</v>
      </c>
      <c r="U1669" t="n">
        <v>0.5</v>
      </c>
      <c r="V1669" t="n">
        <v>0.72</v>
      </c>
      <c r="W1669" t="n">
        <v>2.66</v>
      </c>
      <c r="X1669" t="n">
        <v>0.92</v>
      </c>
      <c r="Y1669" t="n">
        <v>1</v>
      </c>
      <c r="Z1669" t="n">
        <v>10</v>
      </c>
    </row>
    <row r="1670">
      <c r="A1670" t="n">
        <v>20</v>
      </c>
      <c r="B1670" t="n">
        <v>120</v>
      </c>
      <c r="C1670" t="inlineStr">
        <is>
          <t xml:space="preserve">CONCLUIDO	</t>
        </is>
      </c>
      <c r="D1670" t="n">
        <v>4.9184</v>
      </c>
      <c r="E1670" t="n">
        <v>20.33</v>
      </c>
      <c r="F1670" t="n">
        <v>16.21</v>
      </c>
      <c r="G1670" t="n">
        <v>31.38</v>
      </c>
      <c r="H1670" t="n">
        <v>0.44</v>
      </c>
      <c r="I1670" t="n">
        <v>31</v>
      </c>
      <c r="J1670" t="n">
        <v>241.33</v>
      </c>
      <c r="K1670" t="n">
        <v>57.72</v>
      </c>
      <c r="L1670" t="n">
        <v>6</v>
      </c>
      <c r="M1670" t="n">
        <v>29</v>
      </c>
      <c r="N1670" t="n">
        <v>57.6</v>
      </c>
      <c r="O1670" t="n">
        <v>29997.9</v>
      </c>
      <c r="P1670" t="n">
        <v>249</v>
      </c>
      <c r="Q1670" t="n">
        <v>467.15</v>
      </c>
      <c r="R1670" t="n">
        <v>78.54000000000001</v>
      </c>
      <c r="S1670" t="n">
        <v>39.61</v>
      </c>
      <c r="T1670" t="n">
        <v>14406.42</v>
      </c>
      <c r="U1670" t="n">
        <v>0.5</v>
      </c>
      <c r="V1670" t="n">
        <v>0.72</v>
      </c>
      <c r="W1670" t="n">
        <v>2.66</v>
      </c>
      <c r="X1670" t="n">
        <v>0.88</v>
      </c>
      <c r="Y1670" t="n">
        <v>1</v>
      </c>
      <c r="Z1670" t="n">
        <v>10</v>
      </c>
    </row>
    <row r="1671">
      <c r="A1671" t="n">
        <v>21</v>
      </c>
      <c r="B1671" t="n">
        <v>120</v>
      </c>
      <c r="C1671" t="inlineStr">
        <is>
          <t xml:space="preserve">CONCLUIDO	</t>
        </is>
      </c>
      <c r="D1671" t="n">
        <v>4.9379</v>
      </c>
      <c r="E1671" t="n">
        <v>20.25</v>
      </c>
      <c r="F1671" t="n">
        <v>16.18</v>
      </c>
      <c r="G1671" t="n">
        <v>32.35</v>
      </c>
      <c r="H1671" t="n">
        <v>0.46</v>
      </c>
      <c r="I1671" t="n">
        <v>30</v>
      </c>
      <c r="J1671" t="n">
        <v>241.77</v>
      </c>
      <c r="K1671" t="n">
        <v>57.72</v>
      </c>
      <c r="L1671" t="n">
        <v>6.25</v>
      </c>
      <c r="M1671" t="n">
        <v>28</v>
      </c>
      <c r="N1671" t="n">
        <v>57.79</v>
      </c>
      <c r="O1671" t="n">
        <v>30051.93</v>
      </c>
      <c r="P1671" t="n">
        <v>248.11</v>
      </c>
      <c r="Q1671" t="n">
        <v>467.08</v>
      </c>
      <c r="R1671" t="n">
        <v>77.47</v>
      </c>
      <c r="S1671" t="n">
        <v>39.61</v>
      </c>
      <c r="T1671" t="n">
        <v>13874.79</v>
      </c>
      <c r="U1671" t="n">
        <v>0.51</v>
      </c>
      <c r="V1671" t="n">
        <v>0.72</v>
      </c>
      <c r="W1671" t="n">
        <v>2.66</v>
      </c>
      <c r="X1671" t="n">
        <v>0.84</v>
      </c>
      <c r="Y1671" t="n">
        <v>1</v>
      </c>
      <c r="Z1671" t="n">
        <v>10</v>
      </c>
    </row>
    <row r="1672">
      <c r="A1672" t="n">
        <v>22</v>
      </c>
      <c r="B1672" t="n">
        <v>120</v>
      </c>
      <c r="C1672" t="inlineStr">
        <is>
          <t xml:space="preserve">CONCLUIDO	</t>
        </is>
      </c>
      <c r="D1672" t="n">
        <v>4.9533</v>
      </c>
      <c r="E1672" t="n">
        <v>20.19</v>
      </c>
      <c r="F1672" t="n">
        <v>16.16</v>
      </c>
      <c r="G1672" t="n">
        <v>33.43</v>
      </c>
      <c r="H1672" t="n">
        <v>0.48</v>
      </c>
      <c r="I1672" t="n">
        <v>29</v>
      </c>
      <c r="J1672" t="n">
        <v>242.2</v>
      </c>
      <c r="K1672" t="n">
        <v>57.72</v>
      </c>
      <c r="L1672" t="n">
        <v>6.5</v>
      </c>
      <c r="M1672" t="n">
        <v>27</v>
      </c>
      <c r="N1672" t="n">
        <v>57.98</v>
      </c>
      <c r="O1672" t="n">
        <v>30106.03</v>
      </c>
      <c r="P1672" t="n">
        <v>247.54</v>
      </c>
      <c r="Q1672" t="n">
        <v>467.09</v>
      </c>
      <c r="R1672" t="n">
        <v>76.56999999999999</v>
      </c>
      <c r="S1672" t="n">
        <v>39.61</v>
      </c>
      <c r="T1672" t="n">
        <v>13429.08</v>
      </c>
      <c r="U1672" t="n">
        <v>0.52</v>
      </c>
      <c r="V1672" t="n">
        <v>0.72</v>
      </c>
      <c r="W1672" t="n">
        <v>2.67</v>
      </c>
      <c r="X1672" t="n">
        <v>0.82</v>
      </c>
      <c r="Y1672" t="n">
        <v>1</v>
      </c>
      <c r="Z1672" t="n">
        <v>10</v>
      </c>
    </row>
    <row r="1673">
      <c r="A1673" t="n">
        <v>23</v>
      </c>
      <c r="B1673" t="n">
        <v>120</v>
      </c>
      <c r="C1673" t="inlineStr">
        <is>
          <t xml:space="preserve">CONCLUIDO	</t>
        </is>
      </c>
      <c r="D1673" t="n">
        <v>4.9751</v>
      </c>
      <c r="E1673" t="n">
        <v>20.1</v>
      </c>
      <c r="F1673" t="n">
        <v>16.12</v>
      </c>
      <c r="G1673" t="n">
        <v>34.53</v>
      </c>
      <c r="H1673" t="n">
        <v>0.49</v>
      </c>
      <c r="I1673" t="n">
        <v>28</v>
      </c>
      <c r="J1673" t="n">
        <v>242.64</v>
      </c>
      <c r="K1673" t="n">
        <v>57.72</v>
      </c>
      <c r="L1673" t="n">
        <v>6.75</v>
      </c>
      <c r="M1673" t="n">
        <v>26</v>
      </c>
      <c r="N1673" t="n">
        <v>58.17</v>
      </c>
      <c r="O1673" t="n">
        <v>30160.2</v>
      </c>
      <c r="P1673" t="n">
        <v>246.73</v>
      </c>
      <c r="Q1673" t="n">
        <v>467.09</v>
      </c>
      <c r="R1673" t="n">
        <v>75.48999999999999</v>
      </c>
      <c r="S1673" t="n">
        <v>39.61</v>
      </c>
      <c r="T1673" t="n">
        <v>12898.17</v>
      </c>
      <c r="U1673" t="n">
        <v>0.52</v>
      </c>
      <c r="V1673" t="n">
        <v>0.72</v>
      </c>
      <c r="W1673" t="n">
        <v>2.65</v>
      </c>
      <c r="X1673" t="n">
        <v>0.78</v>
      </c>
      <c r="Y1673" t="n">
        <v>1</v>
      </c>
      <c r="Z1673" t="n">
        <v>10</v>
      </c>
    </row>
    <row r="1674">
      <c r="A1674" t="n">
        <v>24</v>
      </c>
      <c r="B1674" t="n">
        <v>120</v>
      </c>
      <c r="C1674" t="inlineStr">
        <is>
          <t xml:space="preserve">CONCLUIDO	</t>
        </is>
      </c>
      <c r="D1674" t="n">
        <v>4.9923</v>
      </c>
      <c r="E1674" t="n">
        <v>20.03</v>
      </c>
      <c r="F1674" t="n">
        <v>16.09</v>
      </c>
      <c r="G1674" t="n">
        <v>35.76</v>
      </c>
      <c r="H1674" t="n">
        <v>0.51</v>
      </c>
      <c r="I1674" t="n">
        <v>27</v>
      </c>
      <c r="J1674" t="n">
        <v>243.08</v>
      </c>
      <c r="K1674" t="n">
        <v>57.72</v>
      </c>
      <c r="L1674" t="n">
        <v>7</v>
      </c>
      <c r="M1674" t="n">
        <v>25</v>
      </c>
      <c r="N1674" t="n">
        <v>58.36</v>
      </c>
      <c r="O1674" t="n">
        <v>30214.44</v>
      </c>
      <c r="P1674" t="n">
        <v>246</v>
      </c>
      <c r="Q1674" t="n">
        <v>467.08</v>
      </c>
      <c r="R1674" t="n">
        <v>74.73</v>
      </c>
      <c r="S1674" t="n">
        <v>39.61</v>
      </c>
      <c r="T1674" t="n">
        <v>12520.51</v>
      </c>
      <c r="U1674" t="n">
        <v>0.53</v>
      </c>
      <c r="V1674" t="n">
        <v>0.72</v>
      </c>
      <c r="W1674" t="n">
        <v>2.65</v>
      </c>
      <c r="X1674" t="n">
        <v>0.76</v>
      </c>
      <c r="Y1674" t="n">
        <v>1</v>
      </c>
      <c r="Z1674" t="n">
        <v>10</v>
      </c>
    </row>
    <row r="1675">
      <c r="A1675" t="n">
        <v>25</v>
      </c>
      <c r="B1675" t="n">
        <v>120</v>
      </c>
      <c r="C1675" t="inlineStr">
        <is>
          <t xml:space="preserve">CONCLUIDO	</t>
        </is>
      </c>
      <c r="D1675" t="n">
        <v>5.0145</v>
      </c>
      <c r="E1675" t="n">
        <v>19.94</v>
      </c>
      <c r="F1675" t="n">
        <v>16.05</v>
      </c>
      <c r="G1675" t="n">
        <v>37.04</v>
      </c>
      <c r="H1675" t="n">
        <v>0.53</v>
      </c>
      <c r="I1675" t="n">
        <v>26</v>
      </c>
      <c r="J1675" t="n">
        <v>243.52</v>
      </c>
      <c r="K1675" t="n">
        <v>57.72</v>
      </c>
      <c r="L1675" t="n">
        <v>7.25</v>
      </c>
      <c r="M1675" t="n">
        <v>24</v>
      </c>
      <c r="N1675" t="n">
        <v>58.55</v>
      </c>
      <c r="O1675" t="n">
        <v>30268.74</v>
      </c>
      <c r="P1675" t="n">
        <v>245.26</v>
      </c>
      <c r="Q1675" t="n">
        <v>467.11</v>
      </c>
      <c r="R1675" t="n">
        <v>73.25</v>
      </c>
      <c r="S1675" t="n">
        <v>39.61</v>
      </c>
      <c r="T1675" t="n">
        <v>11787.88</v>
      </c>
      <c r="U1675" t="n">
        <v>0.54</v>
      </c>
      <c r="V1675" t="n">
        <v>0.73</v>
      </c>
      <c r="W1675" t="n">
        <v>2.65</v>
      </c>
      <c r="X1675" t="n">
        <v>0.71</v>
      </c>
      <c r="Y1675" t="n">
        <v>1</v>
      </c>
      <c r="Z1675" t="n">
        <v>10</v>
      </c>
    </row>
    <row r="1676">
      <c r="A1676" t="n">
        <v>26</v>
      </c>
      <c r="B1676" t="n">
        <v>120</v>
      </c>
      <c r="C1676" t="inlineStr">
        <is>
          <t xml:space="preserve">CONCLUIDO	</t>
        </is>
      </c>
      <c r="D1676" t="n">
        <v>5.0336</v>
      </c>
      <c r="E1676" t="n">
        <v>19.87</v>
      </c>
      <c r="F1676" t="n">
        <v>16.02</v>
      </c>
      <c r="G1676" t="n">
        <v>38.45</v>
      </c>
      <c r="H1676" t="n">
        <v>0.55</v>
      </c>
      <c r="I1676" t="n">
        <v>25</v>
      </c>
      <c r="J1676" t="n">
        <v>243.96</v>
      </c>
      <c r="K1676" t="n">
        <v>57.72</v>
      </c>
      <c r="L1676" t="n">
        <v>7.5</v>
      </c>
      <c r="M1676" t="n">
        <v>23</v>
      </c>
      <c r="N1676" t="n">
        <v>58.74</v>
      </c>
      <c r="O1676" t="n">
        <v>30323.11</v>
      </c>
      <c r="P1676" t="n">
        <v>244.39</v>
      </c>
      <c r="Q1676" t="n">
        <v>467.09</v>
      </c>
      <c r="R1676" t="n">
        <v>72.52</v>
      </c>
      <c r="S1676" t="n">
        <v>39.61</v>
      </c>
      <c r="T1676" t="n">
        <v>11426.39</v>
      </c>
      <c r="U1676" t="n">
        <v>0.55</v>
      </c>
      <c r="V1676" t="n">
        <v>0.73</v>
      </c>
      <c r="W1676" t="n">
        <v>2.64</v>
      </c>
      <c r="X1676" t="n">
        <v>0.6899999999999999</v>
      </c>
      <c r="Y1676" t="n">
        <v>1</v>
      </c>
      <c r="Z1676" t="n">
        <v>10</v>
      </c>
    </row>
    <row r="1677">
      <c r="A1677" t="n">
        <v>27</v>
      </c>
      <c r="B1677" t="n">
        <v>120</v>
      </c>
      <c r="C1677" t="inlineStr">
        <is>
          <t xml:space="preserve">CONCLUIDO	</t>
        </is>
      </c>
      <c r="D1677" t="n">
        <v>5.0497</v>
      </c>
      <c r="E1677" t="n">
        <v>19.8</v>
      </c>
      <c r="F1677" t="n">
        <v>16</v>
      </c>
      <c r="G1677" t="n">
        <v>40</v>
      </c>
      <c r="H1677" t="n">
        <v>0.5600000000000001</v>
      </c>
      <c r="I1677" t="n">
        <v>24</v>
      </c>
      <c r="J1677" t="n">
        <v>244.41</v>
      </c>
      <c r="K1677" t="n">
        <v>57.72</v>
      </c>
      <c r="L1677" t="n">
        <v>7.75</v>
      </c>
      <c r="M1677" t="n">
        <v>22</v>
      </c>
      <c r="N1677" t="n">
        <v>58.93</v>
      </c>
      <c r="O1677" t="n">
        <v>30377.55</v>
      </c>
      <c r="P1677" t="n">
        <v>244.02</v>
      </c>
      <c r="Q1677" t="n">
        <v>467.12</v>
      </c>
      <c r="R1677" t="n">
        <v>71.56</v>
      </c>
      <c r="S1677" t="n">
        <v>39.61</v>
      </c>
      <c r="T1677" t="n">
        <v>10950.45</v>
      </c>
      <c r="U1677" t="n">
        <v>0.55</v>
      </c>
      <c r="V1677" t="n">
        <v>0.73</v>
      </c>
      <c r="W1677" t="n">
        <v>2.65</v>
      </c>
      <c r="X1677" t="n">
        <v>0.67</v>
      </c>
      <c r="Y1677" t="n">
        <v>1</v>
      </c>
      <c r="Z1677" t="n">
        <v>10</v>
      </c>
    </row>
    <row r="1678">
      <c r="A1678" t="n">
        <v>28</v>
      </c>
      <c r="B1678" t="n">
        <v>120</v>
      </c>
      <c r="C1678" t="inlineStr">
        <is>
          <t xml:space="preserve">CONCLUIDO	</t>
        </is>
      </c>
      <c r="D1678" t="n">
        <v>5.0686</v>
      </c>
      <c r="E1678" t="n">
        <v>19.73</v>
      </c>
      <c r="F1678" t="n">
        <v>15.97</v>
      </c>
      <c r="G1678" t="n">
        <v>41.67</v>
      </c>
      <c r="H1678" t="n">
        <v>0.58</v>
      </c>
      <c r="I1678" t="n">
        <v>23</v>
      </c>
      <c r="J1678" t="n">
        <v>244.85</v>
      </c>
      <c r="K1678" t="n">
        <v>57.72</v>
      </c>
      <c r="L1678" t="n">
        <v>8</v>
      </c>
      <c r="M1678" t="n">
        <v>21</v>
      </c>
      <c r="N1678" t="n">
        <v>59.12</v>
      </c>
      <c r="O1678" t="n">
        <v>30432.06</v>
      </c>
      <c r="P1678" t="n">
        <v>243.27</v>
      </c>
      <c r="Q1678" t="n">
        <v>467.08</v>
      </c>
      <c r="R1678" t="n">
        <v>70.73</v>
      </c>
      <c r="S1678" t="n">
        <v>39.61</v>
      </c>
      <c r="T1678" t="n">
        <v>10538.75</v>
      </c>
      <c r="U1678" t="n">
        <v>0.5600000000000001</v>
      </c>
      <c r="V1678" t="n">
        <v>0.73</v>
      </c>
      <c r="W1678" t="n">
        <v>2.65</v>
      </c>
      <c r="X1678" t="n">
        <v>0.64</v>
      </c>
      <c r="Y1678" t="n">
        <v>1</v>
      </c>
      <c r="Z1678" t="n">
        <v>10</v>
      </c>
    </row>
    <row r="1679">
      <c r="A1679" t="n">
        <v>29</v>
      </c>
      <c r="B1679" t="n">
        <v>120</v>
      </c>
      <c r="C1679" t="inlineStr">
        <is>
          <t xml:space="preserve">CONCLUIDO	</t>
        </is>
      </c>
      <c r="D1679" t="n">
        <v>5.0746</v>
      </c>
      <c r="E1679" t="n">
        <v>19.71</v>
      </c>
      <c r="F1679" t="n">
        <v>15.95</v>
      </c>
      <c r="G1679" t="n">
        <v>41.61</v>
      </c>
      <c r="H1679" t="n">
        <v>0.6</v>
      </c>
      <c r="I1679" t="n">
        <v>23</v>
      </c>
      <c r="J1679" t="n">
        <v>245.29</v>
      </c>
      <c r="K1679" t="n">
        <v>57.72</v>
      </c>
      <c r="L1679" t="n">
        <v>8.25</v>
      </c>
      <c r="M1679" t="n">
        <v>21</v>
      </c>
      <c r="N1679" t="n">
        <v>59.32</v>
      </c>
      <c r="O1679" t="n">
        <v>30486.64</v>
      </c>
      <c r="P1679" t="n">
        <v>242.58</v>
      </c>
      <c r="Q1679" t="n">
        <v>467.11</v>
      </c>
      <c r="R1679" t="n">
        <v>70.11</v>
      </c>
      <c r="S1679" t="n">
        <v>39.61</v>
      </c>
      <c r="T1679" t="n">
        <v>10229.45</v>
      </c>
      <c r="U1679" t="n">
        <v>0.5600000000000001</v>
      </c>
      <c r="V1679" t="n">
        <v>0.73</v>
      </c>
      <c r="W1679" t="n">
        <v>2.64</v>
      </c>
      <c r="X1679" t="n">
        <v>0.62</v>
      </c>
      <c r="Y1679" t="n">
        <v>1</v>
      </c>
      <c r="Z1679" t="n">
        <v>10</v>
      </c>
    </row>
    <row r="1680">
      <c r="A1680" t="n">
        <v>30</v>
      </c>
      <c r="B1680" t="n">
        <v>120</v>
      </c>
      <c r="C1680" t="inlineStr">
        <is>
          <t xml:space="preserve">CONCLUIDO	</t>
        </is>
      </c>
      <c r="D1680" t="n">
        <v>5.0905</v>
      </c>
      <c r="E1680" t="n">
        <v>19.64</v>
      </c>
      <c r="F1680" t="n">
        <v>15.93</v>
      </c>
      <c r="G1680" t="n">
        <v>43.45</v>
      </c>
      <c r="H1680" t="n">
        <v>0.62</v>
      </c>
      <c r="I1680" t="n">
        <v>22</v>
      </c>
      <c r="J1680" t="n">
        <v>245.73</v>
      </c>
      <c r="K1680" t="n">
        <v>57.72</v>
      </c>
      <c r="L1680" t="n">
        <v>8.5</v>
      </c>
      <c r="M1680" t="n">
        <v>20</v>
      </c>
      <c r="N1680" t="n">
        <v>59.51</v>
      </c>
      <c r="O1680" t="n">
        <v>30541.29</v>
      </c>
      <c r="P1680" t="n">
        <v>242.05</v>
      </c>
      <c r="Q1680" t="n">
        <v>467.09</v>
      </c>
      <c r="R1680" t="n">
        <v>69.56</v>
      </c>
      <c r="S1680" t="n">
        <v>39.61</v>
      </c>
      <c r="T1680" t="n">
        <v>9960.799999999999</v>
      </c>
      <c r="U1680" t="n">
        <v>0.57</v>
      </c>
      <c r="V1680" t="n">
        <v>0.73</v>
      </c>
      <c r="W1680" t="n">
        <v>2.64</v>
      </c>
      <c r="X1680" t="n">
        <v>0.6</v>
      </c>
      <c r="Y1680" t="n">
        <v>1</v>
      </c>
      <c r="Z1680" t="n">
        <v>10</v>
      </c>
    </row>
    <row r="1681">
      <c r="A1681" t="n">
        <v>31</v>
      </c>
      <c r="B1681" t="n">
        <v>120</v>
      </c>
      <c r="C1681" t="inlineStr">
        <is>
          <t xml:space="preserve">CONCLUIDO	</t>
        </is>
      </c>
      <c r="D1681" t="n">
        <v>5.1099</v>
      </c>
      <c r="E1681" t="n">
        <v>19.57</v>
      </c>
      <c r="F1681" t="n">
        <v>15.9</v>
      </c>
      <c r="G1681" t="n">
        <v>45.44</v>
      </c>
      <c r="H1681" t="n">
        <v>0.63</v>
      </c>
      <c r="I1681" t="n">
        <v>21</v>
      </c>
      <c r="J1681" t="n">
        <v>246.18</v>
      </c>
      <c r="K1681" t="n">
        <v>57.72</v>
      </c>
      <c r="L1681" t="n">
        <v>8.75</v>
      </c>
      <c r="M1681" t="n">
        <v>19</v>
      </c>
      <c r="N1681" t="n">
        <v>59.7</v>
      </c>
      <c r="O1681" t="n">
        <v>30596.01</v>
      </c>
      <c r="P1681" t="n">
        <v>241.4</v>
      </c>
      <c r="Q1681" t="n">
        <v>467.07</v>
      </c>
      <c r="R1681" t="n">
        <v>68.5</v>
      </c>
      <c r="S1681" t="n">
        <v>39.61</v>
      </c>
      <c r="T1681" t="n">
        <v>9434.690000000001</v>
      </c>
      <c r="U1681" t="n">
        <v>0.58</v>
      </c>
      <c r="V1681" t="n">
        <v>0.73</v>
      </c>
      <c r="W1681" t="n">
        <v>2.64</v>
      </c>
      <c r="X1681" t="n">
        <v>0.57</v>
      </c>
      <c r="Y1681" t="n">
        <v>1</v>
      </c>
      <c r="Z1681" t="n">
        <v>10</v>
      </c>
    </row>
    <row r="1682">
      <c r="A1682" t="n">
        <v>32</v>
      </c>
      <c r="B1682" t="n">
        <v>120</v>
      </c>
      <c r="C1682" t="inlineStr">
        <is>
          <t xml:space="preserve">CONCLUIDO	</t>
        </is>
      </c>
      <c r="D1682" t="n">
        <v>5.1073</v>
      </c>
      <c r="E1682" t="n">
        <v>19.58</v>
      </c>
      <c r="F1682" t="n">
        <v>15.91</v>
      </c>
      <c r="G1682" t="n">
        <v>45.47</v>
      </c>
      <c r="H1682" t="n">
        <v>0.65</v>
      </c>
      <c r="I1682" t="n">
        <v>21</v>
      </c>
      <c r="J1682" t="n">
        <v>246.62</v>
      </c>
      <c r="K1682" t="n">
        <v>57.72</v>
      </c>
      <c r="L1682" t="n">
        <v>9</v>
      </c>
      <c r="M1682" t="n">
        <v>19</v>
      </c>
      <c r="N1682" t="n">
        <v>59.9</v>
      </c>
      <c r="O1682" t="n">
        <v>30650.8</v>
      </c>
      <c r="P1682" t="n">
        <v>240.85</v>
      </c>
      <c r="Q1682" t="n">
        <v>467.08</v>
      </c>
      <c r="R1682" t="n">
        <v>68.73999999999999</v>
      </c>
      <c r="S1682" t="n">
        <v>39.61</v>
      </c>
      <c r="T1682" t="n">
        <v>9554.41</v>
      </c>
      <c r="U1682" t="n">
        <v>0.58</v>
      </c>
      <c r="V1682" t="n">
        <v>0.73</v>
      </c>
      <c r="W1682" t="n">
        <v>2.65</v>
      </c>
      <c r="X1682" t="n">
        <v>0.58</v>
      </c>
      <c r="Y1682" t="n">
        <v>1</v>
      </c>
      <c r="Z1682" t="n">
        <v>10</v>
      </c>
    </row>
    <row r="1683">
      <c r="A1683" t="n">
        <v>33</v>
      </c>
      <c r="B1683" t="n">
        <v>120</v>
      </c>
      <c r="C1683" t="inlineStr">
        <is>
          <t xml:space="preserve">CONCLUIDO	</t>
        </is>
      </c>
      <c r="D1683" t="n">
        <v>5.1273</v>
      </c>
      <c r="E1683" t="n">
        <v>19.5</v>
      </c>
      <c r="F1683" t="n">
        <v>15.88</v>
      </c>
      <c r="G1683" t="n">
        <v>47.65</v>
      </c>
      <c r="H1683" t="n">
        <v>0.67</v>
      </c>
      <c r="I1683" t="n">
        <v>20</v>
      </c>
      <c r="J1683" t="n">
        <v>247.07</v>
      </c>
      <c r="K1683" t="n">
        <v>57.72</v>
      </c>
      <c r="L1683" t="n">
        <v>9.25</v>
      </c>
      <c r="M1683" t="n">
        <v>18</v>
      </c>
      <c r="N1683" t="n">
        <v>60.09</v>
      </c>
      <c r="O1683" t="n">
        <v>30705.66</v>
      </c>
      <c r="P1683" t="n">
        <v>240.91</v>
      </c>
      <c r="Q1683" t="n">
        <v>467.11</v>
      </c>
      <c r="R1683" t="n">
        <v>67.86</v>
      </c>
      <c r="S1683" t="n">
        <v>39.61</v>
      </c>
      <c r="T1683" t="n">
        <v>9121.92</v>
      </c>
      <c r="U1683" t="n">
        <v>0.58</v>
      </c>
      <c r="V1683" t="n">
        <v>0.73</v>
      </c>
      <c r="W1683" t="n">
        <v>2.64</v>
      </c>
      <c r="X1683" t="n">
        <v>0.55</v>
      </c>
      <c r="Y1683" t="n">
        <v>1</v>
      </c>
      <c r="Z1683" t="n">
        <v>10</v>
      </c>
    </row>
    <row r="1684">
      <c r="A1684" t="n">
        <v>34</v>
      </c>
      <c r="B1684" t="n">
        <v>120</v>
      </c>
      <c r="C1684" t="inlineStr">
        <is>
          <t xml:space="preserve">CONCLUIDO	</t>
        </is>
      </c>
      <c r="D1684" t="n">
        <v>5.1232</v>
      </c>
      <c r="E1684" t="n">
        <v>19.52</v>
      </c>
      <c r="F1684" t="n">
        <v>15.9</v>
      </c>
      <c r="G1684" t="n">
        <v>47.7</v>
      </c>
      <c r="H1684" t="n">
        <v>0.68</v>
      </c>
      <c r="I1684" t="n">
        <v>20</v>
      </c>
      <c r="J1684" t="n">
        <v>247.51</v>
      </c>
      <c r="K1684" t="n">
        <v>57.72</v>
      </c>
      <c r="L1684" t="n">
        <v>9.5</v>
      </c>
      <c r="M1684" t="n">
        <v>18</v>
      </c>
      <c r="N1684" t="n">
        <v>60.29</v>
      </c>
      <c r="O1684" t="n">
        <v>30760.6</v>
      </c>
      <c r="P1684" t="n">
        <v>240.55</v>
      </c>
      <c r="Q1684" t="n">
        <v>467.11</v>
      </c>
      <c r="R1684" t="n">
        <v>68.20999999999999</v>
      </c>
      <c r="S1684" t="n">
        <v>39.61</v>
      </c>
      <c r="T1684" t="n">
        <v>9296.4</v>
      </c>
      <c r="U1684" t="n">
        <v>0.58</v>
      </c>
      <c r="V1684" t="n">
        <v>0.73</v>
      </c>
      <c r="W1684" t="n">
        <v>2.65</v>
      </c>
      <c r="X1684" t="n">
        <v>0.5600000000000001</v>
      </c>
      <c r="Y1684" t="n">
        <v>1</v>
      </c>
      <c r="Z1684" t="n">
        <v>10</v>
      </c>
    </row>
    <row r="1685">
      <c r="A1685" t="n">
        <v>35</v>
      </c>
      <c r="B1685" t="n">
        <v>120</v>
      </c>
      <c r="C1685" t="inlineStr">
        <is>
          <t xml:space="preserve">CONCLUIDO	</t>
        </is>
      </c>
      <c r="D1685" t="n">
        <v>5.1435</v>
      </c>
      <c r="E1685" t="n">
        <v>19.44</v>
      </c>
      <c r="F1685" t="n">
        <v>15.87</v>
      </c>
      <c r="G1685" t="n">
        <v>50.11</v>
      </c>
      <c r="H1685" t="n">
        <v>0.7</v>
      </c>
      <c r="I1685" t="n">
        <v>19</v>
      </c>
      <c r="J1685" t="n">
        <v>247.96</v>
      </c>
      <c r="K1685" t="n">
        <v>57.72</v>
      </c>
      <c r="L1685" t="n">
        <v>9.75</v>
      </c>
      <c r="M1685" t="n">
        <v>17</v>
      </c>
      <c r="N1685" t="n">
        <v>60.48</v>
      </c>
      <c r="O1685" t="n">
        <v>30815.6</v>
      </c>
      <c r="P1685" t="n">
        <v>240.25</v>
      </c>
      <c r="Q1685" t="n">
        <v>467.1</v>
      </c>
      <c r="R1685" t="n">
        <v>67.43000000000001</v>
      </c>
      <c r="S1685" t="n">
        <v>39.61</v>
      </c>
      <c r="T1685" t="n">
        <v>8909.610000000001</v>
      </c>
      <c r="U1685" t="n">
        <v>0.59</v>
      </c>
      <c r="V1685" t="n">
        <v>0.74</v>
      </c>
      <c r="W1685" t="n">
        <v>2.64</v>
      </c>
      <c r="X1685" t="n">
        <v>0.53</v>
      </c>
      <c r="Y1685" t="n">
        <v>1</v>
      </c>
      <c r="Z1685" t="n">
        <v>10</v>
      </c>
    </row>
    <row r="1686">
      <c r="A1686" t="n">
        <v>36</v>
      </c>
      <c r="B1686" t="n">
        <v>120</v>
      </c>
      <c r="C1686" t="inlineStr">
        <is>
          <t xml:space="preserve">CONCLUIDO	</t>
        </is>
      </c>
      <c r="D1686" t="n">
        <v>5.1437</v>
      </c>
      <c r="E1686" t="n">
        <v>19.44</v>
      </c>
      <c r="F1686" t="n">
        <v>15.87</v>
      </c>
      <c r="G1686" t="n">
        <v>50.11</v>
      </c>
      <c r="H1686" t="n">
        <v>0.72</v>
      </c>
      <c r="I1686" t="n">
        <v>19</v>
      </c>
      <c r="J1686" t="n">
        <v>248.4</v>
      </c>
      <c r="K1686" t="n">
        <v>57.72</v>
      </c>
      <c r="L1686" t="n">
        <v>10</v>
      </c>
      <c r="M1686" t="n">
        <v>17</v>
      </c>
      <c r="N1686" t="n">
        <v>60.68</v>
      </c>
      <c r="O1686" t="n">
        <v>30870.67</v>
      </c>
      <c r="P1686" t="n">
        <v>239.8</v>
      </c>
      <c r="Q1686" t="n">
        <v>467.08</v>
      </c>
      <c r="R1686" t="n">
        <v>67.37</v>
      </c>
      <c r="S1686" t="n">
        <v>39.61</v>
      </c>
      <c r="T1686" t="n">
        <v>8880.290000000001</v>
      </c>
      <c r="U1686" t="n">
        <v>0.59</v>
      </c>
      <c r="V1686" t="n">
        <v>0.74</v>
      </c>
      <c r="W1686" t="n">
        <v>2.64</v>
      </c>
      <c r="X1686" t="n">
        <v>0.53</v>
      </c>
      <c r="Y1686" t="n">
        <v>1</v>
      </c>
      <c r="Z1686" t="n">
        <v>10</v>
      </c>
    </row>
    <row r="1687">
      <c r="A1687" t="n">
        <v>37</v>
      </c>
      <c r="B1687" t="n">
        <v>120</v>
      </c>
      <c r="C1687" t="inlineStr">
        <is>
          <t xml:space="preserve">CONCLUIDO	</t>
        </is>
      </c>
      <c r="D1687" t="n">
        <v>5.1643</v>
      </c>
      <c r="E1687" t="n">
        <v>19.36</v>
      </c>
      <c r="F1687" t="n">
        <v>15.83</v>
      </c>
      <c r="G1687" t="n">
        <v>52.78</v>
      </c>
      <c r="H1687" t="n">
        <v>0.73</v>
      </c>
      <c r="I1687" t="n">
        <v>18</v>
      </c>
      <c r="J1687" t="n">
        <v>248.85</v>
      </c>
      <c r="K1687" t="n">
        <v>57.72</v>
      </c>
      <c r="L1687" t="n">
        <v>10.25</v>
      </c>
      <c r="M1687" t="n">
        <v>16</v>
      </c>
      <c r="N1687" t="n">
        <v>60.88</v>
      </c>
      <c r="O1687" t="n">
        <v>30925.82</v>
      </c>
      <c r="P1687" t="n">
        <v>239.19</v>
      </c>
      <c r="Q1687" t="n">
        <v>467.08</v>
      </c>
      <c r="R1687" t="n">
        <v>66.41</v>
      </c>
      <c r="S1687" t="n">
        <v>39.61</v>
      </c>
      <c r="T1687" t="n">
        <v>8406.879999999999</v>
      </c>
      <c r="U1687" t="n">
        <v>0.6</v>
      </c>
      <c r="V1687" t="n">
        <v>0.74</v>
      </c>
      <c r="W1687" t="n">
        <v>2.64</v>
      </c>
      <c r="X1687" t="n">
        <v>0.5</v>
      </c>
      <c r="Y1687" t="n">
        <v>1</v>
      </c>
      <c r="Z1687" t="n">
        <v>10</v>
      </c>
    </row>
    <row r="1688">
      <c r="A1688" t="n">
        <v>38</v>
      </c>
      <c r="B1688" t="n">
        <v>120</v>
      </c>
      <c r="C1688" t="inlineStr">
        <is>
          <t xml:space="preserve">CONCLUIDO	</t>
        </is>
      </c>
      <c r="D1688" t="n">
        <v>5.1732</v>
      </c>
      <c r="E1688" t="n">
        <v>19.33</v>
      </c>
      <c r="F1688" t="n">
        <v>15.8</v>
      </c>
      <c r="G1688" t="n">
        <v>52.67</v>
      </c>
      <c r="H1688" t="n">
        <v>0.75</v>
      </c>
      <c r="I1688" t="n">
        <v>18</v>
      </c>
      <c r="J1688" t="n">
        <v>249.3</v>
      </c>
      <c r="K1688" t="n">
        <v>57.72</v>
      </c>
      <c r="L1688" t="n">
        <v>10.5</v>
      </c>
      <c r="M1688" t="n">
        <v>16</v>
      </c>
      <c r="N1688" t="n">
        <v>61.07</v>
      </c>
      <c r="O1688" t="n">
        <v>30981.04</v>
      </c>
      <c r="P1688" t="n">
        <v>238.02</v>
      </c>
      <c r="Q1688" t="n">
        <v>467.12</v>
      </c>
      <c r="R1688" t="n">
        <v>65.31</v>
      </c>
      <c r="S1688" t="n">
        <v>39.61</v>
      </c>
      <c r="T1688" t="n">
        <v>7853.58</v>
      </c>
      <c r="U1688" t="n">
        <v>0.61</v>
      </c>
      <c r="V1688" t="n">
        <v>0.74</v>
      </c>
      <c r="W1688" t="n">
        <v>2.63</v>
      </c>
      <c r="X1688" t="n">
        <v>0.47</v>
      </c>
      <c r="Y1688" t="n">
        <v>1</v>
      </c>
      <c r="Z1688" t="n">
        <v>10</v>
      </c>
    </row>
    <row r="1689">
      <c r="A1689" t="n">
        <v>39</v>
      </c>
      <c r="B1689" t="n">
        <v>120</v>
      </c>
      <c r="C1689" t="inlineStr">
        <is>
          <t xml:space="preserve">CONCLUIDO	</t>
        </is>
      </c>
      <c r="D1689" t="n">
        <v>5.1944</v>
      </c>
      <c r="E1689" t="n">
        <v>19.25</v>
      </c>
      <c r="F1689" t="n">
        <v>15.77</v>
      </c>
      <c r="G1689" t="n">
        <v>55.65</v>
      </c>
      <c r="H1689" t="n">
        <v>0.77</v>
      </c>
      <c r="I1689" t="n">
        <v>17</v>
      </c>
      <c r="J1689" t="n">
        <v>249.75</v>
      </c>
      <c r="K1689" t="n">
        <v>57.72</v>
      </c>
      <c r="L1689" t="n">
        <v>10.75</v>
      </c>
      <c r="M1689" t="n">
        <v>15</v>
      </c>
      <c r="N1689" t="n">
        <v>61.27</v>
      </c>
      <c r="O1689" t="n">
        <v>31036.33</v>
      </c>
      <c r="P1689" t="n">
        <v>237.26</v>
      </c>
      <c r="Q1689" t="n">
        <v>467.07</v>
      </c>
      <c r="R1689" t="n">
        <v>64.2</v>
      </c>
      <c r="S1689" t="n">
        <v>39.61</v>
      </c>
      <c r="T1689" t="n">
        <v>7306.91</v>
      </c>
      <c r="U1689" t="n">
        <v>0.62</v>
      </c>
      <c r="V1689" t="n">
        <v>0.74</v>
      </c>
      <c r="W1689" t="n">
        <v>2.63</v>
      </c>
      <c r="X1689" t="n">
        <v>0.43</v>
      </c>
      <c r="Y1689" t="n">
        <v>1</v>
      </c>
      <c r="Z1689" t="n">
        <v>10</v>
      </c>
    </row>
    <row r="1690">
      <c r="A1690" t="n">
        <v>40</v>
      </c>
      <c r="B1690" t="n">
        <v>120</v>
      </c>
      <c r="C1690" t="inlineStr">
        <is>
          <t xml:space="preserve">CONCLUIDO	</t>
        </is>
      </c>
      <c r="D1690" t="n">
        <v>5.1884</v>
      </c>
      <c r="E1690" t="n">
        <v>19.27</v>
      </c>
      <c r="F1690" t="n">
        <v>15.79</v>
      </c>
      <c r="G1690" t="n">
        <v>55.73</v>
      </c>
      <c r="H1690" t="n">
        <v>0.78</v>
      </c>
      <c r="I1690" t="n">
        <v>17</v>
      </c>
      <c r="J1690" t="n">
        <v>250.2</v>
      </c>
      <c r="K1690" t="n">
        <v>57.72</v>
      </c>
      <c r="L1690" t="n">
        <v>11</v>
      </c>
      <c r="M1690" t="n">
        <v>15</v>
      </c>
      <c r="N1690" t="n">
        <v>61.47</v>
      </c>
      <c r="O1690" t="n">
        <v>31091.69</v>
      </c>
      <c r="P1690" t="n">
        <v>237.76</v>
      </c>
      <c r="Q1690" t="n">
        <v>467.07</v>
      </c>
      <c r="R1690" t="n">
        <v>64.70999999999999</v>
      </c>
      <c r="S1690" t="n">
        <v>39.61</v>
      </c>
      <c r="T1690" t="n">
        <v>7562.48</v>
      </c>
      <c r="U1690" t="n">
        <v>0.61</v>
      </c>
      <c r="V1690" t="n">
        <v>0.74</v>
      </c>
      <c r="W1690" t="n">
        <v>2.64</v>
      </c>
      <c r="X1690" t="n">
        <v>0.46</v>
      </c>
      <c r="Y1690" t="n">
        <v>1</v>
      </c>
      <c r="Z1690" t="n">
        <v>10</v>
      </c>
    </row>
    <row r="1691">
      <c r="A1691" t="n">
        <v>41</v>
      </c>
      <c r="B1691" t="n">
        <v>120</v>
      </c>
      <c r="C1691" t="inlineStr">
        <is>
          <t xml:space="preserve">CONCLUIDO	</t>
        </is>
      </c>
      <c r="D1691" t="n">
        <v>5.1881</v>
      </c>
      <c r="E1691" t="n">
        <v>19.27</v>
      </c>
      <c r="F1691" t="n">
        <v>15.79</v>
      </c>
      <c r="G1691" t="n">
        <v>55.74</v>
      </c>
      <c r="H1691" t="n">
        <v>0.8</v>
      </c>
      <c r="I1691" t="n">
        <v>17</v>
      </c>
      <c r="J1691" t="n">
        <v>250.65</v>
      </c>
      <c r="K1691" t="n">
        <v>57.72</v>
      </c>
      <c r="L1691" t="n">
        <v>11.25</v>
      </c>
      <c r="M1691" t="n">
        <v>15</v>
      </c>
      <c r="N1691" t="n">
        <v>61.67</v>
      </c>
      <c r="O1691" t="n">
        <v>31147.12</v>
      </c>
      <c r="P1691" t="n">
        <v>237.33</v>
      </c>
      <c r="Q1691" t="n">
        <v>467.08</v>
      </c>
      <c r="R1691" t="n">
        <v>64.97</v>
      </c>
      <c r="S1691" t="n">
        <v>39.61</v>
      </c>
      <c r="T1691" t="n">
        <v>7689.54</v>
      </c>
      <c r="U1691" t="n">
        <v>0.61</v>
      </c>
      <c r="V1691" t="n">
        <v>0.74</v>
      </c>
      <c r="W1691" t="n">
        <v>2.63</v>
      </c>
      <c r="X1691" t="n">
        <v>0.46</v>
      </c>
      <c r="Y1691" t="n">
        <v>1</v>
      </c>
      <c r="Z1691" t="n">
        <v>10</v>
      </c>
    </row>
    <row r="1692">
      <c r="A1692" t="n">
        <v>42</v>
      </c>
      <c r="B1692" t="n">
        <v>120</v>
      </c>
      <c r="C1692" t="inlineStr">
        <is>
          <t xml:space="preserve">CONCLUIDO	</t>
        </is>
      </c>
      <c r="D1692" t="n">
        <v>5.2071</v>
      </c>
      <c r="E1692" t="n">
        <v>19.2</v>
      </c>
      <c r="F1692" t="n">
        <v>15.77</v>
      </c>
      <c r="G1692" t="n">
        <v>59.12</v>
      </c>
      <c r="H1692" t="n">
        <v>0.8100000000000001</v>
      </c>
      <c r="I1692" t="n">
        <v>16</v>
      </c>
      <c r="J1692" t="n">
        <v>251.1</v>
      </c>
      <c r="K1692" t="n">
        <v>57.72</v>
      </c>
      <c r="L1692" t="n">
        <v>11.5</v>
      </c>
      <c r="M1692" t="n">
        <v>14</v>
      </c>
      <c r="N1692" t="n">
        <v>61.87</v>
      </c>
      <c r="O1692" t="n">
        <v>31202.63</v>
      </c>
      <c r="P1692" t="n">
        <v>236.79</v>
      </c>
      <c r="Q1692" t="n">
        <v>467.08</v>
      </c>
      <c r="R1692" t="n">
        <v>64.18000000000001</v>
      </c>
      <c r="S1692" t="n">
        <v>39.61</v>
      </c>
      <c r="T1692" t="n">
        <v>7300.52</v>
      </c>
      <c r="U1692" t="n">
        <v>0.62</v>
      </c>
      <c r="V1692" t="n">
        <v>0.74</v>
      </c>
      <c r="W1692" t="n">
        <v>2.63</v>
      </c>
      <c r="X1692" t="n">
        <v>0.43</v>
      </c>
      <c r="Y1692" t="n">
        <v>1</v>
      </c>
      <c r="Z1692" t="n">
        <v>10</v>
      </c>
    </row>
    <row r="1693">
      <c r="A1693" t="n">
        <v>43</v>
      </c>
      <c r="B1693" t="n">
        <v>120</v>
      </c>
      <c r="C1693" t="inlineStr">
        <is>
          <t xml:space="preserve">CONCLUIDO	</t>
        </is>
      </c>
      <c r="D1693" t="n">
        <v>5.204</v>
      </c>
      <c r="E1693" t="n">
        <v>19.22</v>
      </c>
      <c r="F1693" t="n">
        <v>15.78</v>
      </c>
      <c r="G1693" t="n">
        <v>59.17</v>
      </c>
      <c r="H1693" t="n">
        <v>0.83</v>
      </c>
      <c r="I1693" t="n">
        <v>16</v>
      </c>
      <c r="J1693" t="n">
        <v>251.55</v>
      </c>
      <c r="K1693" t="n">
        <v>57.72</v>
      </c>
      <c r="L1693" t="n">
        <v>11.75</v>
      </c>
      <c r="M1693" t="n">
        <v>14</v>
      </c>
      <c r="N1693" t="n">
        <v>62.07</v>
      </c>
      <c r="O1693" t="n">
        <v>31258.21</v>
      </c>
      <c r="P1693" t="n">
        <v>237</v>
      </c>
      <c r="Q1693" t="n">
        <v>467.07</v>
      </c>
      <c r="R1693" t="n">
        <v>64.45</v>
      </c>
      <c r="S1693" t="n">
        <v>39.61</v>
      </c>
      <c r="T1693" t="n">
        <v>7438.33</v>
      </c>
      <c r="U1693" t="n">
        <v>0.61</v>
      </c>
      <c r="V1693" t="n">
        <v>0.74</v>
      </c>
      <c r="W1693" t="n">
        <v>2.64</v>
      </c>
      <c r="X1693" t="n">
        <v>0.45</v>
      </c>
      <c r="Y1693" t="n">
        <v>1</v>
      </c>
      <c r="Z1693" t="n">
        <v>10</v>
      </c>
    </row>
    <row r="1694">
      <c r="A1694" t="n">
        <v>44</v>
      </c>
      <c r="B1694" t="n">
        <v>120</v>
      </c>
      <c r="C1694" t="inlineStr">
        <is>
          <t xml:space="preserve">CONCLUIDO	</t>
        </is>
      </c>
      <c r="D1694" t="n">
        <v>5.2049</v>
      </c>
      <c r="E1694" t="n">
        <v>19.21</v>
      </c>
      <c r="F1694" t="n">
        <v>15.78</v>
      </c>
      <c r="G1694" t="n">
        <v>59.16</v>
      </c>
      <c r="H1694" t="n">
        <v>0.85</v>
      </c>
      <c r="I1694" t="n">
        <v>16</v>
      </c>
      <c r="J1694" t="n">
        <v>252</v>
      </c>
      <c r="K1694" t="n">
        <v>57.72</v>
      </c>
      <c r="L1694" t="n">
        <v>12</v>
      </c>
      <c r="M1694" t="n">
        <v>14</v>
      </c>
      <c r="N1694" t="n">
        <v>62.27</v>
      </c>
      <c r="O1694" t="n">
        <v>31313.87</v>
      </c>
      <c r="P1694" t="n">
        <v>236.48</v>
      </c>
      <c r="Q1694" t="n">
        <v>467.07</v>
      </c>
      <c r="R1694" t="n">
        <v>64.31999999999999</v>
      </c>
      <c r="S1694" t="n">
        <v>39.61</v>
      </c>
      <c r="T1694" t="n">
        <v>7372.19</v>
      </c>
      <c r="U1694" t="n">
        <v>0.62</v>
      </c>
      <c r="V1694" t="n">
        <v>0.74</v>
      </c>
      <c r="W1694" t="n">
        <v>2.64</v>
      </c>
      <c r="X1694" t="n">
        <v>0.44</v>
      </c>
      <c r="Y1694" t="n">
        <v>1</v>
      </c>
      <c r="Z1694" t="n">
        <v>10</v>
      </c>
    </row>
    <row r="1695">
      <c r="A1695" t="n">
        <v>45</v>
      </c>
      <c r="B1695" t="n">
        <v>120</v>
      </c>
      <c r="C1695" t="inlineStr">
        <is>
          <t xml:space="preserve">CONCLUIDO	</t>
        </is>
      </c>
      <c r="D1695" t="n">
        <v>5.2302</v>
      </c>
      <c r="E1695" t="n">
        <v>19.12</v>
      </c>
      <c r="F1695" t="n">
        <v>15.73</v>
      </c>
      <c r="G1695" t="n">
        <v>62.91</v>
      </c>
      <c r="H1695" t="n">
        <v>0.86</v>
      </c>
      <c r="I1695" t="n">
        <v>15</v>
      </c>
      <c r="J1695" t="n">
        <v>252.45</v>
      </c>
      <c r="K1695" t="n">
        <v>57.72</v>
      </c>
      <c r="L1695" t="n">
        <v>12.25</v>
      </c>
      <c r="M1695" t="n">
        <v>13</v>
      </c>
      <c r="N1695" t="n">
        <v>62.48</v>
      </c>
      <c r="O1695" t="n">
        <v>31369.6</v>
      </c>
      <c r="P1695" t="n">
        <v>235.28</v>
      </c>
      <c r="Q1695" t="n">
        <v>467.09</v>
      </c>
      <c r="R1695" t="n">
        <v>62.82</v>
      </c>
      <c r="S1695" t="n">
        <v>39.61</v>
      </c>
      <c r="T1695" t="n">
        <v>6626.6</v>
      </c>
      <c r="U1695" t="n">
        <v>0.63</v>
      </c>
      <c r="V1695" t="n">
        <v>0.74</v>
      </c>
      <c r="W1695" t="n">
        <v>2.63</v>
      </c>
      <c r="X1695" t="n">
        <v>0.39</v>
      </c>
      <c r="Y1695" t="n">
        <v>1</v>
      </c>
      <c r="Z1695" t="n">
        <v>10</v>
      </c>
    </row>
    <row r="1696">
      <c r="A1696" t="n">
        <v>46</v>
      </c>
      <c r="B1696" t="n">
        <v>120</v>
      </c>
      <c r="C1696" t="inlineStr">
        <is>
          <t xml:space="preserve">CONCLUIDO	</t>
        </is>
      </c>
      <c r="D1696" t="n">
        <v>5.231</v>
      </c>
      <c r="E1696" t="n">
        <v>19.12</v>
      </c>
      <c r="F1696" t="n">
        <v>15.72</v>
      </c>
      <c r="G1696" t="n">
        <v>62.9</v>
      </c>
      <c r="H1696" t="n">
        <v>0.88</v>
      </c>
      <c r="I1696" t="n">
        <v>15</v>
      </c>
      <c r="J1696" t="n">
        <v>252.9</v>
      </c>
      <c r="K1696" t="n">
        <v>57.72</v>
      </c>
      <c r="L1696" t="n">
        <v>12.5</v>
      </c>
      <c r="M1696" t="n">
        <v>13</v>
      </c>
      <c r="N1696" t="n">
        <v>62.68</v>
      </c>
      <c r="O1696" t="n">
        <v>31425.4</v>
      </c>
      <c r="P1696" t="n">
        <v>235.18</v>
      </c>
      <c r="Q1696" t="n">
        <v>467.11</v>
      </c>
      <c r="R1696" t="n">
        <v>62.53</v>
      </c>
      <c r="S1696" t="n">
        <v>39.61</v>
      </c>
      <c r="T1696" t="n">
        <v>6481.52</v>
      </c>
      <c r="U1696" t="n">
        <v>0.63</v>
      </c>
      <c r="V1696" t="n">
        <v>0.74</v>
      </c>
      <c r="W1696" t="n">
        <v>2.64</v>
      </c>
      <c r="X1696" t="n">
        <v>0.39</v>
      </c>
      <c r="Y1696" t="n">
        <v>1</v>
      </c>
      <c r="Z1696" t="n">
        <v>10</v>
      </c>
    </row>
    <row r="1697">
      <c r="A1697" t="n">
        <v>47</v>
      </c>
      <c r="B1697" t="n">
        <v>120</v>
      </c>
      <c r="C1697" t="inlineStr">
        <is>
          <t xml:space="preserve">CONCLUIDO	</t>
        </is>
      </c>
      <c r="D1697" t="n">
        <v>5.2309</v>
      </c>
      <c r="E1697" t="n">
        <v>19.12</v>
      </c>
      <c r="F1697" t="n">
        <v>15.72</v>
      </c>
      <c r="G1697" t="n">
        <v>62.9</v>
      </c>
      <c r="H1697" t="n">
        <v>0.9</v>
      </c>
      <c r="I1697" t="n">
        <v>15</v>
      </c>
      <c r="J1697" t="n">
        <v>253.35</v>
      </c>
      <c r="K1697" t="n">
        <v>57.72</v>
      </c>
      <c r="L1697" t="n">
        <v>12.75</v>
      </c>
      <c r="M1697" t="n">
        <v>13</v>
      </c>
      <c r="N1697" t="n">
        <v>62.88</v>
      </c>
      <c r="O1697" t="n">
        <v>31481.28</v>
      </c>
      <c r="P1697" t="n">
        <v>234.98</v>
      </c>
      <c r="Q1697" t="n">
        <v>467.11</v>
      </c>
      <c r="R1697" t="n">
        <v>62.66</v>
      </c>
      <c r="S1697" t="n">
        <v>39.61</v>
      </c>
      <c r="T1697" t="n">
        <v>6543.58</v>
      </c>
      <c r="U1697" t="n">
        <v>0.63</v>
      </c>
      <c r="V1697" t="n">
        <v>0.74</v>
      </c>
      <c r="W1697" t="n">
        <v>2.63</v>
      </c>
      <c r="X1697" t="n">
        <v>0.39</v>
      </c>
      <c r="Y1697" t="n">
        <v>1</v>
      </c>
      <c r="Z1697" t="n">
        <v>10</v>
      </c>
    </row>
    <row r="1698">
      <c r="A1698" t="n">
        <v>48</v>
      </c>
      <c r="B1698" t="n">
        <v>120</v>
      </c>
      <c r="C1698" t="inlineStr">
        <is>
          <t xml:space="preserve">CONCLUIDO	</t>
        </is>
      </c>
      <c r="D1698" t="n">
        <v>5.2467</v>
      </c>
      <c r="E1698" t="n">
        <v>19.06</v>
      </c>
      <c r="F1698" t="n">
        <v>15.71</v>
      </c>
      <c r="G1698" t="n">
        <v>67.34</v>
      </c>
      <c r="H1698" t="n">
        <v>0.91</v>
      </c>
      <c r="I1698" t="n">
        <v>14</v>
      </c>
      <c r="J1698" t="n">
        <v>253.81</v>
      </c>
      <c r="K1698" t="n">
        <v>57.72</v>
      </c>
      <c r="L1698" t="n">
        <v>13</v>
      </c>
      <c r="M1698" t="n">
        <v>12</v>
      </c>
      <c r="N1698" t="n">
        <v>63.08</v>
      </c>
      <c r="O1698" t="n">
        <v>31537.23</v>
      </c>
      <c r="P1698" t="n">
        <v>234.82</v>
      </c>
      <c r="Q1698" t="n">
        <v>467.07</v>
      </c>
      <c r="R1698" t="n">
        <v>62.41</v>
      </c>
      <c r="S1698" t="n">
        <v>39.61</v>
      </c>
      <c r="T1698" t="n">
        <v>6428.11</v>
      </c>
      <c r="U1698" t="n">
        <v>0.63</v>
      </c>
      <c r="V1698" t="n">
        <v>0.74</v>
      </c>
      <c r="W1698" t="n">
        <v>2.63</v>
      </c>
      <c r="X1698" t="n">
        <v>0.38</v>
      </c>
      <c r="Y1698" t="n">
        <v>1</v>
      </c>
      <c r="Z1698" t="n">
        <v>10</v>
      </c>
    </row>
    <row r="1699">
      <c r="A1699" t="n">
        <v>49</v>
      </c>
      <c r="B1699" t="n">
        <v>120</v>
      </c>
      <c r="C1699" t="inlineStr">
        <is>
          <t xml:space="preserve">CONCLUIDO	</t>
        </is>
      </c>
      <c r="D1699" t="n">
        <v>5.2481</v>
      </c>
      <c r="E1699" t="n">
        <v>19.05</v>
      </c>
      <c r="F1699" t="n">
        <v>15.71</v>
      </c>
      <c r="G1699" t="n">
        <v>67.31999999999999</v>
      </c>
      <c r="H1699" t="n">
        <v>0.93</v>
      </c>
      <c r="I1699" t="n">
        <v>14</v>
      </c>
      <c r="J1699" t="n">
        <v>254.26</v>
      </c>
      <c r="K1699" t="n">
        <v>57.72</v>
      </c>
      <c r="L1699" t="n">
        <v>13.25</v>
      </c>
      <c r="M1699" t="n">
        <v>12</v>
      </c>
      <c r="N1699" t="n">
        <v>63.29</v>
      </c>
      <c r="O1699" t="n">
        <v>31593.26</v>
      </c>
      <c r="P1699" t="n">
        <v>234.45</v>
      </c>
      <c r="Q1699" t="n">
        <v>467.11</v>
      </c>
      <c r="R1699" t="n">
        <v>61.95</v>
      </c>
      <c r="S1699" t="n">
        <v>39.61</v>
      </c>
      <c r="T1699" t="n">
        <v>6195.17</v>
      </c>
      <c r="U1699" t="n">
        <v>0.64</v>
      </c>
      <c r="V1699" t="n">
        <v>0.74</v>
      </c>
      <c r="W1699" t="n">
        <v>2.64</v>
      </c>
      <c r="X1699" t="n">
        <v>0.37</v>
      </c>
      <c r="Y1699" t="n">
        <v>1</v>
      </c>
      <c r="Z1699" t="n">
        <v>10</v>
      </c>
    </row>
    <row r="1700">
      <c r="A1700" t="n">
        <v>50</v>
      </c>
      <c r="B1700" t="n">
        <v>120</v>
      </c>
      <c r="C1700" t="inlineStr">
        <is>
          <t xml:space="preserve">CONCLUIDO	</t>
        </is>
      </c>
      <c r="D1700" t="n">
        <v>5.2524</v>
      </c>
      <c r="E1700" t="n">
        <v>19.04</v>
      </c>
      <c r="F1700" t="n">
        <v>15.69</v>
      </c>
      <c r="G1700" t="n">
        <v>67.25</v>
      </c>
      <c r="H1700" t="n">
        <v>0.9399999999999999</v>
      </c>
      <c r="I1700" t="n">
        <v>14</v>
      </c>
      <c r="J1700" t="n">
        <v>254.72</v>
      </c>
      <c r="K1700" t="n">
        <v>57.72</v>
      </c>
      <c r="L1700" t="n">
        <v>13.5</v>
      </c>
      <c r="M1700" t="n">
        <v>12</v>
      </c>
      <c r="N1700" t="n">
        <v>63.49</v>
      </c>
      <c r="O1700" t="n">
        <v>31649.36</v>
      </c>
      <c r="P1700" t="n">
        <v>233.6</v>
      </c>
      <c r="Q1700" t="n">
        <v>467.07</v>
      </c>
      <c r="R1700" t="n">
        <v>61.74</v>
      </c>
      <c r="S1700" t="n">
        <v>39.61</v>
      </c>
      <c r="T1700" t="n">
        <v>6091.23</v>
      </c>
      <c r="U1700" t="n">
        <v>0.64</v>
      </c>
      <c r="V1700" t="n">
        <v>0.74</v>
      </c>
      <c r="W1700" t="n">
        <v>2.63</v>
      </c>
      <c r="X1700" t="n">
        <v>0.36</v>
      </c>
      <c r="Y1700" t="n">
        <v>1</v>
      </c>
      <c r="Z1700" t="n">
        <v>10</v>
      </c>
    </row>
    <row r="1701">
      <c r="A1701" t="n">
        <v>51</v>
      </c>
      <c r="B1701" t="n">
        <v>120</v>
      </c>
      <c r="C1701" t="inlineStr">
        <is>
          <t xml:space="preserve">CONCLUIDO	</t>
        </is>
      </c>
      <c r="D1701" t="n">
        <v>5.2498</v>
      </c>
      <c r="E1701" t="n">
        <v>19.05</v>
      </c>
      <c r="F1701" t="n">
        <v>15.7</v>
      </c>
      <c r="G1701" t="n">
        <v>67.29000000000001</v>
      </c>
      <c r="H1701" t="n">
        <v>0.96</v>
      </c>
      <c r="I1701" t="n">
        <v>14</v>
      </c>
      <c r="J1701" t="n">
        <v>255.17</v>
      </c>
      <c r="K1701" t="n">
        <v>57.72</v>
      </c>
      <c r="L1701" t="n">
        <v>13.75</v>
      </c>
      <c r="M1701" t="n">
        <v>12</v>
      </c>
      <c r="N1701" t="n">
        <v>63.7</v>
      </c>
      <c r="O1701" t="n">
        <v>31705.54</v>
      </c>
      <c r="P1701" t="n">
        <v>233.19</v>
      </c>
      <c r="Q1701" t="n">
        <v>467.13</v>
      </c>
      <c r="R1701" t="n">
        <v>62</v>
      </c>
      <c r="S1701" t="n">
        <v>39.61</v>
      </c>
      <c r="T1701" t="n">
        <v>6223.33</v>
      </c>
      <c r="U1701" t="n">
        <v>0.64</v>
      </c>
      <c r="V1701" t="n">
        <v>0.74</v>
      </c>
      <c r="W1701" t="n">
        <v>2.63</v>
      </c>
      <c r="X1701" t="n">
        <v>0.37</v>
      </c>
      <c r="Y1701" t="n">
        <v>1</v>
      </c>
      <c r="Z1701" t="n">
        <v>10</v>
      </c>
    </row>
    <row r="1702">
      <c r="A1702" t="n">
        <v>52</v>
      </c>
      <c r="B1702" t="n">
        <v>120</v>
      </c>
      <c r="C1702" t="inlineStr">
        <is>
          <t xml:space="preserve">CONCLUIDO	</t>
        </is>
      </c>
      <c r="D1702" t="n">
        <v>5.2673</v>
      </c>
      <c r="E1702" t="n">
        <v>18.98</v>
      </c>
      <c r="F1702" t="n">
        <v>15.68</v>
      </c>
      <c r="G1702" t="n">
        <v>72.39</v>
      </c>
      <c r="H1702" t="n">
        <v>0.97</v>
      </c>
      <c r="I1702" t="n">
        <v>13</v>
      </c>
      <c r="J1702" t="n">
        <v>255.63</v>
      </c>
      <c r="K1702" t="n">
        <v>57.72</v>
      </c>
      <c r="L1702" t="n">
        <v>14</v>
      </c>
      <c r="M1702" t="n">
        <v>11</v>
      </c>
      <c r="N1702" t="n">
        <v>63.91</v>
      </c>
      <c r="O1702" t="n">
        <v>31761.8</v>
      </c>
      <c r="P1702" t="n">
        <v>233.05</v>
      </c>
      <c r="Q1702" t="n">
        <v>467.07</v>
      </c>
      <c r="R1702" t="n">
        <v>61.33</v>
      </c>
      <c r="S1702" t="n">
        <v>39.61</v>
      </c>
      <c r="T1702" t="n">
        <v>5891.15</v>
      </c>
      <c r="U1702" t="n">
        <v>0.65</v>
      </c>
      <c r="V1702" t="n">
        <v>0.74</v>
      </c>
      <c r="W1702" t="n">
        <v>2.63</v>
      </c>
      <c r="X1702" t="n">
        <v>0.35</v>
      </c>
      <c r="Y1702" t="n">
        <v>1</v>
      </c>
      <c r="Z1702" t="n">
        <v>10</v>
      </c>
    </row>
    <row r="1703">
      <c r="A1703" t="n">
        <v>53</v>
      </c>
      <c r="B1703" t="n">
        <v>120</v>
      </c>
      <c r="C1703" t="inlineStr">
        <is>
          <t xml:space="preserve">CONCLUIDO	</t>
        </is>
      </c>
      <c r="D1703" t="n">
        <v>5.2659</v>
      </c>
      <c r="E1703" t="n">
        <v>18.99</v>
      </c>
      <c r="F1703" t="n">
        <v>15.69</v>
      </c>
      <c r="G1703" t="n">
        <v>72.41</v>
      </c>
      <c r="H1703" t="n">
        <v>0.99</v>
      </c>
      <c r="I1703" t="n">
        <v>13</v>
      </c>
      <c r="J1703" t="n">
        <v>256.09</v>
      </c>
      <c r="K1703" t="n">
        <v>57.72</v>
      </c>
      <c r="L1703" t="n">
        <v>14.25</v>
      </c>
      <c r="M1703" t="n">
        <v>11</v>
      </c>
      <c r="N1703" t="n">
        <v>64.11</v>
      </c>
      <c r="O1703" t="n">
        <v>31818.13</v>
      </c>
      <c r="P1703" t="n">
        <v>233.74</v>
      </c>
      <c r="Q1703" t="n">
        <v>467.07</v>
      </c>
      <c r="R1703" t="n">
        <v>61.63</v>
      </c>
      <c r="S1703" t="n">
        <v>39.61</v>
      </c>
      <c r="T1703" t="n">
        <v>6040.76</v>
      </c>
      <c r="U1703" t="n">
        <v>0.64</v>
      </c>
      <c r="V1703" t="n">
        <v>0.74</v>
      </c>
      <c r="W1703" t="n">
        <v>2.63</v>
      </c>
      <c r="X1703" t="n">
        <v>0.36</v>
      </c>
      <c r="Y1703" t="n">
        <v>1</v>
      </c>
      <c r="Z1703" t="n">
        <v>10</v>
      </c>
    </row>
    <row r="1704">
      <c r="A1704" t="n">
        <v>54</v>
      </c>
      <c r="B1704" t="n">
        <v>120</v>
      </c>
      <c r="C1704" t="inlineStr">
        <is>
          <t xml:space="preserve">CONCLUIDO	</t>
        </is>
      </c>
      <c r="D1704" t="n">
        <v>5.2682</v>
      </c>
      <c r="E1704" t="n">
        <v>18.98</v>
      </c>
      <c r="F1704" t="n">
        <v>15.68</v>
      </c>
      <c r="G1704" t="n">
        <v>72.37</v>
      </c>
      <c r="H1704" t="n">
        <v>1.01</v>
      </c>
      <c r="I1704" t="n">
        <v>13</v>
      </c>
      <c r="J1704" t="n">
        <v>256.54</v>
      </c>
      <c r="K1704" t="n">
        <v>57.72</v>
      </c>
      <c r="L1704" t="n">
        <v>14.5</v>
      </c>
      <c r="M1704" t="n">
        <v>11</v>
      </c>
      <c r="N1704" t="n">
        <v>64.31999999999999</v>
      </c>
      <c r="O1704" t="n">
        <v>31874.54</v>
      </c>
      <c r="P1704" t="n">
        <v>233.36</v>
      </c>
      <c r="Q1704" t="n">
        <v>467.07</v>
      </c>
      <c r="R1704" t="n">
        <v>61.38</v>
      </c>
      <c r="S1704" t="n">
        <v>39.61</v>
      </c>
      <c r="T1704" t="n">
        <v>5915.41</v>
      </c>
      <c r="U1704" t="n">
        <v>0.65</v>
      </c>
      <c r="V1704" t="n">
        <v>0.74</v>
      </c>
      <c r="W1704" t="n">
        <v>2.63</v>
      </c>
      <c r="X1704" t="n">
        <v>0.35</v>
      </c>
      <c r="Y1704" t="n">
        <v>1</v>
      </c>
      <c r="Z1704" t="n">
        <v>10</v>
      </c>
    </row>
    <row r="1705">
      <c r="A1705" t="n">
        <v>55</v>
      </c>
      <c r="B1705" t="n">
        <v>120</v>
      </c>
      <c r="C1705" t="inlineStr">
        <is>
          <t xml:space="preserve">CONCLUIDO	</t>
        </is>
      </c>
      <c r="D1705" t="n">
        <v>5.2672</v>
      </c>
      <c r="E1705" t="n">
        <v>18.99</v>
      </c>
      <c r="F1705" t="n">
        <v>15.68</v>
      </c>
      <c r="G1705" t="n">
        <v>72.39</v>
      </c>
      <c r="H1705" t="n">
        <v>1.02</v>
      </c>
      <c r="I1705" t="n">
        <v>13</v>
      </c>
      <c r="J1705" t="n">
        <v>257</v>
      </c>
      <c r="K1705" t="n">
        <v>57.72</v>
      </c>
      <c r="L1705" t="n">
        <v>14.75</v>
      </c>
      <c r="M1705" t="n">
        <v>11</v>
      </c>
      <c r="N1705" t="n">
        <v>64.53</v>
      </c>
      <c r="O1705" t="n">
        <v>31931.15</v>
      </c>
      <c r="P1705" t="n">
        <v>232.94</v>
      </c>
      <c r="Q1705" t="n">
        <v>467.11</v>
      </c>
      <c r="R1705" t="n">
        <v>61.26</v>
      </c>
      <c r="S1705" t="n">
        <v>39.61</v>
      </c>
      <c r="T1705" t="n">
        <v>5854.11</v>
      </c>
      <c r="U1705" t="n">
        <v>0.65</v>
      </c>
      <c r="V1705" t="n">
        <v>0.74</v>
      </c>
      <c r="W1705" t="n">
        <v>2.63</v>
      </c>
      <c r="X1705" t="n">
        <v>0.35</v>
      </c>
      <c r="Y1705" t="n">
        <v>1</v>
      </c>
      <c r="Z1705" t="n">
        <v>10</v>
      </c>
    </row>
    <row r="1706">
      <c r="A1706" t="n">
        <v>56</v>
      </c>
      <c r="B1706" t="n">
        <v>120</v>
      </c>
      <c r="C1706" t="inlineStr">
        <is>
          <t xml:space="preserve">CONCLUIDO	</t>
        </is>
      </c>
      <c r="D1706" t="n">
        <v>5.2692</v>
      </c>
      <c r="E1706" t="n">
        <v>18.98</v>
      </c>
      <c r="F1706" t="n">
        <v>15.68</v>
      </c>
      <c r="G1706" t="n">
        <v>72.36</v>
      </c>
      <c r="H1706" t="n">
        <v>1.04</v>
      </c>
      <c r="I1706" t="n">
        <v>13</v>
      </c>
      <c r="J1706" t="n">
        <v>257.46</v>
      </c>
      <c r="K1706" t="n">
        <v>57.72</v>
      </c>
      <c r="L1706" t="n">
        <v>15</v>
      </c>
      <c r="M1706" t="n">
        <v>11</v>
      </c>
      <c r="N1706" t="n">
        <v>64.73999999999999</v>
      </c>
      <c r="O1706" t="n">
        <v>31987.71</v>
      </c>
      <c r="P1706" t="n">
        <v>231.96</v>
      </c>
      <c r="Q1706" t="n">
        <v>467.1</v>
      </c>
      <c r="R1706" t="n">
        <v>61.24</v>
      </c>
      <c r="S1706" t="n">
        <v>39.61</v>
      </c>
      <c r="T1706" t="n">
        <v>5844.96</v>
      </c>
      <c r="U1706" t="n">
        <v>0.65</v>
      </c>
      <c r="V1706" t="n">
        <v>0.74</v>
      </c>
      <c r="W1706" t="n">
        <v>2.63</v>
      </c>
      <c r="X1706" t="n">
        <v>0.34</v>
      </c>
      <c r="Y1706" t="n">
        <v>1</v>
      </c>
      <c r="Z1706" t="n">
        <v>10</v>
      </c>
    </row>
    <row r="1707">
      <c r="A1707" t="n">
        <v>57</v>
      </c>
      <c r="B1707" t="n">
        <v>120</v>
      </c>
      <c r="C1707" t="inlineStr">
        <is>
          <t xml:space="preserve">CONCLUIDO	</t>
        </is>
      </c>
      <c r="D1707" t="n">
        <v>5.2912</v>
      </c>
      <c r="E1707" t="n">
        <v>18.9</v>
      </c>
      <c r="F1707" t="n">
        <v>15.64</v>
      </c>
      <c r="G1707" t="n">
        <v>78.22</v>
      </c>
      <c r="H1707" t="n">
        <v>1.05</v>
      </c>
      <c r="I1707" t="n">
        <v>12</v>
      </c>
      <c r="J1707" t="n">
        <v>257.92</v>
      </c>
      <c r="K1707" t="n">
        <v>57.72</v>
      </c>
      <c r="L1707" t="n">
        <v>15.25</v>
      </c>
      <c r="M1707" t="n">
        <v>10</v>
      </c>
      <c r="N1707" t="n">
        <v>64.95</v>
      </c>
      <c r="O1707" t="n">
        <v>32044.35</v>
      </c>
      <c r="P1707" t="n">
        <v>231.25</v>
      </c>
      <c r="Q1707" t="n">
        <v>467.07</v>
      </c>
      <c r="R1707" t="n">
        <v>60.15</v>
      </c>
      <c r="S1707" t="n">
        <v>39.61</v>
      </c>
      <c r="T1707" t="n">
        <v>5303.74</v>
      </c>
      <c r="U1707" t="n">
        <v>0.66</v>
      </c>
      <c r="V1707" t="n">
        <v>0.75</v>
      </c>
      <c r="W1707" t="n">
        <v>2.63</v>
      </c>
      <c r="X1707" t="n">
        <v>0.31</v>
      </c>
      <c r="Y1707" t="n">
        <v>1</v>
      </c>
      <c r="Z1707" t="n">
        <v>10</v>
      </c>
    </row>
    <row r="1708">
      <c r="A1708" t="n">
        <v>58</v>
      </c>
      <c r="B1708" t="n">
        <v>120</v>
      </c>
      <c r="C1708" t="inlineStr">
        <is>
          <t xml:space="preserve">CONCLUIDO	</t>
        </is>
      </c>
      <c r="D1708" t="n">
        <v>5.2905</v>
      </c>
      <c r="E1708" t="n">
        <v>18.9</v>
      </c>
      <c r="F1708" t="n">
        <v>15.65</v>
      </c>
      <c r="G1708" t="n">
        <v>78.23</v>
      </c>
      <c r="H1708" t="n">
        <v>1.07</v>
      </c>
      <c r="I1708" t="n">
        <v>12</v>
      </c>
      <c r="J1708" t="n">
        <v>258.38</v>
      </c>
      <c r="K1708" t="n">
        <v>57.72</v>
      </c>
      <c r="L1708" t="n">
        <v>15.5</v>
      </c>
      <c r="M1708" t="n">
        <v>10</v>
      </c>
      <c r="N1708" t="n">
        <v>65.16</v>
      </c>
      <c r="O1708" t="n">
        <v>32101.07</v>
      </c>
      <c r="P1708" t="n">
        <v>231.5</v>
      </c>
      <c r="Q1708" t="n">
        <v>467.07</v>
      </c>
      <c r="R1708" t="n">
        <v>60.22</v>
      </c>
      <c r="S1708" t="n">
        <v>39.61</v>
      </c>
      <c r="T1708" t="n">
        <v>5340.89</v>
      </c>
      <c r="U1708" t="n">
        <v>0.66</v>
      </c>
      <c r="V1708" t="n">
        <v>0.75</v>
      </c>
      <c r="W1708" t="n">
        <v>2.63</v>
      </c>
      <c r="X1708" t="n">
        <v>0.31</v>
      </c>
      <c r="Y1708" t="n">
        <v>1</v>
      </c>
      <c r="Z1708" t="n">
        <v>10</v>
      </c>
    </row>
    <row r="1709">
      <c r="A1709" t="n">
        <v>59</v>
      </c>
      <c r="B1709" t="n">
        <v>120</v>
      </c>
      <c r="C1709" t="inlineStr">
        <is>
          <t xml:space="preserve">CONCLUIDO	</t>
        </is>
      </c>
      <c r="D1709" t="n">
        <v>5.2923</v>
      </c>
      <c r="E1709" t="n">
        <v>18.9</v>
      </c>
      <c r="F1709" t="n">
        <v>15.64</v>
      </c>
      <c r="G1709" t="n">
        <v>78.2</v>
      </c>
      <c r="H1709" t="n">
        <v>1.08</v>
      </c>
      <c r="I1709" t="n">
        <v>12</v>
      </c>
      <c r="J1709" t="n">
        <v>258.84</v>
      </c>
      <c r="K1709" t="n">
        <v>57.72</v>
      </c>
      <c r="L1709" t="n">
        <v>15.75</v>
      </c>
      <c r="M1709" t="n">
        <v>10</v>
      </c>
      <c r="N1709" t="n">
        <v>65.37</v>
      </c>
      <c r="O1709" t="n">
        <v>32157.87</v>
      </c>
      <c r="P1709" t="n">
        <v>231.15</v>
      </c>
      <c r="Q1709" t="n">
        <v>467.07</v>
      </c>
      <c r="R1709" t="n">
        <v>59.89</v>
      </c>
      <c r="S1709" t="n">
        <v>39.61</v>
      </c>
      <c r="T1709" t="n">
        <v>5176.25</v>
      </c>
      <c r="U1709" t="n">
        <v>0.66</v>
      </c>
      <c r="V1709" t="n">
        <v>0.75</v>
      </c>
      <c r="W1709" t="n">
        <v>2.63</v>
      </c>
      <c r="X1709" t="n">
        <v>0.31</v>
      </c>
      <c r="Y1709" t="n">
        <v>1</v>
      </c>
      <c r="Z1709" t="n">
        <v>10</v>
      </c>
    </row>
    <row r="1710">
      <c r="A1710" t="n">
        <v>60</v>
      </c>
      <c r="B1710" t="n">
        <v>120</v>
      </c>
      <c r="C1710" t="inlineStr">
        <is>
          <t xml:space="preserve">CONCLUIDO	</t>
        </is>
      </c>
      <c r="D1710" t="n">
        <v>5.2892</v>
      </c>
      <c r="E1710" t="n">
        <v>18.91</v>
      </c>
      <c r="F1710" t="n">
        <v>15.65</v>
      </c>
      <c r="G1710" t="n">
        <v>78.25</v>
      </c>
      <c r="H1710" t="n">
        <v>1.1</v>
      </c>
      <c r="I1710" t="n">
        <v>12</v>
      </c>
      <c r="J1710" t="n">
        <v>259.3</v>
      </c>
      <c r="K1710" t="n">
        <v>57.72</v>
      </c>
      <c r="L1710" t="n">
        <v>16</v>
      </c>
      <c r="M1710" t="n">
        <v>10</v>
      </c>
      <c r="N1710" t="n">
        <v>65.58</v>
      </c>
      <c r="O1710" t="n">
        <v>32214.75</v>
      </c>
      <c r="P1710" t="n">
        <v>230.96</v>
      </c>
      <c r="Q1710" t="n">
        <v>467.07</v>
      </c>
      <c r="R1710" t="n">
        <v>60.39</v>
      </c>
      <c r="S1710" t="n">
        <v>39.61</v>
      </c>
      <c r="T1710" t="n">
        <v>5423.8</v>
      </c>
      <c r="U1710" t="n">
        <v>0.66</v>
      </c>
      <c r="V1710" t="n">
        <v>0.75</v>
      </c>
      <c r="W1710" t="n">
        <v>2.63</v>
      </c>
      <c r="X1710" t="n">
        <v>0.32</v>
      </c>
      <c r="Y1710" t="n">
        <v>1</v>
      </c>
      <c r="Z1710" t="n">
        <v>10</v>
      </c>
    </row>
    <row r="1711">
      <c r="A1711" t="n">
        <v>61</v>
      </c>
      <c r="B1711" t="n">
        <v>120</v>
      </c>
      <c r="C1711" t="inlineStr">
        <is>
          <t xml:space="preserve">CONCLUIDO	</t>
        </is>
      </c>
      <c r="D1711" t="n">
        <v>5.2936</v>
      </c>
      <c r="E1711" t="n">
        <v>18.89</v>
      </c>
      <c r="F1711" t="n">
        <v>15.64</v>
      </c>
      <c r="G1711" t="n">
        <v>78.18000000000001</v>
      </c>
      <c r="H1711" t="n">
        <v>1.11</v>
      </c>
      <c r="I1711" t="n">
        <v>12</v>
      </c>
      <c r="J1711" t="n">
        <v>259.76</v>
      </c>
      <c r="K1711" t="n">
        <v>57.72</v>
      </c>
      <c r="L1711" t="n">
        <v>16.25</v>
      </c>
      <c r="M1711" t="n">
        <v>10</v>
      </c>
      <c r="N1711" t="n">
        <v>65.79000000000001</v>
      </c>
      <c r="O1711" t="n">
        <v>32271.71</v>
      </c>
      <c r="P1711" t="n">
        <v>230.24</v>
      </c>
      <c r="Q1711" t="n">
        <v>467.07</v>
      </c>
      <c r="R1711" t="n">
        <v>59.87</v>
      </c>
      <c r="S1711" t="n">
        <v>39.61</v>
      </c>
      <c r="T1711" t="n">
        <v>5164.37</v>
      </c>
      <c r="U1711" t="n">
        <v>0.66</v>
      </c>
      <c r="V1711" t="n">
        <v>0.75</v>
      </c>
      <c r="W1711" t="n">
        <v>2.63</v>
      </c>
      <c r="X1711" t="n">
        <v>0.3</v>
      </c>
      <c r="Y1711" t="n">
        <v>1</v>
      </c>
      <c r="Z1711" t="n">
        <v>10</v>
      </c>
    </row>
    <row r="1712">
      <c r="A1712" t="n">
        <v>62</v>
      </c>
      <c r="B1712" t="n">
        <v>120</v>
      </c>
      <c r="C1712" t="inlineStr">
        <is>
          <t xml:space="preserve">CONCLUIDO	</t>
        </is>
      </c>
      <c r="D1712" t="n">
        <v>5.3111</v>
      </c>
      <c r="E1712" t="n">
        <v>18.83</v>
      </c>
      <c r="F1712" t="n">
        <v>15.62</v>
      </c>
      <c r="G1712" t="n">
        <v>85.19</v>
      </c>
      <c r="H1712" t="n">
        <v>1.13</v>
      </c>
      <c r="I1712" t="n">
        <v>11</v>
      </c>
      <c r="J1712" t="n">
        <v>260.23</v>
      </c>
      <c r="K1712" t="n">
        <v>57.72</v>
      </c>
      <c r="L1712" t="n">
        <v>16.5</v>
      </c>
      <c r="M1712" t="n">
        <v>9</v>
      </c>
      <c r="N1712" t="n">
        <v>66</v>
      </c>
      <c r="O1712" t="n">
        <v>32328.74</v>
      </c>
      <c r="P1712" t="n">
        <v>229.66</v>
      </c>
      <c r="Q1712" t="n">
        <v>467.07</v>
      </c>
      <c r="R1712" t="n">
        <v>59.31</v>
      </c>
      <c r="S1712" t="n">
        <v>39.61</v>
      </c>
      <c r="T1712" t="n">
        <v>4891.33</v>
      </c>
      <c r="U1712" t="n">
        <v>0.67</v>
      </c>
      <c r="V1712" t="n">
        <v>0.75</v>
      </c>
      <c r="W1712" t="n">
        <v>2.62</v>
      </c>
      <c r="X1712" t="n">
        <v>0.29</v>
      </c>
      <c r="Y1712" t="n">
        <v>1</v>
      </c>
      <c r="Z1712" t="n">
        <v>10</v>
      </c>
    </row>
    <row r="1713">
      <c r="A1713" t="n">
        <v>63</v>
      </c>
      <c r="B1713" t="n">
        <v>120</v>
      </c>
      <c r="C1713" t="inlineStr">
        <is>
          <t xml:space="preserve">CONCLUIDO	</t>
        </is>
      </c>
      <c r="D1713" t="n">
        <v>5.3138</v>
      </c>
      <c r="E1713" t="n">
        <v>18.82</v>
      </c>
      <c r="F1713" t="n">
        <v>15.61</v>
      </c>
      <c r="G1713" t="n">
        <v>85.14</v>
      </c>
      <c r="H1713" t="n">
        <v>1.14</v>
      </c>
      <c r="I1713" t="n">
        <v>11</v>
      </c>
      <c r="J1713" t="n">
        <v>260.69</v>
      </c>
      <c r="K1713" t="n">
        <v>57.72</v>
      </c>
      <c r="L1713" t="n">
        <v>16.75</v>
      </c>
      <c r="M1713" t="n">
        <v>9</v>
      </c>
      <c r="N1713" t="n">
        <v>66.20999999999999</v>
      </c>
      <c r="O1713" t="n">
        <v>32385.86</v>
      </c>
      <c r="P1713" t="n">
        <v>229.58</v>
      </c>
      <c r="Q1713" t="n">
        <v>467.09</v>
      </c>
      <c r="R1713" t="n">
        <v>58.96</v>
      </c>
      <c r="S1713" t="n">
        <v>39.61</v>
      </c>
      <c r="T1713" t="n">
        <v>4715.47</v>
      </c>
      <c r="U1713" t="n">
        <v>0.67</v>
      </c>
      <c r="V1713" t="n">
        <v>0.75</v>
      </c>
      <c r="W1713" t="n">
        <v>2.62</v>
      </c>
      <c r="X1713" t="n">
        <v>0.28</v>
      </c>
      <c r="Y1713" t="n">
        <v>1</v>
      </c>
      <c r="Z1713" t="n">
        <v>10</v>
      </c>
    </row>
    <row r="1714">
      <c r="A1714" t="n">
        <v>64</v>
      </c>
      <c r="B1714" t="n">
        <v>120</v>
      </c>
      <c r="C1714" t="inlineStr">
        <is>
          <t xml:space="preserve">CONCLUIDO	</t>
        </is>
      </c>
      <c r="D1714" t="n">
        <v>5.3101</v>
      </c>
      <c r="E1714" t="n">
        <v>18.83</v>
      </c>
      <c r="F1714" t="n">
        <v>15.62</v>
      </c>
      <c r="G1714" t="n">
        <v>85.20999999999999</v>
      </c>
      <c r="H1714" t="n">
        <v>1.16</v>
      </c>
      <c r="I1714" t="n">
        <v>11</v>
      </c>
      <c r="J1714" t="n">
        <v>261.15</v>
      </c>
      <c r="K1714" t="n">
        <v>57.72</v>
      </c>
      <c r="L1714" t="n">
        <v>17</v>
      </c>
      <c r="M1714" t="n">
        <v>9</v>
      </c>
      <c r="N1714" t="n">
        <v>66.43000000000001</v>
      </c>
      <c r="O1714" t="n">
        <v>32443.05</v>
      </c>
      <c r="P1714" t="n">
        <v>229.63</v>
      </c>
      <c r="Q1714" t="n">
        <v>467.07</v>
      </c>
      <c r="R1714" t="n">
        <v>59.29</v>
      </c>
      <c r="S1714" t="n">
        <v>39.61</v>
      </c>
      <c r="T1714" t="n">
        <v>4881.68</v>
      </c>
      <c r="U1714" t="n">
        <v>0.67</v>
      </c>
      <c r="V1714" t="n">
        <v>0.75</v>
      </c>
      <c r="W1714" t="n">
        <v>2.63</v>
      </c>
      <c r="X1714" t="n">
        <v>0.29</v>
      </c>
      <c r="Y1714" t="n">
        <v>1</v>
      </c>
      <c r="Z1714" t="n">
        <v>10</v>
      </c>
    </row>
    <row r="1715">
      <c r="A1715" t="n">
        <v>65</v>
      </c>
      <c r="B1715" t="n">
        <v>120</v>
      </c>
      <c r="C1715" t="inlineStr">
        <is>
          <t xml:space="preserve">CONCLUIDO	</t>
        </is>
      </c>
      <c r="D1715" t="n">
        <v>5.3114</v>
      </c>
      <c r="E1715" t="n">
        <v>18.83</v>
      </c>
      <c r="F1715" t="n">
        <v>15.62</v>
      </c>
      <c r="G1715" t="n">
        <v>85.19</v>
      </c>
      <c r="H1715" t="n">
        <v>1.17</v>
      </c>
      <c r="I1715" t="n">
        <v>11</v>
      </c>
      <c r="J1715" t="n">
        <v>261.62</v>
      </c>
      <c r="K1715" t="n">
        <v>57.72</v>
      </c>
      <c r="L1715" t="n">
        <v>17.25</v>
      </c>
      <c r="M1715" t="n">
        <v>9</v>
      </c>
      <c r="N1715" t="n">
        <v>66.64</v>
      </c>
      <c r="O1715" t="n">
        <v>32500.33</v>
      </c>
      <c r="P1715" t="n">
        <v>229.45</v>
      </c>
      <c r="Q1715" t="n">
        <v>467.07</v>
      </c>
      <c r="R1715" t="n">
        <v>59.28</v>
      </c>
      <c r="S1715" t="n">
        <v>39.61</v>
      </c>
      <c r="T1715" t="n">
        <v>4874.9</v>
      </c>
      <c r="U1715" t="n">
        <v>0.67</v>
      </c>
      <c r="V1715" t="n">
        <v>0.75</v>
      </c>
      <c r="W1715" t="n">
        <v>2.62</v>
      </c>
      <c r="X1715" t="n">
        <v>0.28</v>
      </c>
      <c r="Y1715" t="n">
        <v>1</v>
      </c>
      <c r="Z1715" t="n">
        <v>10</v>
      </c>
    </row>
    <row r="1716">
      <c r="A1716" t="n">
        <v>66</v>
      </c>
      <c r="B1716" t="n">
        <v>120</v>
      </c>
      <c r="C1716" t="inlineStr">
        <is>
          <t xml:space="preserve">CONCLUIDO	</t>
        </is>
      </c>
      <c r="D1716" t="n">
        <v>5.31</v>
      </c>
      <c r="E1716" t="n">
        <v>18.83</v>
      </c>
      <c r="F1716" t="n">
        <v>15.62</v>
      </c>
      <c r="G1716" t="n">
        <v>85.20999999999999</v>
      </c>
      <c r="H1716" t="n">
        <v>1.19</v>
      </c>
      <c r="I1716" t="n">
        <v>11</v>
      </c>
      <c r="J1716" t="n">
        <v>262.08</v>
      </c>
      <c r="K1716" t="n">
        <v>57.72</v>
      </c>
      <c r="L1716" t="n">
        <v>17.5</v>
      </c>
      <c r="M1716" t="n">
        <v>9</v>
      </c>
      <c r="N1716" t="n">
        <v>66.86</v>
      </c>
      <c r="O1716" t="n">
        <v>32557.69</v>
      </c>
      <c r="P1716" t="n">
        <v>229.61</v>
      </c>
      <c r="Q1716" t="n">
        <v>467.07</v>
      </c>
      <c r="R1716" t="n">
        <v>59.36</v>
      </c>
      <c r="S1716" t="n">
        <v>39.61</v>
      </c>
      <c r="T1716" t="n">
        <v>4915.15</v>
      </c>
      <c r="U1716" t="n">
        <v>0.67</v>
      </c>
      <c r="V1716" t="n">
        <v>0.75</v>
      </c>
      <c r="W1716" t="n">
        <v>2.63</v>
      </c>
      <c r="X1716" t="n">
        <v>0.29</v>
      </c>
      <c r="Y1716" t="n">
        <v>1</v>
      </c>
      <c r="Z1716" t="n">
        <v>10</v>
      </c>
    </row>
    <row r="1717">
      <c r="A1717" t="n">
        <v>67</v>
      </c>
      <c r="B1717" t="n">
        <v>120</v>
      </c>
      <c r="C1717" t="inlineStr">
        <is>
          <t xml:space="preserve">CONCLUIDO	</t>
        </is>
      </c>
      <c r="D1717" t="n">
        <v>5.3114</v>
      </c>
      <c r="E1717" t="n">
        <v>18.83</v>
      </c>
      <c r="F1717" t="n">
        <v>15.62</v>
      </c>
      <c r="G1717" t="n">
        <v>85.19</v>
      </c>
      <c r="H1717" t="n">
        <v>1.2</v>
      </c>
      <c r="I1717" t="n">
        <v>11</v>
      </c>
      <c r="J1717" t="n">
        <v>262.55</v>
      </c>
      <c r="K1717" t="n">
        <v>57.72</v>
      </c>
      <c r="L1717" t="n">
        <v>17.75</v>
      </c>
      <c r="M1717" t="n">
        <v>9</v>
      </c>
      <c r="N1717" t="n">
        <v>67.06999999999999</v>
      </c>
      <c r="O1717" t="n">
        <v>32615.12</v>
      </c>
      <c r="P1717" t="n">
        <v>228.92</v>
      </c>
      <c r="Q1717" t="n">
        <v>467.08</v>
      </c>
      <c r="R1717" t="n">
        <v>59.2</v>
      </c>
      <c r="S1717" t="n">
        <v>39.61</v>
      </c>
      <c r="T1717" t="n">
        <v>4836.05</v>
      </c>
      <c r="U1717" t="n">
        <v>0.67</v>
      </c>
      <c r="V1717" t="n">
        <v>0.75</v>
      </c>
      <c r="W1717" t="n">
        <v>2.63</v>
      </c>
      <c r="X1717" t="n">
        <v>0.28</v>
      </c>
      <c r="Y1717" t="n">
        <v>1</v>
      </c>
      <c r="Z1717" t="n">
        <v>10</v>
      </c>
    </row>
    <row r="1718">
      <c r="A1718" t="n">
        <v>68</v>
      </c>
      <c r="B1718" t="n">
        <v>120</v>
      </c>
      <c r="C1718" t="inlineStr">
        <is>
          <t xml:space="preserve">CONCLUIDO	</t>
        </is>
      </c>
      <c r="D1718" t="n">
        <v>5.3096</v>
      </c>
      <c r="E1718" t="n">
        <v>18.83</v>
      </c>
      <c r="F1718" t="n">
        <v>15.62</v>
      </c>
      <c r="G1718" t="n">
        <v>85.22</v>
      </c>
      <c r="H1718" t="n">
        <v>1.22</v>
      </c>
      <c r="I1718" t="n">
        <v>11</v>
      </c>
      <c r="J1718" t="n">
        <v>263.01</v>
      </c>
      <c r="K1718" t="n">
        <v>57.72</v>
      </c>
      <c r="L1718" t="n">
        <v>18</v>
      </c>
      <c r="M1718" t="n">
        <v>9</v>
      </c>
      <c r="N1718" t="n">
        <v>67.29000000000001</v>
      </c>
      <c r="O1718" t="n">
        <v>32672.64</v>
      </c>
      <c r="P1718" t="n">
        <v>228.34</v>
      </c>
      <c r="Q1718" t="n">
        <v>467.08</v>
      </c>
      <c r="R1718" t="n">
        <v>59.56</v>
      </c>
      <c r="S1718" t="n">
        <v>39.61</v>
      </c>
      <c r="T1718" t="n">
        <v>5017.85</v>
      </c>
      <c r="U1718" t="n">
        <v>0.66</v>
      </c>
      <c r="V1718" t="n">
        <v>0.75</v>
      </c>
      <c r="W1718" t="n">
        <v>2.62</v>
      </c>
      <c r="X1718" t="n">
        <v>0.29</v>
      </c>
      <c r="Y1718" t="n">
        <v>1</v>
      </c>
      <c r="Z1718" t="n">
        <v>10</v>
      </c>
    </row>
    <row r="1719">
      <c r="A1719" t="n">
        <v>69</v>
      </c>
      <c r="B1719" t="n">
        <v>120</v>
      </c>
      <c r="C1719" t="inlineStr">
        <is>
          <t xml:space="preserve">CONCLUIDO	</t>
        </is>
      </c>
      <c r="D1719" t="n">
        <v>5.3314</v>
      </c>
      <c r="E1719" t="n">
        <v>18.76</v>
      </c>
      <c r="F1719" t="n">
        <v>15.59</v>
      </c>
      <c r="G1719" t="n">
        <v>93.56</v>
      </c>
      <c r="H1719" t="n">
        <v>1.23</v>
      </c>
      <c r="I1719" t="n">
        <v>10</v>
      </c>
      <c r="J1719" t="n">
        <v>263.48</v>
      </c>
      <c r="K1719" t="n">
        <v>57.72</v>
      </c>
      <c r="L1719" t="n">
        <v>18.25</v>
      </c>
      <c r="M1719" t="n">
        <v>8</v>
      </c>
      <c r="N1719" t="n">
        <v>67.51000000000001</v>
      </c>
      <c r="O1719" t="n">
        <v>32730.24</v>
      </c>
      <c r="P1719" t="n">
        <v>227.77</v>
      </c>
      <c r="Q1719" t="n">
        <v>467.07</v>
      </c>
      <c r="R1719" t="n">
        <v>58.41</v>
      </c>
      <c r="S1719" t="n">
        <v>39.61</v>
      </c>
      <c r="T1719" t="n">
        <v>4444.76</v>
      </c>
      <c r="U1719" t="n">
        <v>0.68</v>
      </c>
      <c r="V1719" t="n">
        <v>0.75</v>
      </c>
      <c r="W1719" t="n">
        <v>2.62</v>
      </c>
      <c r="X1719" t="n">
        <v>0.26</v>
      </c>
      <c r="Y1719" t="n">
        <v>1</v>
      </c>
      <c r="Z1719" t="n">
        <v>10</v>
      </c>
    </row>
    <row r="1720">
      <c r="A1720" t="n">
        <v>70</v>
      </c>
      <c r="B1720" t="n">
        <v>120</v>
      </c>
      <c r="C1720" t="inlineStr">
        <is>
          <t xml:space="preserve">CONCLUIDO	</t>
        </is>
      </c>
      <c r="D1720" t="n">
        <v>5.3317</v>
      </c>
      <c r="E1720" t="n">
        <v>18.76</v>
      </c>
      <c r="F1720" t="n">
        <v>15.59</v>
      </c>
      <c r="G1720" t="n">
        <v>93.55</v>
      </c>
      <c r="H1720" t="n">
        <v>1.25</v>
      </c>
      <c r="I1720" t="n">
        <v>10</v>
      </c>
      <c r="J1720" t="n">
        <v>263.95</v>
      </c>
      <c r="K1720" t="n">
        <v>57.72</v>
      </c>
      <c r="L1720" t="n">
        <v>18.5</v>
      </c>
      <c r="M1720" t="n">
        <v>8</v>
      </c>
      <c r="N1720" t="n">
        <v>67.72</v>
      </c>
      <c r="O1720" t="n">
        <v>32787.92</v>
      </c>
      <c r="P1720" t="n">
        <v>227.81</v>
      </c>
      <c r="Q1720" t="n">
        <v>467.07</v>
      </c>
      <c r="R1720" t="n">
        <v>58.33</v>
      </c>
      <c r="S1720" t="n">
        <v>39.61</v>
      </c>
      <c r="T1720" t="n">
        <v>4404.7</v>
      </c>
      <c r="U1720" t="n">
        <v>0.68</v>
      </c>
      <c r="V1720" t="n">
        <v>0.75</v>
      </c>
      <c r="W1720" t="n">
        <v>2.63</v>
      </c>
      <c r="X1720" t="n">
        <v>0.26</v>
      </c>
      <c r="Y1720" t="n">
        <v>1</v>
      </c>
      <c r="Z1720" t="n">
        <v>10</v>
      </c>
    </row>
    <row r="1721">
      <c r="A1721" t="n">
        <v>71</v>
      </c>
      <c r="B1721" t="n">
        <v>120</v>
      </c>
      <c r="C1721" t="inlineStr">
        <is>
          <t xml:space="preserve">CONCLUIDO	</t>
        </is>
      </c>
      <c r="D1721" t="n">
        <v>5.3314</v>
      </c>
      <c r="E1721" t="n">
        <v>18.76</v>
      </c>
      <c r="F1721" t="n">
        <v>15.59</v>
      </c>
      <c r="G1721" t="n">
        <v>93.55</v>
      </c>
      <c r="H1721" t="n">
        <v>1.26</v>
      </c>
      <c r="I1721" t="n">
        <v>10</v>
      </c>
      <c r="J1721" t="n">
        <v>264.42</v>
      </c>
      <c r="K1721" t="n">
        <v>57.72</v>
      </c>
      <c r="L1721" t="n">
        <v>18.75</v>
      </c>
      <c r="M1721" t="n">
        <v>8</v>
      </c>
      <c r="N1721" t="n">
        <v>67.94</v>
      </c>
      <c r="O1721" t="n">
        <v>32845.69</v>
      </c>
      <c r="P1721" t="n">
        <v>227.68</v>
      </c>
      <c r="Q1721" t="n">
        <v>467.1</v>
      </c>
      <c r="R1721" t="n">
        <v>58.32</v>
      </c>
      <c r="S1721" t="n">
        <v>39.61</v>
      </c>
      <c r="T1721" t="n">
        <v>4402.87</v>
      </c>
      <c r="U1721" t="n">
        <v>0.68</v>
      </c>
      <c r="V1721" t="n">
        <v>0.75</v>
      </c>
      <c r="W1721" t="n">
        <v>2.63</v>
      </c>
      <c r="X1721" t="n">
        <v>0.26</v>
      </c>
      <c r="Y1721" t="n">
        <v>1</v>
      </c>
      <c r="Z1721" t="n">
        <v>10</v>
      </c>
    </row>
    <row r="1722">
      <c r="A1722" t="n">
        <v>72</v>
      </c>
      <c r="B1722" t="n">
        <v>120</v>
      </c>
      <c r="C1722" t="inlineStr">
        <is>
          <t xml:space="preserve">CONCLUIDO	</t>
        </is>
      </c>
      <c r="D1722" t="n">
        <v>5.3306</v>
      </c>
      <c r="E1722" t="n">
        <v>18.76</v>
      </c>
      <c r="F1722" t="n">
        <v>15.6</v>
      </c>
      <c r="G1722" t="n">
        <v>93.56999999999999</v>
      </c>
      <c r="H1722" t="n">
        <v>1.28</v>
      </c>
      <c r="I1722" t="n">
        <v>10</v>
      </c>
      <c r="J1722" t="n">
        <v>264.89</v>
      </c>
      <c r="K1722" t="n">
        <v>57.72</v>
      </c>
      <c r="L1722" t="n">
        <v>19</v>
      </c>
      <c r="M1722" t="n">
        <v>8</v>
      </c>
      <c r="N1722" t="n">
        <v>68.16</v>
      </c>
      <c r="O1722" t="n">
        <v>32903.54</v>
      </c>
      <c r="P1722" t="n">
        <v>227.84</v>
      </c>
      <c r="Q1722" t="n">
        <v>467.07</v>
      </c>
      <c r="R1722" t="n">
        <v>58.55</v>
      </c>
      <c r="S1722" t="n">
        <v>39.61</v>
      </c>
      <c r="T1722" t="n">
        <v>4513.9</v>
      </c>
      <c r="U1722" t="n">
        <v>0.68</v>
      </c>
      <c r="V1722" t="n">
        <v>0.75</v>
      </c>
      <c r="W1722" t="n">
        <v>2.62</v>
      </c>
      <c r="X1722" t="n">
        <v>0.26</v>
      </c>
      <c r="Y1722" t="n">
        <v>1</v>
      </c>
      <c r="Z1722" t="n">
        <v>10</v>
      </c>
    </row>
    <row r="1723">
      <c r="A1723" t="n">
        <v>73</v>
      </c>
      <c r="B1723" t="n">
        <v>120</v>
      </c>
      <c r="C1723" t="inlineStr">
        <is>
          <t xml:space="preserve">CONCLUIDO	</t>
        </is>
      </c>
      <c r="D1723" t="n">
        <v>5.3313</v>
      </c>
      <c r="E1723" t="n">
        <v>18.76</v>
      </c>
      <c r="F1723" t="n">
        <v>15.59</v>
      </c>
      <c r="G1723" t="n">
        <v>93.56</v>
      </c>
      <c r="H1723" t="n">
        <v>1.29</v>
      </c>
      <c r="I1723" t="n">
        <v>10</v>
      </c>
      <c r="J1723" t="n">
        <v>265.36</v>
      </c>
      <c r="K1723" t="n">
        <v>57.72</v>
      </c>
      <c r="L1723" t="n">
        <v>19.25</v>
      </c>
      <c r="M1723" t="n">
        <v>8</v>
      </c>
      <c r="N1723" t="n">
        <v>68.38</v>
      </c>
      <c r="O1723" t="n">
        <v>32961.47</v>
      </c>
      <c r="P1723" t="n">
        <v>227.29</v>
      </c>
      <c r="Q1723" t="n">
        <v>467.07</v>
      </c>
      <c r="R1723" t="n">
        <v>58.4</v>
      </c>
      <c r="S1723" t="n">
        <v>39.61</v>
      </c>
      <c r="T1723" t="n">
        <v>4439.54</v>
      </c>
      <c r="U1723" t="n">
        <v>0.68</v>
      </c>
      <c r="V1723" t="n">
        <v>0.75</v>
      </c>
      <c r="W1723" t="n">
        <v>2.63</v>
      </c>
      <c r="X1723" t="n">
        <v>0.26</v>
      </c>
      <c r="Y1723" t="n">
        <v>1</v>
      </c>
      <c r="Z1723" t="n">
        <v>10</v>
      </c>
    </row>
    <row r="1724">
      <c r="A1724" t="n">
        <v>74</v>
      </c>
      <c r="B1724" t="n">
        <v>120</v>
      </c>
      <c r="C1724" t="inlineStr">
        <is>
          <t xml:space="preserve">CONCLUIDO	</t>
        </is>
      </c>
      <c r="D1724" t="n">
        <v>5.3335</v>
      </c>
      <c r="E1724" t="n">
        <v>18.75</v>
      </c>
      <c r="F1724" t="n">
        <v>15.59</v>
      </c>
      <c r="G1724" t="n">
        <v>93.51000000000001</v>
      </c>
      <c r="H1724" t="n">
        <v>1.31</v>
      </c>
      <c r="I1724" t="n">
        <v>10</v>
      </c>
      <c r="J1724" t="n">
        <v>265.83</v>
      </c>
      <c r="K1724" t="n">
        <v>57.72</v>
      </c>
      <c r="L1724" t="n">
        <v>19.5</v>
      </c>
      <c r="M1724" t="n">
        <v>8</v>
      </c>
      <c r="N1724" t="n">
        <v>68.59999999999999</v>
      </c>
      <c r="O1724" t="n">
        <v>33019.48</v>
      </c>
      <c r="P1724" t="n">
        <v>226.52</v>
      </c>
      <c r="Q1724" t="n">
        <v>467.07</v>
      </c>
      <c r="R1724" t="n">
        <v>58.22</v>
      </c>
      <c r="S1724" t="n">
        <v>39.61</v>
      </c>
      <c r="T1724" t="n">
        <v>4349.81</v>
      </c>
      <c r="U1724" t="n">
        <v>0.68</v>
      </c>
      <c r="V1724" t="n">
        <v>0.75</v>
      </c>
      <c r="W1724" t="n">
        <v>2.62</v>
      </c>
      <c r="X1724" t="n">
        <v>0.25</v>
      </c>
      <c r="Y1724" t="n">
        <v>1</v>
      </c>
      <c r="Z1724" t="n">
        <v>10</v>
      </c>
    </row>
    <row r="1725">
      <c r="A1725" t="n">
        <v>75</v>
      </c>
      <c r="B1725" t="n">
        <v>120</v>
      </c>
      <c r="C1725" t="inlineStr">
        <is>
          <t xml:space="preserve">CONCLUIDO	</t>
        </is>
      </c>
      <c r="D1725" t="n">
        <v>5.3347</v>
      </c>
      <c r="E1725" t="n">
        <v>18.75</v>
      </c>
      <c r="F1725" t="n">
        <v>15.58</v>
      </c>
      <c r="G1725" t="n">
        <v>93.48</v>
      </c>
      <c r="H1725" t="n">
        <v>1.32</v>
      </c>
      <c r="I1725" t="n">
        <v>10</v>
      </c>
      <c r="J1725" t="n">
        <v>266.3</v>
      </c>
      <c r="K1725" t="n">
        <v>57.72</v>
      </c>
      <c r="L1725" t="n">
        <v>19.75</v>
      </c>
      <c r="M1725" t="n">
        <v>8</v>
      </c>
      <c r="N1725" t="n">
        <v>68.81999999999999</v>
      </c>
      <c r="O1725" t="n">
        <v>33077.58</v>
      </c>
      <c r="P1725" t="n">
        <v>225.59</v>
      </c>
      <c r="Q1725" t="n">
        <v>467.07</v>
      </c>
      <c r="R1725" t="n">
        <v>58.04</v>
      </c>
      <c r="S1725" t="n">
        <v>39.61</v>
      </c>
      <c r="T1725" t="n">
        <v>4263.04</v>
      </c>
      <c r="U1725" t="n">
        <v>0.68</v>
      </c>
      <c r="V1725" t="n">
        <v>0.75</v>
      </c>
      <c r="W1725" t="n">
        <v>2.62</v>
      </c>
      <c r="X1725" t="n">
        <v>0.25</v>
      </c>
      <c r="Y1725" t="n">
        <v>1</v>
      </c>
      <c r="Z1725" t="n">
        <v>10</v>
      </c>
    </row>
    <row r="1726">
      <c r="A1726" t="n">
        <v>76</v>
      </c>
      <c r="B1726" t="n">
        <v>120</v>
      </c>
      <c r="C1726" t="inlineStr">
        <is>
          <t xml:space="preserve">CONCLUIDO	</t>
        </is>
      </c>
      <c r="D1726" t="n">
        <v>5.3323</v>
      </c>
      <c r="E1726" t="n">
        <v>18.75</v>
      </c>
      <c r="F1726" t="n">
        <v>15.59</v>
      </c>
      <c r="G1726" t="n">
        <v>93.54000000000001</v>
      </c>
      <c r="H1726" t="n">
        <v>1.33</v>
      </c>
      <c r="I1726" t="n">
        <v>10</v>
      </c>
      <c r="J1726" t="n">
        <v>266.77</v>
      </c>
      <c r="K1726" t="n">
        <v>57.72</v>
      </c>
      <c r="L1726" t="n">
        <v>20</v>
      </c>
      <c r="M1726" t="n">
        <v>8</v>
      </c>
      <c r="N1726" t="n">
        <v>69.05</v>
      </c>
      <c r="O1726" t="n">
        <v>33135.76</v>
      </c>
      <c r="P1726" t="n">
        <v>224.99</v>
      </c>
      <c r="Q1726" t="n">
        <v>467.08</v>
      </c>
      <c r="R1726" t="n">
        <v>58.37</v>
      </c>
      <c r="S1726" t="n">
        <v>39.61</v>
      </c>
      <c r="T1726" t="n">
        <v>4426.11</v>
      </c>
      <c r="U1726" t="n">
        <v>0.68</v>
      </c>
      <c r="V1726" t="n">
        <v>0.75</v>
      </c>
      <c r="W1726" t="n">
        <v>2.62</v>
      </c>
      <c r="X1726" t="n">
        <v>0.26</v>
      </c>
      <c r="Y1726" t="n">
        <v>1</v>
      </c>
      <c r="Z1726" t="n">
        <v>10</v>
      </c>
    </row>
    <row r="1727">
      <c r="A1727" t="n">
        <v>77</v>
      </c>
      <c r="B1727" t="n">
        <v>120</v>
      </c>
      <c r="C1727" t="inlineStr">
        <is>
          <t xml:space="preserve">CONCLUIDO	</t>
        </is>
      </c>
      <c r="D1727" t="n">
        <v>5.3557</v>
      </c>
      <c r="E1727" t="n">
        <v>18.67</v>
      </c>
      <c r="F1727" t="n">
        <v>15.55</v>
      </c>
      <c r="G1727" t="n">
        <v>103.69</v>
      </c>
      <c r="H1727" t="n">
        <v>1.35</v>
      </c>
      <c r="I1727" t="n">
        <v>9</v>
      </c>
      <c r="J1727" t="n">
        <v>267.24</v>
      </c>
      <c r="K1727" t="n">
        <v>57.72</v>
      </c>
      <c r="L1727" t="n">
        <v>20.25</v>
      </c>
      <c r="M1727" t="n">
        <v>7</v>
      </c>
      <c r="N1727" t="n">
        <v>69.27</v>
      </c>
      <c r="O1727" t="n">
        <v>33194.02</v>
      </c>
      <c r="P1727" t="n">
        <v>224.59</v>
      </c>
      <c r="Q1727" t="n">
        <v>467.07</v>
      </c>
      <c r="R1727" t="n">
        <v>57.06</v>
      </c>
      <c r="S1727" t="n">
        <v>39.61</v>
      </c>
      <c r="T1727" t="n">
        <v>3777.68</v>
      </c>
      <c r="U1727" t="n">
        <v>0.6899999999999999</v>
      </c>
      <c r="V1727" t="n">
        <v>0.75</v>
      </c>
      <c r="W1727" t="n">
        <v>2.62</v>
      </c>
      <c r="X1727" t="n">
        <v>0.22</v>
      </c>
      <c r="Y1727" t="n">
        <v>1</v>
      </c>
      <c r="Z1727" t="n">
        <v>10</v>
      </c>
    </row>
    <row r="1728">
      <c r="A1728" t="n">
        <v>78</v>
      </c>
      <c r="B1728" t="n">
        <v>120</v>
      </c>
      <c r="C1728" t="inlineStr">
        <is>
          <t xml:space="preserve">CONCLUIDO	</t>
        </is>
      </c>
      <c r="D1728" t="n">
        <v>5.3544</v>
      </c>
      <c r="E1728" t="n">
        <v>18.68</v>
      </c>
      <c r="F1728" t="n">
        <v>15.56</v>
      </c>
      <c r="G1728" t="n">
        <v>103.71</v>
      </c>
      <c r="H1728" t="n">
        <v>1.36</v>
      </c>
      <c r="I1728" t="n">
        <v>9</v>
      </c>
      <c r="J1728" t="n">
        <v>267.71</v>
      </c>
      <c r="K1728" t="n">
        <v>57.72</v>
      </c>
      <c r="L1728" t="n">
        <v>20.5</v>
      </c>
      <c r="M1728" t="n">
        <v>7</v>
      </c>
      <c r="N1728" t="n">
        <v>69.48999999999999</v>
      </c>
      <c r="O1728" t="n">
        <v>33252.37</v>
      </c>
      <c r="P1728" t="n">
        <v>224.78</v>
      </c>
      <c r="Q1728" t="n">
        <v>467.07</v>
      </c>
      <c r="R1728" t="n">
        <v>57.24</v>
      </c>
      <c r="S1728" t="n">
        <v>39.61</v>
      </c>
      <c r="T1728" t="n">
        <v>3864.14</v>
      </c>
      <c r="U1728" t="n">
        <v>0.6899999999999999</v>
      </c>
      <c r="V1728" t="n">
        <v>0.75</v>
      </c>
      <c r="W1728" t="n">
        <v>2.62</v>
      </c>
      <c r="X1728" t="n">
        <v>0.22</v>
      </c>
      <c r="Y1728" t="n">
        <v>1</v>
      </c>
      <c r="Z1728" t="n">
        <v>10</v>
      </c>
    </row>
    <row r="1729">
      <c r="A1729" t="n">
        <v>79</v>
      </c>
      <c r="B1729" t="n">
        <v>120</v>
      </c>
      <c r="C1729" t="inlineStr">
        <is>
          <t xml:space="preserve">CONCLUIDO	</t>
        </is>
      </c>
      <c r="D1729" t="n">
        <v>5.3543</v>
      </c>
      <c r="E1729" t="n">
        <v>18.68</v>
      </c>
      <c r="F1729" t="n">
        <v>15.56</v>
      </c>
      <c r="G1729" t="n">
        <v>103.72</v>
      </c>
      <c r="H1729" t="n">
        <v>1.38</v>
      </c>
      <c r="I1729" t="n">
        <v>9</v>
      </c>
      <c r="J1729" t="n">
        <v>268.19</v>
      </c>
      <c r="K1729" t="n">
        <v>57.72</v>
      </c>
      <c r="L1729" t="n">
        <v>20.75</v>
      </c>
      <c r="M1729" t="n">
        <v>7</v>
      </c>
      <c r="N1729" t="n">
        <v>69.70999999999999</v>
      </c>
      <c r="O1729" t="n">
        <v>33310.81</v>
      </c>
      <c r="P1729" t="n">
        <v>225.14</v>
      </c>
      <c r="Q1729" t="n">
        <v>467.07</v>
      </c>
      <c r="R1729" t="n">
        <v>57.22</v>
      </c>
      <c r="S1729" t="n">
        <v>39.61</v>
      </c>
      <c r="T1729" t="n">
        <v>3856.58</v>
      </c>
      <c r="U1729" t="n">
        <v>0.6899999999999999</v>
      </c>
      <c r="V1729" t="n">
        <v>0.75</v>
      </c>
      <c r="W1729" t="n">
        <v>2.62</v>
      </c>
      <c r="X1729" t="n">
        <v>0.22</v>
      </c>
      <c r="Y1729" t="n">
        <v>1</v>
      </c>
      <c r="Z1729" t="n">
        <v>10</v>
      </c>
    </row>
    <row r="1730">
      <c r="A1730" t="n">
        <v>80</v>
      </c>
      <c r="B1730" t="n">
        <v>120</v>
      </c>
      <c r="C1730" t="inlineStr">
        <is>
          <t xml:space="preserve">CONCLUIDO	</t>
        </is>
      </c>
      <c r="D1730" t="n">
        <v>5.3548</v>
      </c>
      <c r="E1730" t="n">
        <v>18.67</v>
      </c>
      <c r="F1730" t="n">
        <v>15.56</v>
      </c>
      <c r="G1730" t="n">
        <v>103.71</v>
      </c>
      <c r="H1730" t="n">
        <v>1.39</v>
      </c>
      <c r="I1730" t="n">
        <v>9</v>
      </c>
      <c r="J1730" t="n">
        <v>268.66</v>
      </c>
      <c r="K1730" t="n">
        <v>57.72</v>
      </c>
      <c r="L1730" t="n">
        <v>21</v>
      </c>
      <c r="M1730" t="n">
        <v>7</v>
      </c>
      <c r="N1730" t="n">
        <v>69.94</v>
      </c>
      <c r="O1730" t="n">
        <v>33369.33</v>
      </c>
      <c r="P1730" t="n">
        <v>225.19</v>
      </c>
      <c r="Q1730" t="n">
        <v>467.07</v>
      </c>
      <c r="R1730" t="n">
        <v>57.1</v>
      </c>
      <c r="S1730" t="n">
        <v>39.61</v>
      </c>
      <c r="T1730" t="n">
        <v>3798.02</v>
      </c>
      <c r="U1730" t="n">
        <v>0.6899999999999999</v>
      </c>
      <c r="V1730" t="n">
        <v>0.75</v>
      </c>
      <c r="W1730" t="n">
        <v>2.63</v>
      </c>
      <c r="X1730" t="n">
        <v>0.22</v>
      </c>
      <c r="Y1730" t="n">
        <v>1</v>
      </c>
      <c r="Z1730" t="n">
        <v>10</v>
      </c>
    </row>
    <row r="1731">
      <c r="A1731" t="n">
        <v>81</v>
      </c>
      <c r="B1731" t="n">
        <v>120</v>
      </c>
      <c r="C1731" t="inlineStr">
        <is>
          <t xml:space="preserve">CONCLUIDO	</t>
        </is>
      </c>
      <c r="D1731" t="n">
        <v>5.3544</v>
      </c>
      <c r="E1731" t="n">
        <v>18.68</v>
      </c>
      <c r="F1731" t="n">
        <v>15.56</v>
      </c>
      <c r="G1731" t="n">
        <v>103.72</v>
      </c>
      <c r="H1731" t="n">
        <v>1.41</v>
      </c>
      <c r="I1731" t="n">
        <v>9</v>
      </c>
      <c r="J1731" t="n">
        <v>269.14</v>
      </c>
      <c r="K1731" t="n">
        <v>57.72</v>
      </c>
      <c r="L1731" t="n">
        <v>21.25</v>
      </c>
      <c r="M1731" t="n">
        <v>7</v>
      </c>
      <c r="N1731" t="n">
        <v>70.16</v>
      </c>
      <c r="O1731" t="n">
        <v>33427.94</v>
      </c>
      <c r="P1731" t="n">
        <v>225.38</v>
      </c>
      <c r="Q1731" t="n">
        <v>467.07</v>
      </c>
      <c r="R1731" t="n">
        <v>57.35</v>
      </c>
      <c r="S1731" t="n">
        <v>39.61</v>
      </c>
      <c r="T1731" t="n">
        <v>3923.15</v>
      </c>
      <c r="U1731" t="n">
        <v>0.6899999999999999</v>
      </c>
      <c r="V1731" t="n">
        <v>0.75</v>
      </c>
      <c r="W1731" t="n">
        <v>2.62</v>
      </c>
      <c r="X1731" t="n">
        <v>0.22</v>
      </c>
      <c r="Y1731" t="n">
        <v>1</v>
      </c>
      <c r="Z1731" t="n">
        <v>10</v>
      </c>
    </row>
    <row r="1732">
      <c r="A1732" t="n">
        <v>82</v>
      </c>
      <c r="B1732" t="n">
        <v>120</v>
      </c>
      <c r="C1732" t="inlineStr">
        <is>
          <t xml:space="preserve">CONCLUIDO	</t>
        </is>
      </c>
      <c r="D1732" t="n">
        <v>5.3516</v>
      </c>
      <c r="E1732" t="n">
        <v>18.69</v>
      </c>
      <c r="F1732" t="n">
        <v>15.57</v>
      </c>
      <c r="G1732" t="n">
        <v>103.78</v>
      </c>
      <c r="H1732" t="n">
        <v>1.42</v>
      </c>
      <c r="I1732" t="n">
        <v>9</v>
      </c>
      <c r="J1732" t="n">
        <v>269.61</v>
      </c>
      <c r="K1732" t="n">
        <v>57.72</v>
      </c>
      <c r="L1732" t="n">
        <v>21.5</v>
      </c>
      <c r="M1732" t="n">
        <v>7</v>
      </c>
      <c r="N1732" t="n">
        <v>70.39</v>
      </c>
      <c r="O1732" t="n">
        <v>33486.63</v>
      </c>
      <c r="P1732" t="n">
        <v>225.21</v>
      </c>
      <c r="Q1732" t="n">
        <v>467.07</v>
      </c>
      <c r="R1732" t="n">
        <v>57.62</v>
      </c>
      <c r="S1732" t="n">
        <v>39.61</v>
      </c>
      <c r="T1732" t="n">
        <v>4057.68</v>
      </c>
      <c r="U1732" t="n">
        <v>0.6899999999999999</v>
      </c>
      <c r="V1732" t="n">
        <v>0.75</v>
      </c>
      <c r="W1732" t="n">
        <v>2.62</v>
      </c>
      <c r="X1732" t="n">
        <v>0.23</v>
      </c>
      <c r="Y1732" t="n">
        <v>1</v>
      </c>
      <c r="Z1732" t="n">
        <v>10</v>
      </c>
    </row>
    <row r="1733">
      <c r="A1733" t="n">
        <v>83</v>
      </c>
      <c r="B1733" t="n">
        <v>120</v>
      </c>
      <c r="C1733" t="inlineStr">
        <is>
          <t xml:space="preserve">CONCLUIDO	</t>
        </is>
      </c>
      <c r="D1733" t="n">
        <v>5.3536</v>
      </c>
      <c r="E1733" t="n">
        <v>18.68</v>
      </c>
      <c r="F1733" t="n">
        <v>15.56</v>
      </c>
      <c r="G1733" t="n">
        <v>103.74</v>
      </c>
      <c r="H1733" t="n">
        <v>1.43</v>
      </c>
      <c r="I1733" t="n">
        <v>9</v>
      </c>
      <c r="J1733" t="n">
        <v>270.09</v>
      </c>
      <c r="K1733" t="n">
        <v>57.72</v>
      </c>
      <c r="L1733" t="n">
        <v>21.75</v>
      </c>
      <c r="M1733" t="n">
        <v>7</v>
      </c>
      <c r="N1733" t="n">
        <v>70.62</v>
      </c>
      <c r="O1733" t="n">
        <v>33545.41</v>
      </c>
      <c r="P1733" t="n">
        <v>224.38</v>
      </c>
      <c r="Q1733" t="n">
        <v>467.07</v>
      </c>
      <c r="R1733" t="n">
        <v>57.47</v>
      </c>
      <c r="S1733" t="n">
        <v>39.61</v>
      </c>
      <c r="T1733" t="n">
        <v>3978.6</v>
      </c>
      <c r="U1733" t="n">
        <v>0.6899999999999999</v>
      </c>
      <c r="V1733" t="n">
        <v>0.75</v>
      </c>
      <c r="W1733" t="n">
        <v>2.62</v>
      </c>
      <c r="X1733" t="n">
        <v>0.23</v>
      </c>
      <c r="Y1733" t="n">
        <v>1</v>
      </c>
      <c r="Z1733" t="n">
        <v>10</v>
      </c>
    </row>
    <row r="1734">
      <c r="A1734" t="n">
        <v>84</v>
      </c>
      <c r="B1734" t="n">
        <v>120</v>
      </c>
      <c r="C1734" t="inlineStr">
        <is>
          <t xml:space="preserve">CONCLUIDO	</t>
        </is>
      </c>
      <c r="D1734" t="n">
        <v>5.3523</v>
      </c>
      <c r="E1734" t="n">
        <v>18.68</v>
      </c>
      <c r="F1734" t="n">
        <v>15.56</v>
      </c>
      <c r="G1734" t="n">
        <v>103.76</v>
      </c>
      <c r="H1734" t="n">
        <v>1.45</v>
      </c>
      <c r="I1734" t="n">
        <v>9</v>
      </c>
      <c r="J1734" t="n">
        <v>270.57</v>
      </c>
      <c r="K1734" t="n">
        <v>57.72</v>
      </c>
      <c r="L1734" t="n">
        <v>22</v>
      </c>
      <c r="M1734" t="n">
        <v>7</v>
      </c>
      <c r="N1734" t="n">
        <v>70.84</v>
      </c>
      <c r="O1734" t="n">
        <v>33604.28</v>
      </c>
      <c r="P1734" t="n">
        <v>224.18</v>
      </c>
      <c r="Q1734" t="n">
        <v>467.07</v>
      </c>
      <c r="R1734" t="n">
        <v>57.58</v>
      </c>
      <c r="S1734" t="n">
        <v>39.61</v>
      </c>
      <c r="T1734" t="n">
        <v>4034.44</v>
      </c>
      <c r="U1734" t="n">
        <v>0.6899999999999999</v>
      </c>
      <c r="V1734" t="n">
        <v>0.75</v>
      </c>
      <c r="W1734" t="n">
        <v>2.62</v>
      </c>
      <c r="X1734" t="n">
        <v>0.23</v>
      </c>
      <c r="Y1734" t="n">
        <v>1</v>
      </c>
      <c r="Z1734" t="n">
        <v>10</v>
      </c>
    </row>
    <row r="1735">
      <c r="A1735" t="n">
        <v>85</v>
      </c>
      <c r="B1735" t="n">
        <v>120</v>
      </c>
      <c r="C1735" t="inlineStr">
        <is>
          <t xml:space="preserve">CONCLUIDO	</t>
        </is>
      </c>
      <c r="D1735" t="n">
        <v>5.3488</v>
      </c>
      <c r="E1735" t="n">
        <v>18.7</v>
      </c>
      <c r="F1735" t="n">
        <v>15.58</v>
      </c>
      <c r="G1735" t="n">
        <v>103.85</v>
      </c>
      <c r="H1735" t="n">
        <v>1.46</v>
      </c>
      <c r="I1735" t="n">
        <v>9</v>
      </c>
      <c r="J1735" t="n">
        <v>271.05</v>
      </c>
      <c r="K1735" t="n">
        <v>57.72</v>
      </c>
      <c r="L1735" t="n">
        <v>22.25</v>
      </c>
      <c r="M1735" t="n">
        <v>7</v>
      </c>
      <c r="N1735" t="n">
        <v>71.06999999999999</v>
      </c>
      <c r="O1735" t="n">
        <v>33663.24</v>
      </c>
      <c r="P1735" t="n">
        <v>223.78</v>
      </c>
      <c r="Q1735" t="n">
        <v>467.07</v>
      </c>
      <c r="R1735" t="n">
        <v>58</v>
      </c>
      <c r="S1735" t="n">
        <v>39.61</v>
      </c>
      <c r="T1735" t="n">
        <v>4246.99</v>
      </c>
      <c r="U1735" t="n">
        <v>0.68</v>
      </c>
      <c r="V1735" t="n">
        <v>0.75</v>
      </c>
      <c r="W1735" t="n">
        <v>2.62</v>
      </c>
      <c r="X1735" t="n">
        <v>0.24</v>
      </c>
      <c r="Y1735" t="n">
        <v>1</v>
      </c>
      <c r="Z1735" t="n">
        <v>10</v>
      </c>
    </row>
    <row r="1736">
      <c r="A1736" t="n">
        <v>86</v>
      </c>
      <c r="B1736" t="n">
        <v>120</v>
      </c>
      <c r="C1736" t="inlineStr">
        <is>
          <t xml:space="preserve">CONCLUIDO	</t>
        </is>
      </c>
      <c r="D1736" t="n">
        <v>5.3533</v>
      </c>
      <c r="E1736" t="n">
        <v>18.68</v>
      </c>
      <c r="F1736" t="n">
        <v>15.56</v>
      </c>
      <c r="G1736" t="n">
        <v>103.74</v>
      </c>
      <c r="H1736" t="n">
        <v>1.47</v>
      </c>
      <c r="I1736" t="n">
        <v>9</v>
      </c>
      <c r="J1736" t="n">
        <v>271.52</v>
      </c>
      <c r="K1736" t="n">
        <v>57.72</v>
      </c>
      <c r="L1736" t="n">
        <v>22.5</v>
      </c>
      <c r="M1736" t="n">
        <v>7</v>
      </c>
      <c r="N1736" t="n">
        <v>71.3</v>
      </c>
      <c r="O1736" t="n">
        <v>33722.28</v>
      </c>
      <c r="P1736" t="n">
        <v>222.95</v>
      </c>
      <c r="Q1736" t="n">
        <v>467.07</v>
      </c>
      <c r="R1736" t="n">
        <v>57.51</v>
      </c>
      <c r="S1736" t="n">
        <v>39.61</v>
      </c>
      <c r="T1736" t="n">
        <v>3998.71</v>
      </c>
      <c r="U1736" t="n">
        <v>0.6899999999999999</v>
      </c>
      <c r="V1736" t="n">
        <v>0.75</v>
      </c>
      <c r="W1736" t="n">
        <v>2.62</v>
      </c>
      <c r="X1736" t="n">
        <v>0.23</v>
      </c>
      <c r="Y1736" t="n">
        <v>1</v>
      </c>
      <c r="Z1736" t="n">
        <v>10</v>
      </c>
    </row>
    <row r="1737">
      <c r="A1737" t="n">
        <v>87</v>
      </c>
      <c r="B1737" t="n">
        <v>120</v>
      </c>
      <c r="C1737" t="inlineStr">
        <is>
          <t xml:space="preserve">CONCLUIDO	</t>
        </is>
      </c>
      <c r="D1737" t="n">
        <v>5.3792</v>
      </c>
      <c r="E1737" t="n">
        <v>18.59</v>
      </c>
      <c r="F1737" t="n">
        <v>15.52</v>
      </c>
      <c r="G1737" t="n">
        <v>116.38</v>
      </c>
      <c r="H1737" t="n">
        <v>1.49</v>
      </c>
      <c r="I1737" t="n">
        <v>8</v>
      </c>
      <c r="J1737" t="n">
        <v>272</v>
      </c>
      <c r="K1737" t="n">
        <v>57.72</v>
      </c>
      <c r="L1737" t="n">
        <v>22.75</v>
      </c>
      <c r="M1737" t="n">
        <v>6</v>
      </c>
      <c r="N1737" t="n">
        <v>71.53</v>
      </c>
      <c r="O1737" t="n">
        <v>33781.41</v>
      </c>
      <c r="P1737" t="n">
        <v>221.88</v>
      </c>
      <c r="Q1737" t="n">
        <v>467.07</v>
      </c>
      <c r="R1737" t="n">
        <v>55.92</v>
      </c>
      <c r="S1737" t="n">
        <v>39.61</v>
      </c>
      <c r="T1737" t="n">
        <v>3212.71</v>
      </c>
      <c r="U1737" t="n">
        <v>0.71</v>
      </c>
      <c r="V1737" t="n">
        <v>0.75</v>
      </c>
      <c r="W1737" t="n">
        <v>2.62</v>
      </c>
      <c r="X1737" t="n">
        <v>0.18</v>
      </c>
      <c r="Y1737" t="n">
        <v>1</v>
      </c>
      <c r="Z1737" t="n">
        <v>10</v>
      </c>
    </row>
    <row r="1738">
      <c r="A1738" t="n">
        <v>88</v>
      </c>
      <c r="B1738" t="n">
        <v>120</v>
      </c>
      <c r="C1738" t="inlineStr">
        <is>
          <t xml:space="preserve">CONCLUIDO	</t>
        </is>
      </c>
      <c r="D1738" t="n">
        <v>5.3767</v>
      </c>
      <c r="E1738" t="n">
        <v>18.6</v>
      </c>
      <c r="F1738" t="n">
        <v>15.53</v>
      </c>
      <c r="G1738" t="n">
        <v>116.44</v>
      </c>
      <c r="H1738" t="n">
        <v>1.5</v>
      </c>
      <c r="I1738" t="n">
        <v>8</v>
      </c>
      <c r="J1738" t="n">
        <v>272.49</v>
      </c>
      <c r="K1738" t="n">
        <v>57.72</v>
      </c>
      <c r="L1738" t="n">
        <v>23</v>
      </c>
      <c r="M1738" t="n">
        <v>6</v>
      </c>
      <c r="N1738" t="n">
        <v>71.76000000000001</v>
      </c>
      <c r="O1738" t="n">
        <v>33840.76</v>
      </c>
      <c r="P1738" t="n">
        <v>221.92</v>
      </c>
      <c r="Q1738" t="n">
        <v>467.08</v>
      </c>
      <c r="R1738" t="n">
        <v>56.3</v>
      </c>
      <c r="S1738" t="n">
        <v>39.61</v>
      </c>
      <c r="T1738" t="n">
        <v>3402.73</v>
      </c>
      <c r="U1738" t="n">
        <v>0.7</v>
      </c>
      <c r="V1738" t="n">
        <v>0.75</v>
      </c>
      <c r="W1738" t="n">
        <v>2.62</v>
      </c>
      <c r="X1738" t="n">
        <v>0.19</v>
      </c>
      <c r="Y1738" t="n">
        <v>1</v>
      </c>
      <c r="Z1738" t="n">
        <v>10</v>
      </c>
    </row>
    <row r="1739">
      <c r="A1739" t="n">
        <v>89</v>
      </c>
      <c r="B1739" t="n">
        <v>120</v>
      </c>
      <c r="C1739" t="inlineStr">
        <is>
          <t xml:space="preserve">CONCLUIDO	</t>
        </is>
      </c>
      <c r="D1739" t="n">
        <v>5.3743</v>
      </c>
      <c r="E1739" t="n">
        <v>18.61</v>
      </c>
      <c r="F1739" t="n">
        <v>15.53</v>
      </c>
      <c r="G1739" t="n">
        <v>116.5</v>
      </c>
      <c r="H1739" t="n">
        <v>1.52</v>
      </c>
      <c r="I1739" t="n">
        <v>8</v>
      </c>
      <c r="J1739" t="n">
        <v>272.97</v>
      </c>
      <c r="K1739" t="n">
        <v>57.72</v>
      </c>
      <c r="L1739" t="n">
        <v>23.25</v>
      </c>
      <c r="M1739" t="n">
        <v>6</v>
      </c>
      <c r="N1739" t="n">
        <v>71.98999999999999</v>
      </c>
      <c r="O1739" t="n">
        <v>33900.07</v>
      </c>
      <c r="P1739" t="n">
        <v>222.15</v>
      </c>
      <c r="Q1739" t="n">
        <v>467.07</v>
      </c>
      <c r="R1739" t="n">
        <v>56.45</v>
      </c>
      <c r="S1739" t="n">
        <v>39.61</v>
      </c>
      <c r="T1739" t="n">
        <v>3476.25</v>
      </c>
      <c r="U1739" t="n">
        <v>0.7</v>
      </c>
      <c r="V1739" t="n">
        <v>0.75</v>
      </c>
      <c r="W1739" t="n">
        <v>2.62</v>
      </c>
      <c r="X1739" t="n">
        <v>0.2</v>
      </c>
      <c r="Y1739" t="n">
        <v>1</v>
      </c>
      <c r="Z1739" t="n">
        <v>10</v>
      </c>
    </row>
    <row r="1740">
      <c r="A1740" t="n">
        <v>90</v>
      </c>
      <c r="B1740" t="n">
        <v>120</v>
      </c>
      <c r="C1740" t="inlineStr">
        <is>
          <t xml:space="preserve">CONCLUIDO	</t>
        </is>
      </c>
      <c r="D1740" t="n">
        <v>5.3761</v>
      </c>
      <c r="E1740" t="n">
        <v>18.6</v>
      </c>
      <c r="F1740" t="n">
        <v>15.53</v>
      </c>
      <c r="G1740" t="n">
        <v>116.46</v>
      </c>
      <c r="H1740" t="n">
        <v>1.53</v>
      </c>
      <c r="I1740" t="n">
        <v>8</v>
      </c>
      <c r="J1740" t="n">
        <v>273.45</v>
      </c>
      <c r="K1740" t="n">
        <v>57.72</v>
      </c>
      <c r="L1740" t="n">
        <v>23.5</v>
      </c>
      <c r="M1740" t="n">
        <v>6</v>
      </c>
      <c r="N1740" t="n">
        <v>72.22</v>
      </c>
      <c r="O1740" t="n">
        <v>33959.47</v>
      </c>
      <c r="P1740" t="n">
        <v>222.38</v>
      </c>
      <c r="Q1740" t="n">
        <v>467.07</v>
      </c>
      <c r="R1740" t="n">
        <v>56.3</v>
      </c>
      <c r="S1740" t="n">
        <v>39.61</v>
      </c>
      <c r="T1740" t="n">
        <v>3399.34</v>
      </c>
      <c r="U1740" t="n">
        <v>0.7</v>
      </c>
      <c r="V1740" t="n">
        <v>0.75</v>
      </c>
      <c r="W1740" t="n">
        <v>2.62</v>
      </c>
      <c r="X1740" t="n">
        <v>0.19</v>
      </c>
      <c r="Y1740" t="n">
        <v>1</v>
      </c>
      <c r="Z1740" t="n">
        <v>10</v>
      </c>
    </row>
    <row r="1741">
      <c r="A1741" t="n">
        <v>91</v>
      </c>
      <c r="B1741" t="n">
        <v>120</v>
      </c>
      <c r="C1741" t="inlineStr">
        <is>
          <t xml:space="preserve">CONCLUIDO	</t>
        </is>
      </c>
      <c r="D1741" t="n">
        <v>5.3755</v>
      </c>
      <c r="E1741" t="n">
        <v>18.6</v>
      </c>
      <c r="F1741" t="n">
        <v>15.53</v>
      </c>
      <c r="G1741" t="n">
        <v>116.47</v>
      </c>
      <c r="H1741" t="n">
        <v>1.54</v>
      </c>
      <c r="I1741" t="n">
        <v>8</v>
      </c>
      <c r="J1741" t="n">
        <v>273.93</v>
      </c>
      <c r="K1741" t="n">
        <v>57.72</v>
      </c>
      <c r="L1741" t="n">
        <v>23.75</v>
      </c>
      <c r="M1741" t="n">
        <v>6</v>
      </c>
      <c r="N1741" t="n">
        <v>72.45999999999999</v>
      </c>
      <c r="O1741" t="n">
        <v>34018.96</v>
      </c>
      <c r="P1741" t="n">
        <v>222.15</v>
      </c>
      <c r="Q1741" t="n">
        <v>467.07</v>
      </c>
      <c r="R1741" t="n">
        <v>56.38</v>
      </c>
      <c r="S1741" t="n">
        <v>39.61</v>
      </c>
      <c r="T1741" t="n">
        <v>3442.46</v>
      </c>
      <c r="U1741" t="n">
        <v>0.7</v>
      </c>
      <c r="V1741" t="n">
        <v>0.75</v>
      </c>
      <c r="W1741" t="n">
        <v>2.62</v>
      </c>
      <c r="X1741" t="n">
        <v>0.2</v>
      </c>
      <c r="Y1741" t="n">
        <v>1</v>
      </c>
      <c r="Z1741" t="n">
        <v>10</v>
      </c>
    </row>
    <row r="1742">
      <c r="A1742" t="n">
        <v>92</v>
      </c>
      <c r="B1742" t="n">
        <v>120</v>
      </c>
      <c r="C1742" t="inlineStr">
        <is>
          <t xml:space="preserve">CONCLUIDO	</t>
        </is>
      </c>
      <c r="D1742" t="n">
        <v>5.3775</v>
      </c>
      <c r="E1742" t="n">
        <v>18.6</v>
      </c>
      <c r="F1742" t="n">
        <v>15.52</v>
      </c>
      <c r="G1742" t="n">
        <v>116.42</v>
      </c>
      <c r="H1742" t="n">
        <v>1.56</v>
      </c>
      <c r="I1742" t="n">
        <v>8</v>
      </c>
      <c r="J1742" t="n">
        <v>274.41</v>
      </c>
      <c r="K1742" t="n">
        <v>57.72</v>
      </c>
      <c r="L1742" t="n">
        <v>24</v>
      </c>
      <c r="M1742" t="n">
        <v>6</v>
      </c>
      <c r="N1742" t="n">
        <v>72.69</v>
      </c>
      <c r="O1742" t="n">
        <v>34078.55</v>
      </c>
      <c r="P1742" t="n">
        <v>222.13</v>
      </c>
      <c r="Q1742" t="n">
        <v>467.07</v>
      </c>
      <c r="R1742" t="n">
        <v>56.02</v>
      </c>
      <c r="S1742" t="n">
        <v>39.61</v>
      </c>
      <c r="T1742" t="n">
        <v>3259.43</v>
      </c>
      <c r="U1742" t="n">
        <v>0.71</v>
      </c>
      <c r="V1742" t="n">
        <v>0.75</v>
      </c>
      <c r="W1742" t="n">
        <v>2.62</v>
      </c>
      <c r="X1742" t="n">
        <v>0.19</v>
      </c>
      <c r="Y1742" t="n">
        <v>1</v>
      </c>
      <c r="Z1742" t="n">
        <v>10</v>
      </c>
    </row>
    <row r="1743">
      <c r="A1743" t="n">
        <v>93</v>
      </c>
      <c r="B1743" t="n">
        <v>120</v>
      </c>
      <c r="C1743" t="inlineStr">
        <is>
          <t xml:space="preserve">CONCLUIDO	</t>
        </is>
      </c>
      <c r="D1743" t="n">
        <v>5.3764</v>
      </c>
      <c r="E1743" t="n">
        <v>18.6</v>
      </c>
      <c r="F1743" t="n">
        <v>15.53</v>
      </c>
      <c r="G1743" t="n">
        <v>116.45</v>
      </c>
      <c r="H1743" t="n">
        <v>1.57</v>
      </c>
      <c r="I1743" t="n">
        <v>8</v>
      </c>
      <c r="J1743" t="n">
        <v>274.9</v>
      </c>
      <c r="K1743" t="n">
        <v>57.72</v>
      </c>
      <c r="L1743" t="n">
        <v>24.25</v>
      </c>
      <c r="M1743" t="n">
        <v>6</v>
      </c>
      <c r="N1743" t="n">
        <v>72.92</v>
      </c>
      <c r="O1743" t="n">
        <v>34138.22</v>
      </c>
      <c r="P1743" t="n">
        <v>222.2</v>
      </c>
      <c r="Q1743" t="n">
        <v>467.07</v>
      </c>
      <c r="R1743" t="n">
        <v>56.21</v>
      </c>
      <c r="S1743" t="n">
        <v>39.61</v>
      </c>
      <c r="T1743" t="n">
        <v>3356.33</v>
      </c>
      <c r="U1743" t="n">
        <v>0.7</v>
      </c>
      <c r="V1743" t="n">
        <v>0.75</v>
      </c>
      <c r="W1743" t="n">
        <v>2.62</v>
      </c>
      <c r="X1743" t="n">
        <v>0.19</v>
      </c>
      <c r="Y1743" t="n">
        <v>1</v>
      </c>
      <c r="Z1743" t="n">
        <v>10</v>
      </c>
    </row>
    <row r="1744">
      <c r="A1744" t="n">
        <v>94</v>
      </c>
      <c r="B1744" t="n">
        <v>120</v>
      </c>
      <c r="C1744" t="inlineStr">
        <is>
          <t xml:space="preserve">CONCLUIDO	</t>
        </is>
      </c>
      <c r="D1744" t="n">
        <v>5.3747</v>
      </c>
      <c r="E1744" t="n">
        <v>18.61</v>
      </c>
      <c r="F1744" t="n">
        <v>15.53</v>
      </c>
      <c r="G1744" t="n">
        <v>116.49</v>
      </c>
      <c r="H1744" t="n">
        <v>1.58</v>
      </c>
      <c r="I1744" t="n">
        <v>8</v>
      </c>
      <c r="J1744" t="n">
        <v>275.38</v>
      </c>
      <c r="K1744" t="n">
        <v>57.72</v>
      </c>
      <c r="L1744" t="n">
        <v>24.5</v>
      </c>
      <c r="M1744" t="n">
        <v>6</v>
      </c>
      <c r="N1744" t="n">
        <v>73.16</v>
      </c>
      <c r="O1744" t="n">
        <v>34197.98</v>
      </c>
      <c r="P1744" t="n">
        <v>221.84</v>
      </c>
      <c r="Q1744" t="n">
        <v>467.07</v>
      </c>
      <c r="R1744" t="n">
        <v>56.57</v>
      </c>
      <c r="S1744" t="n">
        <v>39.61</v>
      </c>
      <c r="T1744" t="n">
        <v>3533.42</v>
      </c>
      <c r="U1744" t="n">
        <v>0.7</v>
      </c>
      <c r="V1744" t="n">
        <v>0.75</v>
      </c>
      <c r="W1744" t="n">
        <v>2.62</v>
      </c>
      <c r="X1744" t="n">
        <v>0.2</v>
      </c>
      <c r="Y1744" t="n">
        <v>1</v>
      </c>
      <c r="Z1744" t="n">
        <v>10</v>
      </c>
    </row>
    <row r="1745">
      <c r="A1745" t="n">
        <v>95</v>
      </c>
      <c r="B1745" t="n">
        <v>120</v>
      </c>
      <c r="C1745" t="inlineStr">
        <is>
          <t xml:space="preserve">CONCLUIDO	</t>
        </is>
      </c>
      <c r="D1745" t="n">
        <v>5.3763</v>
      </c>
      <c r="E1745" t="n">
        <v>18.6</v>
      </c>
      <c r="F1745" t="n">
        <v>15.53</v>
      </c>
      <c r="G1745" t="n">
        <v>116.45</v>
      </c>
      <c r="H1745" t="n">
        <v>1.6</v>
      </c>
      <c r="I1745" t="n">
        <v>8</v>
      </c>
      <c r="J1745" t="n">
        <v>275.87</v>
      </c>
      <c r="K1745" t="n">
        <v>57.72</v>
      </c>
      <c r="L1745" t="n">
        <v>24.75</v>
      </c>
      <c r="M1745" t="n">
        <v>6</v>
      </c>
      <c r="N1745" t="n">
        <v>73.39</v>
      </c>
      <c r="O1745" t="n">
        <v>34257.84</v>
      </c>
      <c r="P1745" t="n">
        <v>221.2</v>
      </c>
      <c r="Q1745" t="n">
        <v>467.07</v>
      </c>
      <c r="R1745" t="n">
        <v>56.27</v>
      </c>
      <c r="S1745" t="n">
        <v>39.61</v>
      </c>
      <c r="T1745" t="n">
        <v>3387.11</v>
      </c>
      <c r="U1745" t="n">
        <v>0.7</v>
      </c>
      <c r="V1745" t="n">
        <v>0.75</v>
      </c>
      <c r="W1745" t="n">
        <v>2.62</v>
      </c>
      <c r="X1745" t="n">
        <v>0.19</v>
      </c>
      <c r="Y1745" t="n">
        <v>1</v>
      </c>
      <c r="Z1745" t="n">
        <v>10</v>
      </c>
    </row>
    <row r="1746">
      <c r="A1746" t="n">
        <v>96</v>
      </c>
      <c r="B1746" t="n">
        <v>120</v>
      </c>
      <c r="C1746" t="inlineStr">
        <is>
          <t xml:space="preserve">CONCLUIDO	</t>
        </is>
      </c>
      <c r="D1746" t="n">
        <v>5.3733</v>
      </c>
      <c r="E1746" t="n">
        <v>18.61</v>
      </c>
      <c r="F1746" t="n">
        <v>15.54</v>
      </c>
      <c r="G1746" t="n">
        <v>116.53</v>
      </c>
      <c r="H1746" t="n">
        <v>1.61</v>
      </c>
      <c r="I1746" t="n">
        <v>8</v>
      </c>
      <c r="J1746" t="n">
        <v>276.35</v>
      </c>
      <c r="K1746" t="n">
        <v>57.72</v>
      </c>
      <c r="L1746" t="n">
        <v>25</v>
      </c>
      <c r="M1746" t="n">
        <v>6</v>
      </c>
      <c r="N1746" t="n">
        <v>73.63</v>
      </c>
      <c r="O1746" t="n">
        <v>34317.79</v>
      </c>
      <c r="P1746" t="n">
        <v>220.64</v>
      </c>
      <c r="Q1746" t="n">
        <v>467.07</v>
      </c>
      <c r="R1746" t="n">
        <v>56.7</v>
      </c>
      <c r="S1746" t="n">
        <v>39.61</v>
      </c>
      <c r="T1746" t="n">
        <v>3602.51</v>
      </c>
      <c r="U1746" t="n">
        <v>0.7</v>
      </c>
      <c r="V1746" t="n">
        <v>0.75</v>
      </c>
      <c r="W1746" t="n">
        <v>2.62</v>
      </c>
      <c r="X1746" t="n">
        <v>0.2</v>
      </c>
      <c r="Y1746" t="n">
        <v>1</v>
      </c>
      <c r="Z1746" t="n">
        <v>10</v>
      </c>
    </row>
    <row r="1747">
      <c r="A1747" t="n">
        <v>97</v>
      </c>
      <c r="B1747" t="n">
        <v>120</v>
      </c>
      <c r="C1747" t="inlineStr">
        <is>
          <t xml:space="preserve">CONCLUIDO	</t>
        </is>
      </c>
      <c r="D1747" t="n">
        <v>5.3748</v>
      </c>
      <c r="E1747" t="n">
        <v>18.61</v>
      </c>
      <c r="F1747" t="n">
        <v>15.53</v>
      </c>
      <c r="G1747" t="n">
        <v>116.49</v>
      </c>
      <c r="H1747" t="n">
        <v>1.62</v>
      </c>
      <c r="I1747" t="n">
        <v>8</v>
      </c>
      <c r="J1747" t="n">
        <v>276.84</v>
      </c>
      <c r="K1747" t="n">
        <v>57.72</v>
      </c>
      <c r="L1747" t="n">
        <v>25.25</v>
      </c>
      <c r="M1747" t="n">
        <v>6</v>
      </c>
      <c r="N1747" t="n">
        <v>73.87</v>
      </c>
      <c r="O1747" t="n">
        <v>34377.83</v>
      </c>
      <c r="P1747" t="n">
        <v>220.25</v>
      </c>
      <c r="Q1747" t="n">
        <v>467.07</v>
      </c>
      <c r="R1747" t="n">
        <v>56.49</v>
      </c>
      <c r="S1747" t="n">
        <v>39.61</v>
      </c>
      <c r="T1747" t="n">
        <v>3495.43</v>
      </c>
      <c r="U1747" t="n">
        <v>0.7</v>
      </c>
      <c r="V1747" t="n">
        <v>0.75</v>
      </c>
      <c r="W1747" t="n">
        <v>2.62</v>
      </c>
      <c r="X1747" t="n">
        <v>0.2</v>
      </c>
      <c r="Y1747" t="n">
        <v>1</v>
      </c>
      <c r="Z1747" t="n">
        <v>10</v>
      </c>
    </row>
    <row r="1748">
      <c r="A1748" t="n">
        <v>98</v>
      </c>
      <c r="B1748" t="n">
        <v>120</v>
      </c>
      <c r="C1748" t="inlineStr">
        <is>
          <t xml:space="preserve">CONCLUIDO	</t>
        </is>
      </c>
      <c r="D1748" t="n">
        <v>5.376</v>
      </c>
      <c r="E1748" t="n">
        <v>18.6</v>
      </c>
      <c r="F1748" t="n">
        <v>15.53</v>
      </c>
      <c r="G1748" t="n">
        <v>116.46</v>
      </c>
      <c r="H1748" t="n">
        <v>1.64</v>
      </c>
      <c r="I1748" t="n">
        <v>8</v>
      </c>
      <c r="J1748" t="n">
        <v>277.33</v>
      </c>
      <c r="K1748" t="n">
        <v>57.72</v>
      </c>
      <c r="L1748" t="n">
        <v>25.5</v>
      </c>
      <c r="M1748" t="n">
        <v>6</v>
      </c>
      <c r="N1748" t="n">
        <v>74.09999999999999</v>
      </c>
      <c r="O1748" t="n">
        <v>34437.96</v>
      </c>
      <c r="P1748" t="n">
        <v>220.21</v>
      </c>
      <c r="Q1748" t="n">
        <v>467.07</v>
      </c>
      <c r="R1748" t="n">
        <v>56.42</v>
      </c>
      <c r="S1748" t="n">
        <v>39.61</v>
      </c>
      <c r="T1748" t="n">
        <v>3462.3</v>
      </c>
      <c r="U1748" t="n">
        <v>0.7</v>
      </c>
      <c r="V1748" t="n">
        <v>0.75</v>
      </c>
      <c r="W1748" t="n">
        <v>2.62</v>
      </c>
      <c r="X1748" t="n">
        <v>0.19</v>
      </c>
      <c r="Y1748" t="n">
        <v>1</v>
      </c>
      <c r="Z1748" t="n">
        <v>10</v>
      </c>
    </row>
    <row r="1749">
      <c r="A1749" t="n">
        <v>99</v>
      </c>
      <c r="B1749" t="n">
        <v>120</v>
      </c>
      <c r="C1749" t="inlineStr">
        <is>
          <t xml:space="preserve">CONCLUIDO	</t>
        </is>
      </c>
      <c r="D1749" t="n">
        <v>5.3739</v>
      </c>
      <c r="E1749" t="n">
        <v>18.61</v>
      </c>
      <c r="F1749" t="n">
        <v>15.54</v>
      </c>
      <c r="G1749" t="n">
        <v>116.51</v>
      </c>
      <c r="H1749" t="n">
        <v>1.65</v>
      </c>
      <c r="I1749" t="n">
        <v>8</v>
      </c>
      <c r="J1749" t="n">
        <v>277.82</v>
      </c>
      <c r="K1749" t="n">
        <v>57.72</v>
      </c>
      <c r="L1749" t="n">
        <v>25.75</v>
      </c>
      <c r="M1749" t="n">
        <v>6</v>
      </c>
      <c r="N1749" t="n">
        <v>74.34</v>
      </c>
      <c r="O1749" t="n">
        <v>34498.19</v>
      </c>
      <c r="P1749" t="n">
        <v>219.48</v>
      </c>
      <c r="Q1749" t="n">
        <v>467.07</v>
      </c>
      <c r="R1749" t="n">
        <v>56.54</v>
      </c>
      <c r="S1749" t="n">
        <v>39.61</v>
      </c>
      <c r="T1749" t="n">
        <v>3520.88</v>
      </c>
      <c r="U1749" t="n">
        <v>0.7</v>
      </c>
      <c r="V1749" t="n">
        <v>0.75</v>
      </c>
      <c r="W1749" t="n">
        <v>2.62</v>
      </c>
      <c r="X1749" t="n">
        <v>0.2</v>
      </c>
      <c r="Y1749" t="n">
        <v>1</v>
      </c>
      <c r="Z1749" t="n">
        <v>10</v>
      </c>
    </row>
    <row r="1750">
      <c r="A1750" t="n">
        <v>100</v>
      </c>
      <c r="B1750" t="n">
        <v>120</v>
      </c>
      <c r="C1750" t="inlineStr">
        <is>
          <t xml:space="preserve">CONCLUIDO	</t>
        </is>
      </c>
      <c r="D1750" t="n">
        <v>5.3945</v>
      </c>
      <c r="E1750" t="n">
        <v>18.54</v>
      </c>
      <c r="F1750" t="n">
        <v>15.51</v>
      </c>
      <c r="G1750" t="n">
        <v>132.94</v>
      </c>
      <c r="H1750" t="n">
        <v>1.66</v>
      </c>
      <c r="I1750" t="n">
        <v>7</v>
      </c>
      <c r="J1750" t="n">
        <v>278.31</v>
      </c>
      <c r="K1750" t="n">
        <v>57.72</v>
      </c>
      <c r="L1750" t="n">
        <v>26</v>
      </c>
      <c r="M1750" t="n">
        <v>5</v>
      </c>
      <c r="N1750" t="n">
        <v>74.58</v>
      </c>
      <c r="O1750" t="n">
        <v>34558.51</v>
      </c>
      <c r="P1750" t="n">
        <v>217.93</v>
      </c>
      <c r="Q1750" t="n">
        <v>467.07</v>
      </c>
      <c r="R1750" t="n">
        <v>55.77</v>
      </c>
      <c r="S1750" t="n">
        <v>39.61</v>
      </c>
      <c r="T1750" t="n">
        <v>3142.92</v>
      </c>
      <c r="U1750" t="n">
        <v>0.71</v>
      </c>
      <c r="V1750" t="n">
        <v>0.75</v>
      </c>
      <c r="W1750" t="n">
        <v>2.62</v>
      </c>
      <c r="X1750" t="n">
        <v>0.18</v>
      </c>
      <c r="Y1750" t="n">
        <v>1</v>
      </c>
      <c r="Z1750" t="n">
        <v>10</v>
      </c>
    </row>
    <row r="1751">
      <c r="A1751" t="n">
        <v>101</v>
      </c>
      <c r="B1751" t="n">
        <v>120</v>
      </c>
      <c r="C1751" t="inlineStr">
        <is>
          <t xml:space="preserve">CONCLUIDO	</t>
        </is>
      </c>
      <c r="D1751" t="n">
        <v>5.3925</v>
      </c>
      <c r="E1751" t="n">
        <v>18.54</v>
      </c>
      <c r="F1751" t="n">
        <v>15.52</v>
      </c>
      <c r="G1751" t="n">
        <v>133</v>
      </c>
      <c r="H1751" t="n">
        <v>1.68</v>
      </c>
      <c r="I1751" t="n">
        <v>7</v>
      </c>
      <c r="J1751" t="n">
        <v>278.79</v>
      </c>
      <c r="K1751" t="n">
        <v>57.72</v>
      </c>
      <c r="L1751" t="n">
        <v>26.25</v>
      </c>
      <c r="M1751" t="n">
        <v>5</v>
      </c>
      <c r="N1751" t="n">
        <v>74.81999999999999</v>
      </c>
      <c r="O1751" t="n">
        <v>34618.92</v>
      </c>
      <c r="P1751" t="n">
        <v>218.51</v>
      </c>
      <c r="Q1751" t="n">
        <v>467.09</v>
      </c>
      <c r="R1751" t="n">
        <v>55.94</v>
      </c>
      <c r="S1751" t="n">
        <v>39.61</v>
      </c>
      <c r="T1751" t="n">
        <v>3226.49</v>
      </c>
      <c r="U1751" t="n">
        <v>0.71</v>
      </c>
      <c r="V1751" t="n">
        <v>0.75</v>
      </c>
      <c r="W1751" t="n">
        <v>2.62</v>
      </c>
      <c r="X1751" t="n">
        <v>0.18</v>
      </c>
      <c r="Y1751" t="n">
        <v>1</v>
      </c>
      <c r="Z1751" t="n">
        <v>10</v>
      </c>
    </row>
    <row r="1752">
      <c r="A1752" t="n">
        <v>102</v>
      </c>
      <c r="B1752" t="n">
        <v>120</v>
      </c>
      <c r="C1752" t="inlineStr">
        <is>
          <t xml:space="preserve">CONCLUIDO	</t>
        </is>
      </c>
      <c r="D1752" t="n">
        <v>5.392</v>
      </c>
      <c r="E1752" t="n">
        <v>18.55</v>
      </c>
      <c r="F1752" t="n">
        <v>15.52</v>
      </c>
      <c r="G1752" t="n">
        <v>133.01</v>
      </c>
      <c r="H1752" t="n">
        <v>1.69</v>
      </c>
      <c r="I1752" t="n">
        <v>7</v>
      </c>
      <c r="J1752" t="n">
        <v>279.29</v>
      </c>
      <c r="K1752" t="n">
        <v>57.72</v>
      </c>
      <c r="L1752" t="n">
        <v>26.5</v>
      </c>
      <c r="M1752" t="n">
        <v>5</v>
      </c>
      <c r="N1752" t="n">
        <v>75.06</v>
      </c>
      <c r="O1752" t="n">
        <v>34679.43</v>
      </c>
      <c r="P1752" t="n">
        <v>218.89</v>
      </c>
      <c r="Q1752" t="n">
        <v>467.12</v>
      </c>
      <c r="R1752" t="n">
        <v>55.98</v>
      </c>
      <c r="S1752" t="n">
        <v>39.61</v>
      </c>
      <c r="T1752" t="n">
        <v>3248.02</v>
      </c>
      <c r="U1752" t="n">
        <v>0.71</v>
      </c>
      <c r="V1752" t="n">
        <v>0.75</v>
      </c>
      <c r="W1752" t="n">
        <v>2.62</v>
      </c>
      <c r="X1752" t="n">
        <v>0.18</v>
      </c>
      <c r="Y1752" t="n">
        <v>1</v>
      </c>
      <c r="Z1752" t="n">
        <v>10</v>
      </c>
    </row>
    <row r="1753">
      <c r="A1753" t="n">
        <v>103</v>
      </c>
      <c r="B1753" t="n">
        <v>120</v>
      </c>
      <c r="C1753" t="inlineStr">
        <is>
          <t xml:space="preserve">CONCLUIDO	</t>
        </is>
      </c>
      <c r="D1753" t="n">
        <v>5.3934</v>
      </c>
      <c r="E1753" t="n">
        <v>18.54</v>
      </c>
      <c r="F1753" t="n">
        <v>15.51</v>
      </c>
      <c r="G1753" t="n">
        <v>132.97</v>
      </c>
      <c r="H1753" t="n">
        <v>1.7</v>
      </c>
      <c r="I1753" t="n">
        <v>7</v>
      </c>
      <c r="J1753" t="n">
        <v>279.78</v>
      </c>
      <c r="K1753" t="n">
        <v>57.72</v>
      </c>
      <c r="L1753" t="n">
        <v>26.75</v>
      </c>
      <c r="M1753" t="n">
        <v>5</v>
      </c>
      <c r="N1753" t="n">
        <v>75.3</v>
      </c>
      <c r="O1753" t="n">
        <v>34740.03</v>
      </c>
      <c r="P1753" t="n">
        <v>219.42</v>
      </c>
      <c r="Q1753" t="n">
        <v>467.07</v>
      </c>
      <c r="R1753" t="n">
        <v>55.97</v>
      </c>
      <c r="S1753" t="n">
        <v>39.61</v>
      </c>
      <c r="T1753" t="n">
        <v>3238.45</v>
      </c>
      <c r="U1753" t="n">
        <v>0.71</v>
      </c>
      <c r="V1753" t="n">
        <v>0.75</v>
      </c>
      <c r="W1753" t="n">
        <v>2.62</v>
      </c>
      <c r="X1753" t="n">
        <v>0.18</v>
      </c>
      <c r="Y1753" t="n">
        <v>1</v>
      </c>
      <c r="Z1753" t="n">
        <v>10</v>
      </c>
    </row>
    <row r="1754">
      <c r="A1754" t="n">
        <v>104</v>
      </c>
      <c r="B1754" t="n">
        <v>120</v>
      </c>
      <c r="C1754" t="inlineStr">
        <is>
          <t xml:space="preserve">CONCLUIDO	</t>
        </is>
      </c>
      <c r="D1754" t="n">
        <v>5.3961</v>
      </c>
      <c r="E1754" t="n">
        <v>18.53</v>
      </c>
      <c r="F1754" t="n">
        <v>15.5</v>
      </c>
      <c r="G1754" t="n">
        <v>132.89</v>
      </c>
      <c r="H1754" t="n">
        <v>1.72</v>
      </c>
      <c r="I1754" t="n">
        <v>7</v>
      </c>
      <c r="J1754" t="n">
        <v>280.27</v>
      </c>
      <c r="K1754" t="n">
        <v>57.72</v>
      </c>
      <c r="L1754" t="n">
        <v>27</v>
      </c>
      <c r="M1754" t="n">
        <v>5</v>
      </c>
      <c r="N1754" t="n">
        <v>75.54000000000001</v>
      </c>
      <c r="O1754" t="n">
        <v>34800.73</v>
      </c>
      <c r="P1754" t="n">
        <v>219.15</v>
      </c>
      <c r="Q1754" t="n">
        <v>467.07</v>
      </c>
      <c r="R1754" t="n">
        <v>55.59</v>
      </c>
      <c r="S1754" t="n">
        <v>39.61</v>
      </c>
      <c r="T1754" t="n">
        <v>3051.47</v>
      </c>
      <c r="U1754" t="n">
        <v>0.71</v>
      </c>
      <c r="V1754" t="n">
        <v>0.75</v>
      </c>
      <c r="W1754" t="n">
        <v>2.62</v>
      </c>
      <c r="X1754" t="n">
        <v>0.17</v>
      </c>
      <c r="Y1754" t="n">
        <v>1</v>
      </c>
      <c r="Z1754" t="n">
        <v>10</v>
      </c>
    </row>
    <row r="1755">
      <c r="A1755" t="n">
        <v>105</v>
      </c>
      <c r="B1755" t="n">
        <v>120</v>
      </c>
      <c r="C1755" t="inlineStr">
        <is>
          <t xml:space="preserve">CONCLUIDO	</t>
        </is>
      </c>
      <c r="D1755" t="n">
        <v>5.3925</v>
      </c>
      <c r="E1755" t="n">
        <v>18.54</v>
      </c>
      <c r="F1755" t="n">
        <v>15.52</v>
      </c>
      <c r="G1755" t="n">
        <v>133</v>
      </c>
      <c r="H1755" t="n">
        <v>1.73</v>
      </c>
      <c r="I1755" t="n">
        <v>7</v>
      </c>
      <c r="J1755" t="n">
        <v>280.76</v>
      </c>
      <c r="K1755" t="n">
        <v>57.72</v>
      </c>
      <c r="L1755" t="n">
        <v>27.25</v>
      </c>
      <c r="M1755" t="n">
        <v>5</v>
      </c>
      <c r="N1755" t="n">
        <v>75.79000000000001</v>
      </c>
      <c r="O1755" t="n">
        <v>34861.53</v>
      </c>
      <c r="P1755" t="n">
        <v>219.62</v>
      </c>
      <c r="Q1755" t="n">
        <v>467.07</v>
      </c>
      <c r="R1755" t="n">
        <v>55.96</v>
      </c>
      <c r="S1755" t="n">
        <v>39.61</v>
      </c>
      <c r="T1755" t="n">
        <v>3235.33</v>
      </c>
      <c r="U1755" t="n">
        <v>0.71</v>
      </c>
      <c r="V1755" t="n">
        <v>0.75</v>
      </c>
      <c r="W1755" t="n">
        <v>2.62</v>
      </c>
      <c r="X1755" t="n">
        <v>0.18</v>
      </c>
      <c r="Y1755" t="n">
        <v>1</v>
      </c>
      <c r="Z1755" t="n">
        <v>10</v>
      </c>
    </row>
    <row r="1756">
      <c r="A1756" t="n">
        <v>106</v>
      </c>
      <c r="B1756" t="n">
        <v>120</v>
      </c>
      <c r="C1756" t="inlineStr">
        <is>
          <t xml:space="preserve">CONCLUIDO	</t>
        </is>
      </c>
      <c r="D1756" t="n">
        <v>5.3942</v>
      </c>
      <c r="E1756" t="n">
        <v>18.54</v>
      </c>
      <c r="F1756" t="n">
        <v>15.51</v>
      </c>
      <c r="G1756" t="n">
        <v>132.95</v>
      </c>
      <c r="H1756" t="n">
        <v>1.74</v>
      </c>
      <c r="I1756" t="n">
        <v>7</v>
      </c>
      <c r="J1756" t="n">
        <v>281.26</v>
      </c>
      <c r="K1756" t="n">
        <v>57.72</v>
      </c>
      <c r="L1756" t="n">
        <v>27.5</v>
      </c>
      <c r="M1756" t="n">
        <v>5</v>
      </c>
      <c r="N1756" t="n">
        <v>76.03</v>
      </c>
      <c r="O1756" t="n">
        <v>34922.42</v>
      </c>
      <c r="P1756" t="n">
        <v>219.81</v>
      </c>
      <c r="Q1756" t="n">
        <v>467.07</v>
      </c>
      <c r="R1756" t="n">
        <v>55.84</v>
      </c>
      <c r="S1756" t="n">
        <v>39.61</v>
      </c>
      <c r="T1756" t="n">
        <v>3175.98</v>
      </c>
      <c r="U1756" t="n">
        <v>0.71</v>
      </c>
      <c r="V1756" t="n">
        <v>0.75</v>
      </c>
      <c r="W1756" t="n">
        <v>2.62</v>
      </c>
      <c r="X1756" t="n">
        <v>0.18</v>
      </c>
      <c r="Y1756" t="n">
        <v>1</v>
      </c>
      <c r="Z1756" t="n">
        <v>10</v>
      </c>
    </row>
    <row r="1757">
      <c r="A1757" t="n">
        <v>107</v>
      </c>
      <c r="B1757" t="n">
        <v>120</v>
      </c>
      <c r="C1757" t="inlineStr">
        <is>
          <t xml:space="preserve">CONCLUIDO	</t>
        </is>
      </c>
      <c r="D1757" t="n">
        <v>5.3955</v>
      </c>
      <c r="E1757" t="n">
        <v>18.53</v>
      </c>
      <c r="F1757" t="n">
        <v>15.51</v>
      </c>
      <c r="G1757" t="n">
        <v>132.91</v>
      </c>
      <c r="H1757" t="n">
        <v>1.75</v>
      </c>
      <c r="I1757" t="n">
        <v>7</v>
      </c>
      <c r="J1757" t="n">
        <v>281.75</v>
      </c>
      <c r="K1757" t="n">
        <v>57.72</v>
      </c>
      <c r="L1757" t="n">
        <v>27.75</v>
      </c>
      <c r="M1757" t="n">
        <v>5</v>
      </c>
      <c r="N1757" t="n">
        <v>76.28</v>
      </c>
      <c r="O1757" t="n">
        <v>34983.41</v>
      </c>
      <c r="P1757" t="n">
        <v>219.75</v>
      </c>
      <c r="Q1757" t="n">
        <v>467.11</v>
      </c>
      <c r="R1757" t="n">
        <v>55.66</v>
      </c>
      <c r="S1757" t="n">
        <v>39.61</v>
      </c>
      <c r="T1757" t="n">
        <v>3085.46</v>
      </c>
      <c r="U1757" t="n">
        <v>0.71</v>
      </c>
      <c r="V1757" t="n">
        <v>0.75</v>
      </c>
      <c r="W1757" t="n">
        <v>2.62</v>
      </c>
      <c r="X1757" t="n">
        <v>0.17</v>
      </c>
      <c r="Y1757" t="n">
        <v>1</v>
      </c>
      <c r="Z1757" t="n">
        <v>10</v>
      </c>
    </row>
    <row r="1758">
      <c r="A1758" t="n">
        <v>108</v>
      </c>
      <c r="B1758" t="n">
        <v>120</v>
      </c>
      <c r="C1758" t="inlineStr">
        <is>
          <t xml:space="preserve">CONCLUIDO	</t>
        </is>
      </c>
      <c r="D1758" t="n">
        <v>5.3941</v>
      </c>
      <c r="E1758" t="n">
        <v>18.54</v>
      </c>
      <c r="F1758" t="n">
        <v>15.51</v>
      </c>
      <c r="G1758" t="n">
        <v>132.95</v>
      </c>
      <c r="H1758" t="n">
        <v>1.77</v>
      </c>
      <c r="I1758" t="n">
        <v>7</v>
      </c>
      <c r="J1758" t="n">
        <v>282.25</v>
      </c>
      <c r="K1758" t="n">
        <v>57.72</v>
      </c>
      <c r="L1758" t="n">
        <v>28</v>
      </c>
      <c r="M1758" t="n">
        <v>5</v>
      </c>
      <c r="N1758" t="n">
        <v>76.52</v>
      </c>
      <c r="O1758" t="n">
        <v>35044.49</v>
      </c>
      <c r="P1758" t="n">
        <v>219.31</v>
      </c>
      <c r="Q1758" t="n">
        <v>467.08</v>
      </c>
      <c r="R1758" t="n">
        <v>55.82</v>
      </c>
      <c r="S1758" t="n">
        <v>39.61</v>
      </c>
      <c r="T1758" t="n">
        <v>3166.98</v>
      </c>
      <c r="U1758" t="n">
        <v>0.71</v>
      </c>
      <c r="V1758" t="n">
        <v>0.75</v>
      </c>
      <c r="W1758" t="n">
        <v>2.62</v>
      </c>
      <c r="X1758" t="n">
        <v>0.18</v>
      </c>
      <c r="Y1758" t="n">
        <v>1</v>
      </c>
      <c r="Z1758" t="n">
        <v>10</v>
      </c>
    </row>
    <row r="1759">
      <c r="A1759" t="n">
        <v>109</v>
      </c>
      <c r="B1759" t="n">
        <v>120</v>
      </c>
      <c r="C1759" t="inlineStr">
        <is>
          <t xml:space="preserve">CONCLUIDO	</t>
        </is>
      </c>
      <c r="D1759" t="n">
        <v>5.3992</v>
      </c>
      <c r="E1759" t="n">
        <v>18.52</v>
      </c>
      <c r="F1759" t="n">
        <v>15.49</v>
      </c>
      <c r="G1759" t="n">
        <v>132.8</v>
      </c>
      <c r="H1759" t="n">
        <v>1.78</v>
      </c>
      <c r="I1759" t="n">
        <v>7</v>
      </c>
      <c r="J1759" t="n">
        <v>282.74</v>
      </c>
      <c r="K1759" t="n">
        <v>57.72</v>
      </c>
      <c r="L1759" t="n">
        <v>28.25</v>
      </c>
      <c r="M1759" t="n">
        <v>5</v>
      </c>
      <c r="N1759" t="n">
        <v>76.77</v>
      </c>
      <c r="O1759" t="n">
        <v>35105.68</v>
      </c>
      <c r="P1759" t="n">
        <v>218.59</v>
      </c>
      <c r="Q1759" t="n">
        <v>467.07</v>
      </c>
      <c r="R1759" t="n">
        <v>55.23</v>
      </c>
      <c r="S1759" t="n">
        <v>39.61</v>
      </c>
      <c r="T1759" t="n">
        <v>2872.63</v>
      </c>
      <c r="U1759" t="n">
        <v>0.72</v>
      </c>
      <c r="V1759" t="n">
        <v>0.75</v>
      </c>
      <c r="W1759" t="n">
        <v>2.62</v>
      </c>
      <c r="X1759" t="n">
        <v>0.16</v>
      </c>
      <c r="Y1759" t="n">
        <v>1</v>
      </c>
      <c r="Z1759" t="n">
        <v>10</v>
      </c>
    </row>
    <row r="1760">
      <c r="A1760" t="n">
        <v>110</v>
      </c>
      <c r="B1760" t="n">
        <v>120</v>
      </c>
      <c r="C1760" t="inlineStr">
        <is>
          <t xml:space="preserve">CONCLUIDO	</t>
        </is>
      </c>
      <c r="D1760" t="n">
        <v>5.3982</v>
      </c>
      <c r="E1760" t="n">
        <v>18.52</v>
      </c>
      <c r="F1760" t="n">
        <v>15.5</v>
      </c>
      <c r="G1760" t="n">
        <v>132.83</v>
      </c>
      <c r="H1760" t="n">
        <v>1.79</v>
      </c>
      <c r="I1760" t="n">
        <v>7</v>
      </c>
      <c r="J1760" t="n">
        <v>283.24</v>
      </c>
      <c r="K1760" t="n">
        <v>57.72</v>
      </c>
      <c r="L1760" t="n">
        <v>28.5</v>
      </c>
      <c r="M1760" t="n">
        <v>5</v>
      </c>
      <c r="N1760" t="n">
        <v>77.01000000000001</v>
      </c>
      <c r="O1760" t="n">
        <v>35166.96</v>
      </c>
      <c r="P1760" t="n">
        <v>218.29</v>
      </c>
      <c r="Q1760" t="n">
        <v>467.11</v>
      </c>
      <c r="R1760" t="n">
        <v>55.3</v>
      </c>
      <c r="S1760" t="n">
        <v>39.61</v>
      </c>
      <c r="T1760" t="n">
        <v>2903.78</v>
      </c>
      <c r="U1760" t="n">
        <v>0.72</v>
      </c>
      <c r="V1760" t="n">
        <v>0.75</v>
      </c>
      <c r="W1760" t="n">
        <v>2.62</v>
      </c>
      <c r="X1760" t="n">
        <v>0.16</v>
      </c>
      <c r="Y1760" t="n">
        <v>1</v>
      </c>
      <c r="Z1760" t="n">
        <v>10</v>
      </c>
    </row>
    <row r="1761">
      <c r="A1761" t="n">
        <v>111</v>
      </c>
      <c r="B1761" t="n">
        <v>120</v>
      </c>
      <c r="C1761" t="inlineStr">
        <is>
          <t xml:space="preserve">CONCLUIDO	</t>
        </is>
      </c>
      <c r="D1761" t="n">
        <v>5.3967</v>
      </c>
      <c r="E1761" t="n">
        <v>18.53</v>
      </c>
      <c r="F1761" t="n">
        <v>15.5</v>
      </c>
      <c r="G1761" t="n">
        <v>132.88</v>
      </c>
      <c r="H1761" t="n">
        <v>1.8</v>
      </c>
      <c r="I1761" t="n">
        <v>7</v>
      </c>
      <c r="J1761" t="n">
        <v>283.74</v>
      </c>
      <c r="K1761" t="n">
        <v>57.72</v>
      </c>
      <c r="L1761" t="n">
        <v>28.75</v>
      </c>
      <c r="M1761" t="n">
        <v>5</v>
      </c>
      <c r="N1761" t="n">
        <v>77.26000000000001</v>
      </c>
      <c r="O1761" t="n">
        <v>35228.34</v>
      </c>
      <c r="P1761" t="n">
        <v>218.4</v>
      </c>
      <c r="Q1761" t="n">
        <v>467.07</v>
      </c>
      <c r="R1761" t="n">
        <v>55.38</v>
      </c>
      <c r="S1761" t="n">
        <v>39.61</v>
      </c>
      <c r="T1761" t="n">
        <v>2945.15</v>
      </c>
      <c r="U1761" t="n">
        <v>0.72</v>
      </c>
      <c r="V1761" t="n">
        <v>0.75</v>
      </c>
      <c r="W1761" t="n">
        <v>2.62</v>
      </c>
      <c r="X1761" t="n">
        <v>0.17</v>
      </c>
      <c r="Y1761" t="n">
        <v>1</v>
      </c>
      <c r="Z1761" t="n">
        <v>10</v>
      </c>
    </row>
    <row r="1762">
      <c r="A1762" t="n">
        <v>112</v>
      </c>
      <c r="B1762" t="n">
        <v>120</v>
      </c>
      <c r="C1762" t="inlineStr">
        <is>
          <t xml:space="preserve">CONCLUIDO	</t>
        </is>
      </c>
      <c r="D1762" t="n">
        <v>5.3961</v>
      </c>
      <c r="E1762" t="n">
        <v>18.53</v>
      </c>
      <c r="F1762" t="n">
        <v>15.5</v>
      </c>
      <c r="G1762" t="n">
        <v>132.89</v>
      </c>
      <c r="H1762" t="n">
        <v>1.82</v>
      </c>
      <c r="I1762" t="n">
        <v>7</v>
      </c>
      <c r="J1762" t="n">
        <v>284.23</v>
      </c>
      <c r="K1762" t="n">
        <v>57.72</v>
      </c>
      <c r="L1762" t="n">
        <v>29</v>
      </c>
      <c r="M1762" t="n">
        <v>5</v>
      </c>
      <c r="N1762" t="n">
        <v>77.51000000000001</v>
      </c>
      <c r="O1762" t="n">
        <v>35289.82</v>
      </c>
      <c r="P1762" t="n">
        <v>217.73</v>
      </c>
      <c r="Q1762" t="n">
        <v>467.07</v>
      </c>
      <c r="R1762" t="n">
        <v>55.43</v>
      </c>
      <c r="S1762" t="n">
        <v>39.61</v>
      </c>
      <c r="T1762" t="n">
        <v>2968.43</v>
      </c>
      <c r="U1762" t="n">
        <v>0.71</v>
      </c>
      <c r="V1762" t="n">
        <v>0.75</v>
      </c>
      <c r="W1762" t="n">
        <v>2.62</v>
      </c>
      <c r="X1762" t="n">
        <v>0.17</v>
      </c>
      <c r="Y1762" t="n">
        <v>1</v>
      </c>
      <c r="Z1762" t="n">
        <v>10</v>
      </c>
    </row>
    <row r="1763">
      <c r="A1763" t="n">
        <v>113</v>
      </c>
      <c r="B1763" t="n">
        <v>120</v>
      </c>
      <c r="C1763" t="inlineStr">
        <is>
          <t xml:space="preserve">CONCLUIDO	</t>
        </is>
      </c>
      <c r="D1763" t="n">
        <v>5.3988</v>
      </c>
      <c r="E1763" t="n">
        <v>18.52</v>
      </c>
      <c r="F1763" t="n">
        <v>15.49</v>
      </c>
      <c r="G1763" t="n">
        <v>132.81</v>
      </c>
      <c r="H1763" t="n">
        <v>1.83</v>
      </c>
      <c r="I1763" t="n">
        <v>7</v>
      </c>
      <c r="J1763" t="n">
        <v>284.73</v>
      </c>
      <c r="K1763" t="n">
        <v>57.72</v>
      </c>
      <c r="L1763" t="n">
        <v>29.25</v>
      </c>
      <c r="M1763" t="n">
        <v>5</v>
      </c>
      <c r="N1763" t="n">
        <v>77.76000000000001</v>
      </c>
      <c r="O1763" t="n">
        <v>35351.4</v>
      </c>
      <c r="P1763" t="n">
        <v>217.45</v>
      </c>
      <c r="Q1763" t="n">
        <v>467.1</v>
      </c>
      <c r="R1763" t="n">
        <v>55.18</v>
      </c>
      <c r="S1763" t="n">
        <v>39.61</v>
      </c>
      <c r="T1763" t="n">
        <v>2844.03</v>
      </c>
      <c r="U1763" t="n">
        <v>0.72</v>
      </c>
      <c r="V1763" t="n">
        <v>0.75</v>
      </c>
      <c r="W1763" t="n">
        <v>2.62</v>
      </c>
      <c r="X1763" t="n">
        <v>0.16</v>
      </c>
      <c r="Y1763" t="n">
        <v>1</v>
      </c>
      <c r="Z1763" t="n">
        <v>10</v>
      </c>
    </row>
    <row r="1764">
      <c r="A1764" t="n">
        <v>114</v>
      </c>
      <c r="B1764" t="n">
        <v>120</v>
      </c>
      <c r="C1764" t="inlineStr">
        <is>
          <t xml:space="preserve">CONCLUIDO	</t>
        </is>
      </c>
      <c r="D1764" t="n">
        <v>5.3994</v>
      </c>
      <c r="E1764" t="n">
        <v>18.52</v>
      </c>
      <c r="F1764" t="n">
        <v>15.49</v>
      </c>
      <c r="G1764" t="n">
        <v>132.8</v>
      </c>
      <c r="H1764" t="n">
        <v>1.84</v>
      </c>
      <c r="I1764" t="n">
        <v>7</v>
      </c>
      <c r="J1764" t="n">
        <v>285.23</v>
      </c>
      <c r="K1764" t="n">
        <v>57.72</v>
      </c>
      <c r="L1764" t="n">
        <v>29.5</v>
      </c>
      <c r="M1764" t="n">
        <v>5</v>
      </c>
      <c r="N1764" t="n">
        <v>78.01000000000001</v>
      </c>
      <c r="O1764" t="n">
        <v>35413.08</v>
      </c>
      <c r="P1764" t="n">
        <v>217.04</v>
      </c>
      <c r="Q1764" t="n">
        <v>467.07</v>
      </c>
      <c r="R1764" t="n">
        <v>55.11</v>
      </c>
      <c r="S1764" t="n">
        <v>39.61</v>
      </c>
      <c r="T1764" t="n">
        <v>2813.26</v>
      </c>
      <c r="U1764" t="n">
        <v>0.72</v>
      </c>
      <c r="V1764" t="n">
        <v>0.75</v>
      </c>
      <c r="W1764" t="n">
        <v>2.62</v>
      </c>
      <c r="X1764" t="n">
        <v>0.16</v>
      </c>
      <c r="Y1764" t="n">
        <v>1</v>
      </c>
      <c r="Z1764" t="n">
        <v>10</v>
      </c>
    </row>
    <row r="1765">
      <c r="A1765" t="n">
        <v>115</v>
      </c>
      <c r="B1765" t="n">
        <v>120</v>
      </c>
      <c r="C1765" t="inlineStr">
        <is>
          <t xml:space="preserve">CONCLUIDO	</t>
        </is>
      </c>
      <c r="D1765" t="n">
        <v>5.3967</v>
      </c>
      <c r="E1765" t="n">
        <v>18.53</v>
      </c>
      <c r="F1765" t="n">
        <v>15.5</v>
      </c>
      <c r="G1765" t="n">
        <v>132.87</v>
      </c>
      <c r="H1765" t="n">
        <v>1.85</v>
      </c>
      <c r="I1765" t="n">
        <v>7</v>
      </c>
      <c r="J1765" t="n">
        <v>285.73</v>
      </c>
      <c r="K1765" t="n">
        <v>57.72</v>
      </c>
      <c r="L1765" t="n">
        <v>29.75</v>
      </c>
      <c r="M1765" t="n">
        <v>5</v>
      </c>
      <c r="N1765" t="n">
        <v>78.26000000000001</v>
      </c>
      <c r="O1765" t="n">
        <v>35474.86</v>
      </c>
      <c r="P1765" t="n">
        <v>217.08</v>
      </c>
      <c r="Q1765" t="n">
        <v>467.12</v>
      </c>
      <c r="R1765" t="n">
        <v>55.44</v>
      </c>
      <c r="S1765" t="n">
        <v>39.61</v>
      </c>
      <c r="T1765" t="n">
        <v>2976.05</v>
      </c>
      <c r="U1765" t="n">
        <v>0.71</v>
      </c>
      <c r="V1765" t="n">
        <v>0.75</v>
      </c>
      <c r="W1765" t="n">
        <v>2.62</v>
      </c>
      <c r="X1765" t="n">
        <v>0.17</v>
      </c>
      <c r="Y1765" t="n">
        <v>1</v>
      </c>
      <c r="Z1765" t="n">
        <v>10</v>
      </c>
    </row>
    <row r="1766">
      <c r="A1766" t="n">
        <v>116</v>
      </c>
      <c r="B1766" t="n">
        <v>120</v>
      </c>
      <c r="C1766" t="inlineStr">
        <is>
          <t xml:space="preserve">CONCLUIDO	</t>
        </is>
      </c>
      <c r="D1766" t="n">
        <v>5.3956</v>
      </c>
      <c r="E1766" t="n">
        <v>18.53</v>
      </c>
      <c r="F1766" t="n">
        <v>15.51</v>
      </c>
      <c r="G1766" t="n">
        <v>132.91</v>
      </c>
      <c r="H1766" t="n">
        <v>1.87</v>
      </c>
      <c r="I1766" t="n">
        <v>7</v>
      </c>
      <c r="J1766" t="n">
        <v>286.24</v>
      </c>
      <c r="K1766" t="n">
        <v>57.72</v>
      </c>
      <c r="L1766" t="n">
        <v>30</v>
      </c>
      <c r="M1766" t="n">
        <v>5</v>
      </c>
      <c r="N1766" t="n">
        <v>78.51000000000001</v>
      </c>
      <c r="O1766" t="n">
        <v>35536.74</v>
      </c>
      <c r="P1766" t="n">
        <v>216.76</v>
      </c>
      <c r="Q1766" t="n">
        <v>467.07</v>
      </c>
      <c r="R1766" t="n">
        <v>55.66</v>
      </c>
      <c r="S1766" t="n">
        <v>39.61</v>
      </c>
      <c r="T1766" t="n">
        <v>3086.74</v>
      </c>
      <c r="U1766" t="n">
        <v>0.71</v>
      </c>
      <c r="V1766" t="n">
        <v>0.75</v>
      </c>
      <c r="W1766" t="n">
        <v>2.62</v>
      </c>
      <c r="X1766" t="n">
        <v>0.17</v>
      </c>
      <c r="Y1766" t="n">
        <v>1</v>
      </c>
      <c r="Z1766" t="n">
        <v>10</v>
      </c>
    </row>
    <row r="1767">
      <c r="A1767" t="n">
        <v>117</v>
      </c>
      <c r="B1767" t="n">
        <v>120</v>
      </c>
      <c r="C1767" t="inlineStr">
        <is>
          <t xml:space="preserve">CONCLUIDO	</t>
        </is>
      </c>
      <c r="D1767" t="n">
        <v>5.3976</v>
      </c>
      <c r="E1767" t="n">
        <v>18.53</v>
      </c>
      <c r="F1767" t="n">
        <v>15.5</v>
      </c>
      <c r="G1767" t="n">
        <v>132.85</v>
      </c>
      <c r="H1767" t="n">
        <v>1.88</v>
      </c>
      <c r="I1767" t="n">
        <v>7</v>
      </c>
      <c r="J1767" t="n">
        <v>286.74</v>
      </c>
      <c r="K1767" t="n">
        <v>57.72</v>
      </c>
      <c r="L1767" t="n">
        <v>30.25</v>
      </c>
      <c r="M1767" t="n">
        <v>5</v>
      </c>
      <c r="N1767" t="n">
        <v>78.77</v>
      </c>
      <c r="O1767" t="n">
        <v>35598.85</v>
      </c>
      <c r="P1767" t="n">
        <v>216.33</v>
      </c>
      <c r="Q1767" t="n">
        <v>467.07</v>
      </c>
      <c r="R1767" t="n">
        <v>55.39</v>
      </c>
      <c r="S1767" t="n">
        <v>39.61</v>
      </c>
      <c r="T1767" t="n">
        <v>2948.8</v>
      </c>
      <c r="U1767" t="n">
        <v>0.72</v>
      </c>
      <c r="V1767" t="n">
        <v>0.75</v>
      </c>
      <c r="W1767" t="n">
        <v>2.62</v>
      </c>
      <c r="X1767" t="n">
        <v>0.17</v>
      </c>
      <c r="Y1767" t="n">
        <v>1</v>
      </c>
      <c r="Z1767" t="n">
        <v>10</v>
      </c>
    </row>
    <row r="1768">
      <c r="A1768" t="n">
        <v>118</v>
      </c>
      <c r="B1768" t="n">
        <v>120</v>
      </c>
      <c r="C1768" t="inlineStr">
        <is>
          <t xml:space="preserve">CONCLUIDO	</t>
        </is>
      </c>
      <c r="D1768" t="n">
        <v>5.3962</v>
      </c>
      <c r="E1768" t="n">
        <v>18.53</v>
      </c>
      <c r="F1768" t="n">
        <v>15.5</v>
      </c>
      <c r="G1768" t="n">
        <v>132.89</v>
      </c>
      <c r="H1768" t="n">
        <v>1.89</v>
      </c>
      <c r="I1768" t="n">
        <v>7</v>
      </c>
      <c r="J1768" t="n">
        <v>287.24</v>
      </c>
      <c r="K1768" t="n">
        <v>57.72</v>
      </c>
      <c r="L1768" t="n">
        <v>30.5</v>
      </c>
      <c r="M1768" t="n">
        <v>5</v>
      </c>
      <c r="N1768" t="n">
        <v>79.02</v>
      </c>
      <c r="O1768" t="n">
        <v>35660.94</v>
      </c>
      <c r="P1768" t="n">
        <v>215.46</v>
      </c>
      <c r="Q1768" t="n">
        <v>467.07</v>
      </c>
      <c r="R1768" t="n">
        <v>55.49</v>
      </c>
      <c r="S1768" t="n">
        <v>39.61</v>
      </c>
      <c r="T1768" t="n">
        <v>3001.7</v>
      </c>
      <c r="U1768" t="n">
        <v>0.71</v>
      </c>
      <c r="V1768" t="n">
        <v>0.75</v>
      </c>
      <c r="W1768" t="n">
        <v>2.62</v>
      </c>
      <c r="X1768" t="n">
        <v>0.17</v>
      </c>
      <c r="Y1768" t="n">
        <v>1</v>
      </c>
      <c r="Z1768" t="n">
        <v>10</v>
      </c>
    </row>
    <row r="1769">
      <c r="A1769" t="n">
        <v>119</v>
      </c>
      <c r="B1769" t="n">
        <v>120</v>
      </c>
      <c r="C1769" t="inlineStr">
        <is>
          <t xml:space="preserve">CONCLUIDO	</t>
        </is>
      </c>
      <c r="D1769" t="n">
        <v>5.4189</v>
      </c>
      <c r="E1769" t="n">
        <v>18.45</v>
      </c>
      <c r="F1769" t="n">
        <v>15.47</v>
      </c>
      <c r="G1769" t="n">
        <v>154.72</v>
      </c>
      <c r="H1769" t="n">
        <v>1.9</v>
      </c>
      <c r="I1769" t="n">
        <v>6</v>
      </c>
      <c r="J1769" t="n">
        <v>287.75</v>
      </c>
      <c r="K1769" t="n">
        <v>57.72</v>
      </c>
      <c r="L1769" t="n">
        <v>30.75</v>
      </c>
      <c r="M1769" t="n">
        <v>4</v>
      </c>
      <c r="N1769" t="n">
        <v>79.27</v>
      </c>
      <c r="O1769" t="n">
        <v>35723.13</v>
      </c>
      <c r="P1769" t="n">
        <v>214.24</v>
      </c>
      <c r="Q1769" t="n">
        <v>467.08</v>
      </c>
      <c r="R1769" t="n">
        <v>54.42</v>
      </c>
      <c r="S1769" t="n">
        <v>39.61</v>
      </c>
      <c r="T1769" t="n">
        <v>2472.81</v>
      </c>
      <c r="U1769" t="n">
        <v>0.73</v>
      </c>
      <c r="V1769" t="n">
        <v>0.75</v>
      </c>
      <c r="W1769" t="n">
        <v>2.62</v>
      </c>
      <c r="X1769" t="n">
        <v>0.14</v>
      </c>
      <c r="Y1769" t="n">
        <v>1</v>
      </c>
      <c r="Z1769" t="n">
        <v>10</v>
      </c>
    </row>
    <row r="1770">
      <c r="A1770" t="n">
        <v>120</v>
      </c>
      <c r="B1770" t="n">
        <v>120</v>
      </c>
      <c r="C1770" t="inlineStr">
        <is>
          <t xml:space="preserve">CONCLUIDO	</t>
        </is>
      </c>
      <c r="D1770" t="n">
        <v>5.4198</v>
      </c>
      <c r="E1770" t="n">
        <v>18.45</v>
      </c>
      <c r="F1770" t="n">
        <v>15.47</v>
      </c>
      <c r="G1770" t="n">
        <v>154.69</v>
      </c>
      <c r="H1770" t="n">
        <v>1.92</v>
      </c>
      <c r="I1770" t="n">
        <v>6</v>
      </c>
      <c r="J1770" t="n">
        <v>288.25</v>
      </c>
      <c r="K1770" t="n">
        <v>57.72</v>
      </c>
      <c r="L1770" t="n">
        <v>31</v>
      </c>
      <c r="M1770" t="n">
        <v>4</v>
      </c>
      <c r="N1770" t="n">
        <v>79.53</v>
      </c>
      <c r="O1770" t="n">
        <v>35785.42</v>
      </c>
      <c r="P1770" t="n">
        <v>214.19</v>
      </c>
      <c r="Q1770" t="n">
        <v>467.08</v>
      </c>
      <c r="R1770" t="n">
        <v>54.32</v>
      </c>
      <c r="S1770" t="n">
        <v>39.61</v>
      </c>
      <c r="T1770" t="n">
        <v>2421.01</v>
      </c>
      <c r="U1770" t="n">
        <v>0.73</v>
      </c>
      <c r="V1770" t="n">
        <v>0.75</v>
      </c>
      <c r="W1770" t="n">
        <v>2.62</v>
      </c>
      <c r="X1770" t="n">
        <v>0.14</v>
      </c>
      <c r="Y1770" t="n">
        <v>1</v>
      </c>
      <c r="Z1770" t="n">
        <v>10</v>
      </c>
    </row>
    <row r="1771">
      <c r="A1771" t="n">
        <v>121</v>
      </c>
      <c r="B1771" t="n">
        <v>120</v>
      </c>
      <c r="C1771" t="inlineStr">
        <is>
          <t xml:space="preserve">CONCLUIDO	</t>
        </is>
      </c>
      <c r="D1771" t="n">
        <v>5.4183</v>
      </c>
      <c r="E1771" t="n">
        <v>18.46</v>
      </c>
      <c r="F1771" t="n">
        <v>15.47</v>
      </c>
      <c r="G1771" t="n">
        <v>154.74</v>
      </c>
      <c r="H1771" t="n">
        <v>1.93</v>
      </c>
      <c r="I1771" t="n">
        <v>6</v>
      </c>
      <c r="J1771" t="n">
        <v>288.76</v>
      </c>
      <c r="K1771" t="n">
        <v>57.72</v>
      </c>
      <c r="L1771" t="n">
        <v>31.25</v>
      </c>
      <c r="M1771" t="n">
        <v>4</v>
      </c>
      <c r="N1771" t="n">
        <v>79.78</v>
      </c>
      <c r="O1771" t="n">
        <v>35847.82</v>
      </c>
      <c r="P1771" t="n">
        <v>214.53</v>
      </c>
      <c r="Q1771" t="n">
        <v>467.07</v>
      </c>
      <c r="R1771" t="n">
        <v>54.43</v>
      </c>
      <c r="S1771" t="n">
        <v>39.61</v>
      </c>
      <c r="T1771" t="n">
        <v>2473.94</v>
      </c>
      <c r="U1771" t="n">
        <v>0.73</v>
      </c>
      <c r="V1771" t="n">
        <v>0.75</v>
      </c>
      <c r="W1771" t="n">
        <v>2.62</v>
      </c>
      <c r="X1771" t="n">
        <v>0.14</v>
      </c>
      <c r="Y1771" t="n">
        <v>1</v>
      </c>
      <c r="Z1771" t="n">
        <v>10</v>
      </c>
    </row>
    <row r="1772">
      <c r="A1772" t="n">
        <v>122</v>
      </c>
      <c r="B1772" t="n">
        <v>120</v>
      </c>
      <c r="C1772" t="inlineStr">
        <is>
          <t xml:space="preserve">CONCLUIDO	</t>
        </is>
      </c>
      <c r="D1772" t="n">
        <v>5.4176</v>
      </c>
      <c r="E1772" t="n">
        <v>18.46</v>
      </c>
      <c r="F1772" t="n">
        <v>15.48</v>
      </c>
      <c r="G1772" t="n">
        <v>154.76</v>
      </c>
      <c r="H1772" t="n">
        <v>1.94</v>
      </c>
      <c r="I1772" t="n">
        <v>6</v>
      </c>
      <c r="J1772" t="n">
        <v>289.27</v>
      </c>
      <c r="K1772" t="n">
        <v>57.72</v>
      </c>
      <c r="L1772" t="n">
        <v>31.5</v>
      </c>
      <c r="M1772" t="n">
        <v>4</v>
      </c>
      <c r="N1772" t="n">
        <v>80.04000000000001</v>
      </c>
      <c r="O1772" t="n">
        <v>35910.33</v>
      </c>
      <c r="P1772" t="n">
        <v>214.51</v>
      </c>
      <c r="Q1772" t="n">
        <v>467.07</v>
      </c>
      <c r="R1772" t="n">
        <v>54.67</v>
      </c>
      <c r="S1772" t="n">
        <v>39.61</v>
      </c>
      <c r="T1772" t="n">
        <v>2594.27</v>
      </c>
      <c r="U1772" t="n">
        <v>0.72</v>
      </c>
      <c r="V1772" t="n">
        <v>0.75</v>
      </c>
      <c r="W1772" t="n">
        <v>2.62</v>
      </c>
      <c r="X1772" t="n">
        <v>0.14</v>
      </c>
      <c r="Y1772" t="n">
        <v>1</v>
      </c>
      <c r="Z1772" t="n">
        <v>10</v>
      </c>
    </row>
    <row r="1773">
      <c r="A1773" t="n">
        <v>123</v>
      </c>
      <c r="B1773" t="n">
        <v>120</v>
      </c>
      <c r="C1773" t="inlineStr">
        <is>
          <t xml:space="preserve">CONCLUIDO	</t>
        </is>
      </c>
      <c r="D1773" t="n">
        <v>5.4159</v>
      </c>
      <c r="E1773" t="n">
        <v>18.46</v>
      </c>
      <c r="F1773" t="n">
        <v>15.48</v>
      </c>
      <c r="G1773" t="n">
        <v>154.82</v>
      </c>
      <c r="H1773" t="n">
        <v>1.95</v>
      </c>
      <c r="I1773" t="n">
        <v>6</v>
      </c>
      <c r="J1773" t="n">
        <v>289.77</v>
      </c>
      <c r="K1773" t="n">
        <v>57.72</v>
      </c>
      <c r="L1773" t="n">
        <v>31.75</v>
      </c>
      <c r="M1773" t="n">
        <v>4</v>
      </c>
      <c r="N1773" t="n">
        <v>80.3</v>
      </c>
      <c r="O1773" t="n">
        <v>35972.93</v>
      </c>
      <c r="P1773" t="n">
        <v>214.47</v>
      </c>
      <c r="Q1773" t="n">
        <v>467.07</v>
      </c>
      <c r="R1773" t="n">
        <v>54.89</v>
      </c>
      <c r="S1773" t="n">
        <v>39.61</v>
      </c>
      <c r="T1773" t="n">
        <v>2704.8</v>
      </c>
      <c r="U1773" t="n">
        <v>0.72</v>
      </c>
      <c r="V1773" t="n">
        <v>0.75</v>
      </c>
      <c r="W1773" t="n">
        <v>2.62</v>
      </c>
      <c r="X1773" t="n">
        <v>0.15</v>
      </c>
      <c r="Y1773" t="n">
        <v>1</v>
      </c>
      <c r="Z1773" t="n">
        <v>10</v>
      </c>
    </row>
    <row r="1774">
      <c r="A1774" t="n">
        <v>124</v>
      </c>
      <c r="B1774" t="n">
        <v>120</v>
      </c>
      <c r="C1774" t="inlineStr">
        <is>
          <t xml:space="preserve">CONCLUIDO	</t>
        </is>
      </c>
      <c r="D1774" t="n">
        <v>5.4176</v>
      </c>
      <c r="E1774" t="n">
        <v>18.46</v>
      </c>
      <c r="F1774" t="n">
        <v>15.48</v>
      </c>
      <c r="G1774" t="n">
        <v>154.76</v>
      </c>
      <c r="H1774" t="n">
        <v>1.96</v>
      </c>
      <c r="I1774" t="n">
        <v>6</v>
      </c>
      <c r="J1774" t="n">
        <v>290.28</v>
      </c>
      <c r="K1774" t="n">
        <v>57.72</v>
      </c>
      <c r="L1774" t="n">
        <v>32</v>
      </c>
      <c r="M1774" t="n">
        <v>4</v>
      </c>
      <c r="N1774" t="n">
        <v>80.56</v>
      </c>
      <c r="O1774" t="n">
        <v>36035.65</v>
      </c>
      <c r="P1774" t="n">
        <v>214.31</v>
      </c>
      <c r="Q1774" t="n">
        <v>467.07</v>
      </c>
      <c r="R1774" t="n">
        <v>54.63</v>
      </c>
      <c r="S1774" t="n">
        <v>39.61</v>
      </c>
      <c r="T1774" t="n">
        <v>2577.19</v>
      </c>
      <c r="U1774" t="n">
        <v>0.73</v>
      </c>
      <c r="V1774" t="n">
        <v>0.75</v>
      </c>
      <c r="W1774" t="n">
        <v>2.62</v>
      </c>
      <c r="X1774" t="n">
        <v>0.14</v>
      </c>
      <c r="Y1774" t="n">
        <v>1</v>
      </c>
      <c r="Z1774" t="n">
        <v>10</v>
      </c>
    </row>
    <row r="1775">
      <c r="A1775" t="n">
        <v>125</v>
      </c>
      <c r="B1775" t="n">
        <v>120</v>
      </c>
      <c r="C1775" t="inlineStr">
        <is>
          <t xml:space="preserve">CONCLUIDO	</t>
        </is>
      </c>
      <c r="D1775" t="n">
        <v>5.4202</v>
      </c>
      <c r="E1775" t="n">
        <v>18.45</v>
      </c>
      <c r="F1775" t="n">
        <v>15.47</v>
      </c>
      <c r="G1775" t="n">
        <v>154.67</v>
      </c>
      <c r="H1775" t="n">
        <v>1.97</v>
      </c>
      <c r="I1775" t="n">
        <v>6</v>
      </c>
      <c r="J1775" t="n">
        <v>290.79</v>
      </c>
      <c r="K1775" t="n">
        <v>57.72</v>
      </c>
      <c r="L1775" t="n">
        <v>32.25</v>
      </c>
      <c r="M1775" t="n">
        <v>4</v>
      </c>
      <c r="N1775" t="n">
        <v>80.81999999999999</v>
      </c>
      <c r="O1775" t="n">
        <v>36098.46</v>
      </c>
      <c r="P1775" t="n">
        <v>214.22</v>
      </c>
      <c r="Q1775" t="n">
        <v>467.07</v>
      </c>
      <c r="R1775" t="n">
        <v>54.32</v>
      </c>
      <c r="S1775" t="n">
        <v>39.61</v>
      </c>
      <c r="T1775" t="n">
        <v>2420.19</v>
      </c>
      <c r="U1775" t="n">
        <v>0.73</v>
      </c>
      <c r="V1775" t="n">
        <v>0.75</v>
      </c>
      <c r="W1775" t="n">
        <v>2.62</v>
      </c>
      <c r="X1775" t="n">
        <v>0.13</v>
      </c>
      <c r="Y1775" t="n">
        <v>1</v>
      </c>
      <c r="Z1775" t="n">
        <v>10</v>
      </c>
    </row>
    <row r="1776">
      <c r="A1776" t="n">
        <v>126</v>
      </c>
      <c r="B1776" t="n">
        <v>120</v>
      </c>
      <c r="C1776" t="inlineStr">
        <is>
          <t xml:space="preserve">CONCLUIDO	</t>
        </is>
      </c>
      <c r="D1776" t="n">
        <v>5.4225</v>
      </c>
      <c r="E1776" t="n">
        <v>18.44</v>
      </c>
      <c r="F1776" t="n">
        <v>15.46</v>
      </c>
      <c r="G1776" t="n">
        <v>154.59</v>
      </c>
      <c r="H1776" t="n">
        <v>1.99</v>
      </c>
      <c r="I1776" t="n">
        <v>6</v>
      </c>
      <c r="J1776" t="n">
        <v>291.3</v>
      </c>
      <c r="K1776" t="n">
        <v>57.72</v>
      </c>
      <c r="L1776" t="n">
        <v>32.5</v>
      </c>
      <c r="M1776" t="n">
        <v>4</v>
      </c>
      <c r="N1776" t="n">
        <v>81.08</v>
      </c>
      <c r="O1776" t="n">
        <v>36161.39</v>
      </c>
      <c r="P1776" t="n">
        <v>214.28</v>
      </c>
      <c r="Q1776" t="n">
        <v>467.08</v>
      </c>
      <c r="R1776" t="n">
        <v>54.09</v>
      </c>
      <c r="S1776" t="n">
        <v>39.61</v>
      </c>
      <c r="T1776" t="n">
        <v>2304.04</v>
      </c>
      <c r="U1776" t="n">
        <v>0.73</v>
      </c>
      <c r="V1776" t="n">
        <v>0.75</v>
      </c>
      <c r="W1776" t="n">
        <v>2.62</v>
      </c>
      <c r="X1776" t="n">
        <v>0.13</v>
      </c>
      <c r="Y1776" t="n">
        <v>1</v>
      </c>
      <c r="Z1776" t="n">
        <v>10</v>
      </c>
    </row>
    <row r="1777">
      <c r="A1777" t="n">
        <v>127</v>
      </c>
      <c r="B1777" t="n">
        <v>120</v>
      </c>
      <c r="C1777" t="inlineStr">
        <is>
          <t xml:space="preserve">CONCLUIDO	</t>
        </is>
      </c>
      <c r="D1777" t="n">
        <v>5.4208</v>
      </c>
      <c r="E1777" t="n">
        <v>18.45</v>
      </c>
      <c r="F1777" t="n">
        <v>15.47</v>
      </c>
      <c r="G1777" t="n">
        <v>154.65</v>
      </c>
      <c r="H1777" t="n">
        <v>2</v>
      </c>
      <c r="I1777" t="n">
        <v>6</v>
      </c>
      <c r="J1777" t="n">
        <v>291.81</v>
      </c>
      <c r="K1777" t="n">
        <v>57.72</v>
      </c>
      <c r="L1777" t="n">
        <v>32.75</v>
      </c>
      <c r="M1777" t="n">
        <v>4</v>
      </c>
      <c r="N1777" t="n">
        <v>81.34</v>
      </c>
      <c r="O1777" t="n">
        <v>36224.42</v>
      </c>
      <c r="P1777" t="n">
        <v>213.94</v>
      </c>
      <c r="Q1777" t="n">
        <v>467.07</v>
      </c>
      <c r="R1777" t="n">
        <v>54.25</v>
      </c>
      <c r="S1777" t="n">
        <v>39.61</v>
      </c>
      <c r="T1777" t="n">
        <v>2387.08</v>
      </c>
      <c r="U1777" t="n">
        <v>0.73</v>
      </c>
      <c r="V1777" t="n">
        <v>0.75</v>
      </c>
      <c r="W1777" t="n">
        <v>2.62</v>
      </c>
      <c r="X1777" t="n">
        <v>0.13</v>
      </c>
      <c r="Y1777" t="n">
        <v>1</v>
      </c>
      <c r="Z1777" t="n">
        <v>10</v>
      </c>
    </row>
    <row r="1778">
      <c r="A1778" t="n">
        <v>128</v>
      </c>
      <c r="B1778" t="n">
        <v>120</v>
      </c>
      <c r="C1778" t="inlineStr">
        <is>
          <t xml:space="preserve">CONCLUIDO	</t>
        </is>
      </c>
      <c r="D1778" t="n">
        <v>5.4191</v>
      </c>
      <c r="E1778" t="n">
        <v>18.45</v>
      </c>
      <c r="F1778" t="n">
        <v>15.47</v>
      </c>
      <c r="G1778" t="n">
        <v>154.71</v>
      </c>
      <c r="H1778" t="n">
        <v>2.01</v>
      </c>
      <c r="I1778" t="n">
        <v>6</v>
      </c>
      <c r="J1778" t="n">
        <v>292.32</v>
      </c>
      <c r="K1778" t="n">
        <v>57.72</v>
      </c>
      <c r="L1778" t="n">
        <v>33</v>
      </c>
      <c r="M1778" t="n">
        <v>4</v>
      </c>
      <c r="N1778" t="n">
        <v>81.59999999999999</v>
      </c>
      <c r="O1778" t="n">
        <v>36287.56</v>
      </c>
      <c r="P1778" t="n">
        <v>213.91</v>
      </c>
      <c r="Q1778" t="n">
        <v>467.07</v>
      </c>
      <c r="R1778" t="n">
        <v>54.44</v>
      </c>
      <c r="S1778" t="n">
        <v>39.61</v>
      </c>
      <c r="T1778" t="n">
        <v>2480.02</v>
      </c>
      <c r="U1778" t="n">
        <v>0.73</v>
      </c>
      <c r="V1778" t="n">
        <v>0.75</v>
      </c>
      <c r="W1778" t="n">
        <v>2.62</v>
      </c>
      <c r="X1778" t="n">
        <v>0.14</v>
      </c>
      <c r="Y1778" t="n">
        <v>1</v>
      </c>
      <c r="Z1778" t="n">
        <v>10</v>
      </c>
    </row>
    <row r="1779">
      <c r="A1779" t="n">
        <v>129</v>
      </c>
      <c r="B1779" t="n">
        <v>120</v>
      </c>
      <c r="C1779" t="inlineStr">
        <is>
          <t xml:space="preserve">CONCLUIDO	</t>
        </is>
      </c>
      <c r="D1779" t="n">
        <v>5.4192</v>
      </c>
      <c r="E1779" t="n">
        <v>18.45</v>
      </c>
      <c r="F1779" t="n">
        <v>15.47</v>
      </c>
      <c r="G1779" t="n">
        <v>154.71</v>
      </c>
      <c r="H1779" t="n">
        <v>2.02</v>
      </c>
      <c r="I1779" t="n">
        <v>6</v>
      </c>
      <c r="J1779" t="n">
        <v>292.84</v>
      </c>
      <c r="K1779" t="n">
        <v>57.72</v>
      </c>
      <c r="L1779" t="n">
        <v>33.25</v>
      </c>
      <c r="M1779" t="n">
        <v>4</v>
      </c>
      <c r="N1779" t="n">
        <v>81.86</v>
      </c>
      <c r="O1779" t="n">
        <v>36350.81</v>
      </c>
      <c r="P1779" t="n">
        <v>213.49</v>
      </c>
      <c r="Q1779" t="n">
        <v>467.07</v>
      </c>
      <c r="R1779" t="n">
        <v>54.41</v>
      </c>
      <c r="S1779" t="n">
        <v>39.61</v>
      </c>
      <c r="T1779" t="n">
        <v>2465.48</v>
      </c>
      <c r="U1779" t="n">
        <v>0.73</v>
      </c>
      <c r="V1779" t="n">
        <v>0.75</v>
      </c>
      <c r="W1779" t="n">
        <v>2.62</v>
      </c>
      <c r="X1779" t="n">
        <v>0.14</v>
      </c>
      <c r="Y1779" t="n">
        <v>1</v>
      </c>
      <c r="Z1779" t="n">
        <v>10</v>
      </c>
    </row>
    <row r="1780">
      <c r="A1780" t="n">
        <v>130</v>
      </c>
      <c r="B1780" t="n">
        <v>120</v>
      </c>
      <c r="C1780" t="inlineStr">
        <is>
          <t xml:space="preserve">CONCLUIDO	</t>
        </is>
      </c>
      <c r="D1780" t="n">
        <v>5.419</v>
      </c>
      <c r="E1780" t="n">
        <v>18.45</v>
      </c>
      <c r="F1780" t="n">
        <v>15.47</v>
      </c>
      <c r="G1780" t="n">
        <v>154.71</v>
      </c>
      <c r="H1780" t="n">
        <v>2.03</v>
      </c>
      <c r="I1780" t="n">
        <v>6</v>
      </c>
      <c r="J1780" t="n">
        <v>293.35</v>
      </c>
      <c r="K1780" t="n">
        <v>57.72</v>
      </c>
      <c r="L1780" t="n">
        <v>33.5</v>
      </c>
      <c r="M1780" t="n">
        <v>4</v>
      </c>
      <c r="N1780" t="n">
        <v>82.13</v>
      </c>
      <c r="O1780" t="n">
        <v>36414.16</v>
      </c>
      <c r="P1780" t="n">
        <v>213.07</v>
      </c>
      <c r="Q1780" t="n">
        <v>467.07</v>
      </c>
      <c r="R1780" t="n">
        <v>54.46</v>
      </c>
      <c r="S1780" t="n">
        <v>39.61</v>
      </c>
      <c r="T1780" t="n">
        <v>2492.62</v>
      </c>
      <c r="U1780" t="n">
        <v>0.73</v>
      </c>
      <c r="V1780" t="n">
        <v>0.75</v>
      </c>
      <c r="W1780" t="n">
        <v>2.62</v>
      </c>
      <c r="X1780" t="n">
        <v>0.14</v>
      </c>
      <c r="Y1780" t="n">
        <v>1</v>
      </c>
      <c r="Z1780" t="n">
        <v>10</v>
      </c>
    </row>
    <row r="1781">
      <c r="A1781" t="n">
        <v>131</v>
      </c>
      <c r="B1781" t="n">
        <v>120</v>
      </c>
      <c r="C1781" t="inlineStr">
        <is>
          <t xml:space="preserve">CONCLUIDO	</t>
        </is>
      </c>
      <c r="D1781" t="n">
        <v>5.4182</v>
      </c>
      <c r="E1781" t="n">
        <v>18.46</v>
      </c>
      <c r="F1781" t="n">
        <v>15.47</v>
      </c>
      <c r="G1781" t="n">
        <v>154.74</v>
      </c>
      <c r="H1781" t="n">
        <v>2.05</v>
      </c>
      <c r="I1781" t="n">
        <v>6</v>
      </c>
      <c r="J1781" t="n">
        <v>293.87</v>
      </c>
      <c r="K1781" t="n">
        <v>57.72</v>
      </c>
      <c r="L1781" t="n">
        <v>33.75</v>
      </c>
      <c r="M1781" t="n">
        <v>4</v>
      </c>
      <c r="N1781" t="n">
        <v>82.39</v>
      </c>
      <c r="O1781" t="n">
        <v>36477.63</v>
      </c>
      <c r="P1781" t="n">
        <v>212.6</v>
      </c>
      <c r="Q1781" t="n">
        <v>467.07</v>
      </c>
      <c r="R1781" t="n">
        <v>54.56</v>
      </c>
      <c r="S1781" t="n">
        <v>39.61</v>
      </c>
      <c r="T1781" t="n">
        <v>2543.33</v>
      </c>
      <c r="U1781" t="n">
        <v>0.73</v>
      </c>
      <c r="V1781" t="n">
        <v>0.75</v>
      </c>
      <c r="W1781" t="n">
        <v>2.62</v>
      </c>
      <c r="X1781" t="n">
        <v>0.14</v>
      </c>
      <c r="Y1781" t="n">
        <v>1</v>
      </c>
      <c r="Z1781" t="n">
        <v>10</v>
      </c>
    </row>
    <row r="1782">
      <c r="A1782" t="n">
        <v>132</v>
      </c>
      <c r="B1782" t="n">
        <v>120</v>
      </c>
      <c r="C1782" t="inlineStr">
        <is>
          <t xml:space="preserve">CONCLUIDO	</t>
        </is>
      </c>
      <c r="D1782" t="n">
        <v>5.4167</v>
      </c>
      <c r="E1782" t="n">
        <v>18.46</v>
      </c>
      <c r="F1782" t="n">
        <v>15.48</v>
      </c>
      <c r="G1782" t="n">
        <v>154.79</v>
      </c>
      <c r="H1782" t="n">
        <v>2.06</v>
      </c>
      <c r="I1782" t="n">
        <v>6</v>
      </c>
      <c r="J1782" t="n">
        <v>294.38</v>
      </c>
      <c r="K1782" t="n">
        <v>57.72</v>
      </c>
      <c r="L1782" t="n">
        <v>34</v>
      </c>
      <c r="M1782" t="n">
        <v>4</v>
      </c>
      <c r="N1782" t="n">
        <v>82.66</v>
      </c>
      <c r="O1782" t="n">
        <v>36541.2</v>
      </c>
      <c r="P1782" t="n">
        <v>212.47</v>
      </c>
      <c r="Q1782" t="n">
        <v>467.07</v>
      </c>
      <c r="R1782" t="n">
        <v>54.73</v>
      </c>
      <c r="S1782" t="n">
        <v>39.61</v>
      </c>
      <c r="T1782" t="n">
        <v>2623.73</v>
      </c>
      <c r="U1782" t="n">
        <v>0.72</v>
      </c>
      <c r="V1782" t="n">
        <v>0.75</v>
      </c>
      <c r="W1782" t="n">
        <v>2.62</v>
      </c>
      <c r="X1782" t="n">
        <v>0.15</v>
      </c>
      <c r="Y1782" t="n">
        <v>1</v>
      </c>
      <c r="Z1782" t="n">
        <v>10</v>
      </c>
    </row>
    <row r="1783">
      <c r="A1783" t="n">
        <v>133</v>
      </c>
      <c r="B1783" t="n">
        <v>120</v>
      </c>
      <c r="C1783" t="inlineStr">
        <is>
          <t xml:space="preserve">CONCLUIDO	</t>
        </is>
      </c>
      <c r="D1783" t="n">
        <v>5.417</v>
      </c>
      <c r="E1783" t="n">
        <v>18.46</v>
      </c>
      <c r="F1783" t="n">
        <v>15.48</v>
      </c>
      <c r="G1783" t="n">
        <v>154.78</v>
      </c>
      <c r="H1783" t="n">
        <v>2.07</v>
      </c>
      <c r="I1783" t="n">
        <v>6</v>
      </c>
      <c r="J1783" t="n">
        <v>294.9</v>
      </c>
      <c r="K1783" t="n">
        <v>57.72</v>
      </c>
      <c r="L1783" t="n">
        <v>34.25</v>
      </c>
      <c r="M1783" t="n">
        <v>4</v>
      </c>
      <c r="N1783" t="n">
        <v>82.92</v>
      </c>
      <c r="O1783" t="n">
        <v>36604.89</v>
      </c>
      <c r="P1783" t="n">
        <v>212.45</v>
      </c>
      <c r="Q1783" t="n">
        <v>467.08</v>
      </c>
      <c r="R1783" t="n">
        <v>54.61</v>
      </c>
      <c r="S1783" t="n">
        <v>39.61</v>
      </c>
      <c r="T1783" t="n">
        <v>2563.55</v>
      </c>
      <c r="U1783" t="n">
        <v>0.73</v>
      </c>
      <c r="V1783" t="n">
        <v>0.75</v>
      </c>
      <c r="W1783" t="n">
        <v>2.62</v>
      </c>
      <c r="X1783" t="n">
        <v>0.14</v>
      </c>
      <c r="Y1783" t="n">
        <v>1</v>
      </c>
      <c r="Z1783" t="n">
        <v>10</v>
      </c>
    </row>
    <row r="1784">
      <c r="A1784" t="n">
        <v>134</v>
      </c>
      <c r="B1784" t="n">
        <v>120</v>
      </c>
      <c r="C1784" t="inlineStr">
        <is>
          <t xml:space="preserve">CONCLUIDO	</t>
        </is>
      </c>
      <c r="D1784" t="n">
        <v>5.4179</v>
      </c>
      <c r="E1784" t="n">
        <v>18.46</v>
      </c>
      <c r="F1784" t="n">
        <v>15.48</v>
      </c>
      <c r="G1784" t="n">
        <v>154.75</v>
      </c>
      <c r="H1784" t="n">
        <v>2.08</v>
      </c>
      <c r="I1784" t="n">
        <v>6</v>
      </c>
      <c r="J1784" t="n">
        <v>295.41</v>
      </c>
      <c r="K1784" t="n">
        <v>57.72</v>
      </c>
      <c r="L1784" t="n">
        <v>34.5</v>
      </c>
      <c r="M1784" t="n">
        <v>4</v>
      </c>
      <c r="N1784" t="n">
        <v>83.19</v>
      </c>
      <c r="O1784" t="n">
        <v>36668.68</v>
      </c>
      <c r="P1784" t="n">
        <v>211.47</v>
      </c>
      <c r="Q1784" t="n">
        <v>467.12</v>
      </c>
      <c r="R1784" t="n">
        <v>54.6</v>
      </c>
      <c r="S1784" t="n">
        <v>39.61</v>
      </c>
      <c r="T1784" t="n">
        <v>2562.69</v>
      </c>
      <c r="U1784" t="n">
        <v>0.73</v>
      </c>
      <c r="V1784" t="n">
        <v>0.75</v>
      </c>
      <c r="W1784" t="n">
        <v>2.62</v>
      </c>
      <c r="X1784" t="n">
        <v>0.14</v>
      </c>
      <c r="Y1784" t="n">
        <v>1</v>
      </c>
      <c r="Z1784" t="n">
        <v>10</v>
      </c>
    </row>
    <row r="1785">
      <c r="A1785" t="n">
        <v>135</v>
      </c>
      <c r="B1785" t="n">
        <v>120</v>
      </c>
      <c r="C1785" t="inlineStr">
        <is>
          <t xml:space="preserve">CONCLUIDO	</t>
        </is>
      </c>
      <c r="D1785" t="n">
        <v>5.4156</v>
      </c>
      <c r="E1785" t="n">
        <v>18.47</v>
      </c>
      <c r="F1785" t="n">
        <v>15.48</v>
      </c>
      <c r="G1785" t="n">
        <v>154.83</v>
      </c>
      <c r="H1785" t="n">
        <v>2.09</v>
      </c>
      <c r="I1785" t="n">
        <v>6</v>
      </c>
      <c r="J1785" t="n">
        <v>295.93</v>
      </c>
      <c r="K1785" t="n">
        <v>57.72</v>
      </c>
      <c r="L1785" t="n">
        <v>34.75</v>
      </c>
      <c r="M1785" t="n">
        <v>4</v>
      </c>
      <c r="N1785" t="n">
        <v>83.45999999999999</v>
      </c>
      <c r="O1785" t="n">
        <v>36732.59</v>
      </c>
      <c r="P1785" t="n">
        <v>211.5</v>
      </c>
      <c r="Q1785" t="n">
        <v>467.07</v>
      </c>
      <c r="R1785" t="n">
        <v>54.82</v>
      </c>
      <c r="S1785" t="n">
        <v>39.61</v>
      </c>
      <c r="T1785" t="n">
        <v>2669.08</v>
      </c>
      <c r="U1785" t="n">
        <v>0.72</v>
      </c>
      <c r="V1785" t="n">
        <v>0.75</v>
      </c>
      <c r="W1785" t="n">
        <v>2.62</v>
      </c>
      <c r="X1785" t="n">
        <v>0.15</v>
      </c>
      <c r="Y1785" t="n">
        <v>1</v>
      </c>
      <c r="Z1785" t="n">
        <v>10</v>
      </c>
    </row>
    <row r="1786">
      <c r="A1786" t="n">
        <v>136</v>
      </c>
      <c r="B1786" t="n">
        <v>120</v>
      </c>
      <c r="C1786" t="inlineStr">
        <is>
          <t xml:space="preserve">CONCLUIDO	</t>
        </is>
      </c>
      <c r="D1786" t="n">
        <v>5.4182</v>
      </c>
      <c r="E1786" t="n">
        <v>18.46</v>
      </c>
      <c r="F1786" t="n">
        <v>15.47</v>
      </c>
      <c r="G1786" t="n">
        <v>154.74</v>
      </c>
      <c r="H1786" t="n">
        <v>2.1</v>
      </c>
      <c r="I1786" t="n">
        <v>6</v>
      </c>
      <c r="J1786" t="n">
        <v>296.45</v>
      </c>
      <c r="K1786" t="n">
        <v>57.72</v>
      </c>
      <c r="L1786" t="n">
        <v>35</v>
      </c>
      <c r="M1786" t="n">
        <v>4</v>
      </c>
      <c r="N1786" t="n">
        <v>83.73</v>
      </c>
      <c r="O1786" t="n">
        <v>36796.61</v>
      </c>
      <c r="P1786" t="n">
        <v>210.85</v>
      </c>
      <c r="Q1786" t="n">
        <v>467.07</v>
      </c>
      <c r="R1786" t="n">
        <v>54.61</v>
      </c>
      <c r="S1786" t="n">
        <v>39.61</v>
      </c>
      <c r="T1786" t="n">
        <v>2563.45</v>
      </c>
      <c r="U1786" t="n">
        <v>0.73</v>
      </c>
      <c r="V1786" t="n">
        <v>0.75</v>
      </c>
      <c r="W1786" t="n">
        <v>2.62</v>
      </c>
      <c r="X1786" t="n">
        <v>0.14</v>
      </c>
      <c r="Y1786" t="n">
        <v>1</v>
      </c>
      <c r="Z1786" t="n">
        <v>10</v>
      </c>
    </row>
    <row r="1787">
      <c r="A1787" t="n">
        <v>137</v>
      </c>
      <c r="B1787" t="n">
        <v>120</v>
      </c>
      <c r="C1787" t="inlineStr">
        <is>
          <t xml:space="preserve">CONCLUIDO	</t>
        </is>
      </c>
      <c r="D1787" t="n">
        <v>5.4195</v>
      </c>
      <c r="E1787" t="n">
        <v>18.45</v>
      </c>
      <c r="F1787" t="n">
        <v>15.47</v>
      </c>
      <c r="G1787" t="n">
        <v>154.7</v>
      </c>
      <c r="H1787" t="n">
        <v>2.11</v>
      </c>
      <c r="I1787" t="n">
        <v>6</v>
      </c>
      <c r="J1787" t="n">
        <v>296.97</v>
      </c>
      <c r="K1787" t="n">
        <v>57.72</v>
      </c>
      <c r="L1787" t="n">
        <v>35.25</v>
      </c>
      <c r="M1787" t="n">
        <v>4</v>
      </c>
      <c r="N1787" t="n">
        <v>84</v>
      </c>
      <c r="O1787" t="n">
        <v>36860.74</v>
      </c>
      <c r="P1787" t="n">
        <v>209.78</v>
      </c>
      <c r="Q1787" t="n">
        <v>467.07</v>
      </c>
      <c r="R1787" t="n">
        <v>54.42</v>
      </c>
      <c r="S1787" t="n">
        <v>39.61</v>
      </c>
      <c r="T1787" t="n">
        <v>2473.4</v>
      </c>
      <c r="U1787" t="n">
        <v>0.73</v>
      </c>
      <c r="V1787" t="n">
        <v>0.75</v>
      </c>
      <c r="W1787" t="n">
        <v>2.62</v>
      </c>
      <c r="X1787" t="n">
        <v>0.14</v>
      </c>
      <c r="Y1787" t="n">
        <v>1</v>
      </c>
      <c r="Z1787" t="n">
        <v>10</v>
      </c>
    </row>
    <row r="1788">
      <c r="A1788" t="n">
        <v>138</v>
      </c>
      <c r="B1788" t="n">
        <v>120</v>
      </c>
      <c r="C1788" t="inlineStr">
        <is>
          <t xml:space="preserve">CONCLUIDO	</t>
        </is>
      </c>
      <c r="D1788" t="n">
        <v>5.419</v>
      </c>
      <c r="E1788" t="n">
        <v>18.45</v>
      </c>
      <c r="F1788" t="n">
        <v>15.47</v>
      </c>
      <c r="G1788" t="n">
        <v>154.71</v>
      </c>
      <c r="H1788" t="n">
        <v>2.13</v>
      </c>
      <c r="I1788" t="n">
        <v>6</v>
      </c>
      <c r="J1788" t="n">
        <v>297.49</v>
      </c>
      <c r="K1788" t="n">
        <v>57.72</v>
      </c>
      <c r="L1788" t="n">
        <v>35.5</v>
      </c>
      <c r="M1788" t="n">
        <v>4</v>
      </c>
      <c r="N1788" t="n">
        <v>84.27</v>
      </c>
      <c r="O1788" t="n">
        <v>36924.99</v>
      </c>
      <c r="P1788" t="n">
        <v>208.77</v>
      </c>
      <c r="Q1788" t="n">
        <v>467.07</v>
      </c>
      <c r="R1788" t="n">
        <v>54.43</v>
      </c>
      <c r="S1788" t="n">
        <v>39.61</v>
      </c>
      <c r="T1788" t="n">
        <v>2478</v>
      </c>
      <c r="U1788" t="n">
        <v>0.73</v>
      </c>
      <c r="V1788" t="n">
        <v>0.75</v>
      </c>
      <c r="W1788" t="n">
        <v>2.62</v>
      </c>
      <c r="X1788" t="n">
        <v>0.14</v>
      </c>
      <c r="Y1788" t="n">
        <v>1</v>
      </c>
      <c r="Z1788" t="n">
        <v>10</v>
      </c>
    </row>
    <row r="1789">
      <c r="A1789" t="n">
        <v>139</v>
      </c>
      <c r="B1789" t="n">
        <v>120</v>
      </c>
      <c r="C1789" t="inlineStr">
        <is>
          <t xml:space="preserve">CONCLUIDO	</t>
        </is>
      </c>
      <c r="D1789" t="n">
        <v>5.4195</v>
      </c>
      <c r="E1789" t="n">
        <v>18.45</v>
      </c>
      <c r="F1789" t="n">
        <v>15.47</v>
      </c>
      <c r="G1789" t="n">
        <v>154.7</v>
      </c>
      <c r="H1789" t="n">
        <v>2.14</v>
      </c>
      <c r="I1789" t="n">
        <v>6</v>
      </c>
      <c r="J1789" t="n">
        <v>298.01</v>
      </c>
      <c r="K1789" t="n">
        <v>57.72</v>
      </c>
      <c r="L1789" t="n">
        <v>35.75</v>
      </c>
      <c r="M1789" t="n">
        <v>4</v>
      </c>
      <c r="N1789" t="n">
        <v>84.54000000000001</v>
      </c>
      <c r="O1789" t="n">
        <v>36989.35</v>
      </c>
      <c r="P1789" t="n">
        <v>207.93</v>
      </c>
      <c r="Q1789" t="n">
        <v>467.07</v>
      </c>
      <c r="R1789" t="n">
        <v>54.38</v>
      </c>
      <c r="S1789" t="n">
        <v>39.61</v>
      </c>
      <c r="T1789" t="n">
        <v>2451.15</v>
      </c>
      <c r="U1789" t="n">
        <v>0.73</v>
      </c>
      <c r="V1789" t="n">
        <v>0.75</v>
      </c>
      <c r="W1789" t="n">
        <v>2.62</v>
      </c>
      <c r="X1789" t="n">
        <v>0.14</v>
      </c>
      <c r="Y1789" t="n">
        <v>1</v>
      </c>
      <c r="Z1789" t="n">
        <v>10</v>
      </c>
    </row>
    <row r="1790">
      <c r="A1790" t="n">
        <v>140</v>
      </c>
      <c r="B1790" t="n">
        <v>120</v>
      </c>
      <c r="C1790" t="inlineStr">
        <is>
          <t xml:space="preserve">CONCLUIDO	</t>
        </is>
      </c>
      <c r="D1790" t="n">
        <v>5.419</v>
      </c>
      <c r="E1790" t="n">
        <v>18.45</v>
      </c>
      <c r="F1790" t="n">
        <v>15.47</v>
      </c>
      <c r="G1790" t="n">
        <v>154.71</v>
      </c>
      <c r="H1790" t="n">
        <v>2.15</v>
      </c>
      <c r="I1790" t="n">
        <v>6</v>
      </c>
      <c r="J1790" t="n">
        <v>298.54</v>
      </c>
      <c r="K1790" t="n">
        <v>57.72</v>
      </c>
      <c r="L1790" t="n">
        <v>36</v>
      </c>
      <c r="M1790" t="n">
        <v>4</v>
      </c>
      <c r="N1790" t="n">
        <v>84.81</v>
      </c>
      <c r="O1790" t="n">
        <v>37053.82</v>
      </c>
      <c r="P1790" t="n">
        <v>206.33</v>
      </c>
      <c r="Q1790" t="n">
        <v>467.07</v>
      </c>
      <c r="R1790" t="n">
        <v>54.44</v>
      </c>
      <c r="S1790" t="n">
        <v>39.61</v>
      </c>
      <c r="T1790" t="n">
        <v>2480.93</v>
      </c>
      <c r="U1790" t="n">
        <v>0.73</v>
      </c>
      <c r="V1790" t="n">
        <v>0.75</v>
      </c>
      <c r="W1790" t="n">
        <v>2.62</v>
      </c>
      <c r="X1790" t="n">
        <v>0.14</v>
      </c>
      <c r="Y1790" t="n">
        <v>1</v>
      </c>
      <c r="Z1790" t="n">
        <v>10</v>
      </c>
    </row>
    <row r="1791">
      <c r="A1791" t="n">
        <v>141</v>
      </c>
      <c r="B1791" t="n">
        <v>120</v>
      </c>
      <c r="C1791" t="inlineStr">
        <is>
          <t xml:space="preserve">CONCLUIDO	</t>
        </is>
      </c>
      <c r="D1791" t="n">
        <v>5.4184</v>
      </c>
      <c r="E1791" t="n">
        <v>18.46</v>
      </c>
      <c r="F1791" t="n">
        <v>15.47</v>
      </c>
      <c r="G1791" t="n">
        <v>154.73</v>
      </c>
      <c r="H1791" t="n">
        <v>2.16</v>
      </c>
      <c r="I1791" t="n">
        <v>6</v>
      </c>
      <c r="J1791" t="n">
        <v>299.06</v>
      </c>
      <c r="K1791" t="n">
        <v>57.72</v>
      </c>
      <c r="L1791" t="n">
        <v>36.25</v>
      </c>
      <c r="M1791" t="n">
        <v>3</v>
      </c>
      <c r="N1791" t="n">
        <v>85.09</v>
      </c>
      <c r="O1791" t="n">
        <v>37118.41</v>
      </c>
      <c r="P1791" t="n">
        <v>206.13</v>
      </c>
      <c r="Q1791" t="n">
        <v>467.07</v>
      </c>
      <c r="R1791" t="n">
        <v>54.52</v>
      </c>
      <c r="S1791" t="n">
        <v>39.61</v>
      </c>
      <c r="T1791" t="n">
        <v>2520.92</v>
      </c>
      <c r="U1791" t="n">
        <v>0.73</v>
      </c>
      <c r="V1791" t="n">
        <v>0.75</v>
      </c>
      <c r="W1791" t="n">
        <v>2.62</v>
      </c>
      <c r="X1791" t="n">
        <v>0.14</v>
      </c>
      <c r="Y1791" t="n">
        <v>1</v>
      </c>
      <c r="Z1791" t="n">
        <v>10</v>
      </c>
    </row>
    <row r="1792">
      <c r="A1792" t="n">
        <v>142</v>
      </c>
      <c r="B1792" t="n">
        <v>120</v>
      </c>
      <c r="C1792" t="inlineStr">
        <is>
          <t xml:space="preserve">CONCLUIDO	</t>
        </is>
      </c>
      <c r="D1792" t="n">
        <v>5.4167</v>
      </c>
      <c r="E1792" t="n">
        <v>18.46</v>
      </c>
      <c r="F1792" t="n">
        <v>15.48</v>
      </c>
      <c r="G1792" t="n">
        <v>154.79</v>
      </c>
      <c r="H1792" t="n">
        <v>2.17</v>
      </c>
      <c r="I1792" t="n">
        <v>6</v>
      </c>
      <c r="J1792" t="n">
        <v>299.59</v>
      </c>
      <c r="K1792" t="n">
        <v>57.72</v>
      </c>
      <c r="L1792" t="n">
        <v>36.5</v>
      </c>
      <c r="M1792" t="n">
        <v>3</v>
      </c>
      <c r="N1792" t="n">
        <v>85.36</v>
      </c>
      <c r="O1792" t="n">
        <v>37183.24</v>
      </c>
      <c r="P1792" t="n">
        <v>205.84</v>
      </c>
      <c r="Q1792" t="n">
        <v>467.07</v>
      </c>
      <c r="R1792" t="n">
        <v>54.69</v>
      </c>
      <c r="S1792" t="n">
        <v>39.61</v>
      </c>
      <c r="T1792" t="n">
        <v>2604.05</v>
      </c>
      <c r="U1792" t="n">
        <v>0.72</v>
      </c>
      <c r="V1792" t="n">
        <v>0.75</v>
      </c>
      <c r="W1792" t="n">
        <v>2.62</v>
      </c>
      <c r="X1792" t="n">
        <v>0.15</v>
      </c>
      <c r="Y1792" t="n">
        <v>1</v>
      </c>
      <c r="Z1792" t="n">
        <v>10</v>
      </c>
    </row>
    <row r="1793">
      <c r="A1793" t="n">
        <v>143</v>
      </c>
      <c r="B1793" t="n">
        <v>120</v>
      </c>
      <c r="C1793" t="inlineStr">
        <is>
          <t xml:space="preserve">CONCLUIDO	</t>
        </is>
      </c>
      <c r="D1793" t="n">
        <v>5.4409</v>
      </c>
      <c r="E1793" t="n">
        <v>18.38</v>
      </c>
      <c r="F1793" t="n">
        <v>15.44</v>
      </c>
      <c r="G1793" t="n">
        <v>185.31</v>
      </c>
      <c r="H1793" t="n">
        <v>2.18</v>
      </c>
      <c r="I1793" t="n">
        <v>5</v>
      </c>
      <c r="J1793" t="n">
        <v>300.11</v>
      </c>
      <c r="K1793" t="n">
        <v>57.72</v>
      </c>
      <c r="L1793" t="n">
        <v>36.75</v>
      </c>
      <c r="M1793" t="n">
        <v>2</v>
      </c>
      <c r="N1793" t="n">
        <v>85.64</v>
      </c>
      <c r="O1793" t="n">
        <v>37248.06</v>
      </c>
      <c r="P1793" t="n">
        <v>204.88</v>
      </c>
      <c r="Q1793" t="n">
        <v>467.07</v>
      </c>
      <c r="R1793" t="n">
        <v>53.51</v>
      </c>
      <c r="S1793" t="n">
        <v>39.61</v>
      </c>
      <c r="T1793" t="n">
        <v>2018.8</v>
      </c>
      <c r="U1793" t="n">
        <v>0.74</v>
      </c>
      <c r="V1793" t="n">
        <v>0.76</v>
      </c>
      <c r="W1793" t="n">
        <v>2.62</v>
      </c>
      <c r="X1793" t="n">
        <v>0.11</v>
      </c>
      <c r="Y1793" t="n">
        <v>1</v>
      </c>
      <c r="Z1793" t="n">
        <v>10</v>
      </c>
    </row>
    <row r="1794">
      <c r="A1794" t="n">
        <v>144</v>
      </c>
      <c r="B1794" t="n">
        <v>120</v>
      </c>
      <c r="C1794" t="inlineStr">
        <is>
          <t xml:space="preserve">CONCLUIDO	</t>
        </is>
      </c>
      <c r="D1794" t="n">
        <v>5.4401</v>
      </c>
      <c r="E1794" t="n">
        <v>18.38</v>
      </c>
      <c r="F1794" t="n">
        <v>15.45</v>
      </c>
      <c r="G1794" t="n">
        <v>185.34</v>
      </c>
      <c r="H1794" t="n">
        <v>2.19</v>
      </c>
      <c r="I1794" t="n">
        <v>5</v>
      </c>
      <c r="J1794" t="n">
        <v>300.64</v>
      </c>
      <c r="K1794" t="n">
        <v>57.72</v>
      </c>
      <c r="L1794" t="n">
        <v>37</v>
      </c>
      <c r="M1794" t="n">
        <v>2</v>
      </c>
      <c r="N1794" t="n">
        <v>85.91</v>
      </c>
      <c r="O1794" t="n">
        <v>37313</v>
      </c>
      <c r="P1794" t="n">
        <v>205.34</v>
      </c>
      <c r="Q1794" t="n">
        <v>467.09</v>
      </c>
      <c r="R1794" t="n">
        <v>53.6</v>
      </c>
      <c r="S1794" t="n">
        <v>39.61</v>
      </c>
      <c r="T1794" t="n">
        <v>2064.63</v>
      </c>
      <c r="U1794" t="n">
        <v>0.74</v>
      </c>
      <c r="V1794" t="n">
        <v>0.76</v>
      </c>
      <c r="W1794" t="n">
        <v>2.62</v>
      </c>
      <c r="X1794" t="n">
        <v>0.11</v>
      </c>
      <c r="Y1794" t="n">
        <v>1</v>
      </c>
      <c r="Z1794" t="n">
        <v>10</v>
      </c>
    </row>
    <row r="1795">
      <c r="A1795" t="n">
        <v>145</v>
      </c>
      <c r="B1795" t="n">
        <v>120</v>
      </c>
      <c r="C1795" t="inlineStr">
        <is>
          <t xml:space="preserve">CONCLUIDO	</t>
        </is>
      </c>
      <c r="D1795" t="n">
        <v>5.4398</v>
      </c>
      <c r="E1795" t="n">
        <v>18.38</v>
      </c>
      <c r="F1795" t="n">
        <v>15.45</v>
      </c>
      <c r="G1795" t="n">
        <v>185.36</v>
      </c>
      <c r="H1795" t="n">
        <v>2.2</v>
      </c>
      <c r="I1795" t="n">
        <v>5</v>
      </c>
      <c r="J1795" t="n">
        <v>301.17</v>
      </c>
      <c r="K1795" t="n">
        <v>57.72</v>
      </c>
      <c r="L1795" t="n">
        <v>37.25</v>
      </c>
      <c r="M1795" t="n">
        <v>1</v>
      </c>
      <c r="N1795" t="n">
        <v>86.19</v>
      </c>
      <c r="O1795" t="n">
        <v>37378.06</v>
      </c>
      <c r="P1795" t="n">
        <v>205.72</v>
      </c>
      <c r="Q1795" t="n">
        <v>467.07</v>
      </c>
      <c r="R1795" t="n">
        <v>53.56</v>
      </c>
      <c r="S1795" t="n">
        <v>39.61</v>
      </c>
      <c r="T1795" t="n">
        <v>2046.44</v>
      </c>
      <c r="U1795" t="n">
        <v>0.74</v>
      </c>
      <c r="V1795" t="n">
        <v>0.76</v>
      </c>
      <c r="W1795" t="n">
        <v>2.62</v>
      </c>
      <c r="X1795" t="n">
        <v>0.11</v>
      </c>
      <c r="Y1795" t="n">
        <v>1</v>
      </c>
      <c r="Z1795" t="n">
        <v>10</v>
      </c>
    </row>
    <row r="1796">
      <c r="A1796" t="n">
        <v>146</v>
      </c>
      <c r="B1796" t="n">
        <v>120</v>
      </c>
      <c r="C1796" t="inlineStr">
        <is>
          <t xml:space="preserve">CONCLUIDO	</t>
        </is>
      </c>
      <c r="D1796" t="n">
        <v>5.4399</v>
      </c>
      <c r="E1796" t="n">
        <v>18.38</v>
      </c>
      <c r="F1796" t="n">
        <v>15.45</v>
      </c>
      <c r="G1796" t="n">
        <v>185.35</v>
      </c>
      <c r="H1796" t="n">
        <v>2.21</v>
      </c>
      <c r="I1796" t="n">
        <v>5</v>
      </c>
      <c r="J1796" t="n">
        <v>301.69</v>
      </c>
      <c r="K1796" t="n">
        <v>57.72</v>
      </c>
      <c r="L1796" t="n">
        <v>37.5</v>
      </c>
      <c r="M1796" t="n">
        <v>1</v>
      </c>
      <c r="N1796" t="n">
        <v>86.47</v>
      </c>
      <c r="O1796" t="n">
        <v>37443.23</v>
      </c>
      <c r="P1796" t="n">
        <v>206.16</v>
      </c>
      <c r="Q1796" t="n">
        <v>467.07</v>
      </c>
      <c r="R1796" t="n">
        <v>53.52</v>
      </c>
      <c r="S1796" t="n">
        <v>39.61</v>
      </c>
      <c r="T1796" t="n">
        <v>2025.23</v>
      </c>
      <c r="U1796" t="n">
        <v>0.74</v>
      </c>
      <c r="V1796" t="n">
        <v>0.76</v>
      </c>
      <c r="W1796" t="n">
        <v>2.62</v>
      </c>
      <c r="X1796" t="n">
        <v>0.11</v>
      </c>
      <c r="Y1796" t="n">
        <v>1</v>
      </c>
      <c r="Z1796" t="n">
        <v>10</v>
      </c>
    </row>
    <row r="1797">
      <c r="A1797" t="n">
        <v>147</v>
      </c>
      <c r="B1797" t="n">
        <v>120</v>
      </c>
      <c r="C1797" t="inlineStr">
        <is>
          <t xml:space="preserve">CONCLUIDO	</t>
        </is>
      </c>
      <c r="D1797" t="n">
        <v>5.44</v>
      </c>
      <c r="E1797" t="n">
        <v>18.38</v>
      </c>
      <c r="F1797" t="n">
        <v>15.45</v>
      </c>
      <c r="G1797" t="n">
        <v>185.35</v>
      </c>
      <c r="H1797" t="n">
        <v>2.22</v>
      </c>
      <c r="I1797" t="n">
        <v>5</v>
      </c>
      <c r="J1797" t="n">
        <v>302.22</v>
      </c>
      <c r="K1797" t="n">
        <v>57.72</v>
      </c>
      <c r="L1797" t="n">
        <v>37.75</v>
      </c>
      <c r="M1797" t="n">
        <v>1</v>
      </c>
      <c r="N1797" t="n">
        <v>86.75</v>
      </c>
      <c r="O1797" t="n">
        <v>37508.53</v>
      </c>
      <c r="P1797" t="n">
        <v>206.41</v>
      </c>
      <c r="Q1797" t="n">
        <v>467.07</v>
      </c>
      <c r="R1797" t="n">
        <v>53.52</v>
      </c>
      <c r="S1797" t="n">
        <v>39.61</v>
      </c>
      <c r="T1797" t="n">
        <v>2024.03</v>
      </c>
      <c r="U1797" t="n">
        <v>0.74</v>
      </c>
      <c r="V1797" t="n">
        <v>0.76</v>
      </c>
      <c r="W1797" t="n">
        <v>2.62</v>
      </c>
      <c r="X1797" t="n">
        <v>0.11</v>
      </c>
      <c r="Y1797" t="n">
        <v>1</v>
      </c>
      <c r="Z1797" t="n">
        <v>10</v>
      </c>
    </row>
    <row r="1798">
      <c r="A1798" t="n">
        <v>148</v>
      </c>
      <c r="B1798" t="n">
        <v>120</v>
      </c>
      <c r="C1798" t="inlineStr">
        <is>
          <t xml:space="preserve">CONCLUIDO	</t>
        </is>
      </c>
      <c r="D1798" t="n">
        <v>5.4403</v>
      </c>
      <c r="E1798" t="n">
        <v>18.38</v>
      </c>
      <c r="F1798" t="n">
        <v>15.44</v>
      </c>
      <c r="G1798" t="n">
        <v>185.34</v>
      </c>
      <c r="H1798" t="n">
        <v>2.24</v>
      </c>
      <c r="I1798" t="n">
        <v>5</v>
      </c>
      <c r="J1798" t="n">
        <v>302.75</v>
      </c>
      <c r="K1798" t="n">
        <v>57.72</v>
      </c>
      <c r="L1798" t="n">
        <v>38</v>
      </c>
      <c r="M1798" t="n">
        <v>1</v>
      </c>
      <c r="N1798" t="n">
        <v>87.03</v>
      </c>
      <c r="O1798" t="n">
        <v>37573.94</v>
      </c>
      <c r="P1798" t="n">
        <v>206.84</v>
      </c>
      <c r="Q1798" t="n">
        <v>467.07</v>
      </c>
      <c r="R1798" t="n">
        <v>53.48</v>
      </c>
      <c r="S1798" t="n">
        <v>39.61</v>
      </c>
      <c r="T1798" t="n">
        <v>2007.35</v>
      </c>
      <c r="U1798" t="n">
        <v>0.74</v>
      </c>
      <c r="V1798" t="n">
        <v>0.76</v>
      </c>
      <c r="W1798" t="n">
        <v>2.62</v>
      </c>
      <c r="X1798" t="n">
        <v>0.11</v>
      </c>
      <c r="Y1798" t="n">
        <v>1</v>
      </c>
      <c r="Z1798" t="n">
        <v>10</v>
      </c>
    </row>
    <row r="1799">
      <c r="A1799" t="n">
        <v>149</v>
      </c>
      <c r="B1799" t="n">
        <v>120</v>
      </c>
      <c r="C1799" t="inlineStr">
        <is>
          <t xml:space="preserve">CONCLUIDO	</t>
        </is>
      </c>
      <c r="D1799" t="n">
        <v>5.4405</v>
      </c>
      <c r="E1799" t="n">
        <v>18.38</v>
      </c>
      <c r="F1799" t="n">
        <v>15.44</v>
      </c>
      <c r="G1799" t="n">
        <v>185.33</v>
      </c>
      <c r="H1799" t="n">
        <v>2.25</v>
      </c>
      <c r="I1799" t="n">
        <v>5</v>
      </c>
      <c r="J1799" t="n">
        <v>303.29</v>
      </c>
      <c r="K1799" t="n">
        <v>57.72</v>
      </c>
      <c r="L1799" t="n">
        <v>38.25</v>
      </c>
      <c r="M1799" t="n">
        <v>1</v>
      </c>
      <c r="N1799" t="n">
        <v>87.31</v>
      </c>
      <c r="O1799" t="n">
        <v>37639.48</v>
      </c>
      <c r="P1799" t="n">
        <v>207.11</v>
      </c>
      <c r="Q1799" t="n">
        <v>467.07</v>
      </c>
      <c r="R1799" t="n">
        <v>53.5</v>
      </c>
      <c r="S1799" t="n">
        <v>39.61</v>
      </c>
      <c r="T1799" t="n">
        <v>2016.18</v>
      </c>
      <c r="U1799" t="n">
        <v>0.74</v>
      </c>
      <c r="V1799" t="n">
        <v>0.76</v>
      </c>
      <c r="W1799" t="n">
        <v>2.62</v>
      </c>
      <c r="X1799" t="n">
        <v>0.11</v>
      </c>
      <c r="Y1799" t="n">
        <v>1</v>
      </c>
      <c r="Z1799" t="n">
        <v>10</v>
      </c>
    </row>
    <row r="1800">
      <c r="A1800" t="n">
        <v>150</v>
      </c>
      <c r="B1800" t="n">
        <v>120</v>
      </c>
      <c r="C1800" t="inlineStr">
        <is>
          <t xml:space="preserve">CONCLUIDO	</t>
        </is>
      </c>
      <c r="D1800" t="n">
        <v>5.4395</v>
      </c>
      <c r="E1800" t="n">
        <v>18.38</v>
      </c>
      <c r="F1800" t="n">
        <v>15.45</v>
      </c>
      <c r="G1800" t="n">
        <v>185.37</v>
      </c>
      <c r="H1800" t="n">
        <v>2.26</v>
      </c>
      <c r="I1800" t="n">
        <v>5</v>
      </c>
      <c r="J1800" t="n">
        <v>303.82</v>
      </c>
      <c r="K1800" t="n">
        <v>57.72</v>
      </c>
      <c r="L1800" t="n">
        <v>38.5</v>
      </c>
      <c r="M1800" t="n">
        <v>0</v>
      </c>
      <c r="N1800" t="n">
        <v>87.59</v>
      </c>
      <c r="O1800" t="n">
        <v>37705.13</v>
      </c>
      <c r="P1800" t="n">
        <v>207.56</v>
      </c>
      <c r="Q1800" t="n">
        <v>467.07</v>
      </c>
      <c r="R1800" t="n">
        <v>53.47</v>
      </c>
      <c r="S1800" t="n">
        <v>39.61</v>
      </c>
      <c r="T1800" t="n">
        <v>2000.06</v>
      </c>
      <c r="U1800" t="n">
        <v>0.74</v>
      </c>
      <c r="V1800" t="n">
        <v>0.76</v>
      </c>
      <c r="W1800" t="n">
        <v>2.62</v>
      </c>
      <c r="X1800" t="n">
        <v>0.11</v>
      </c>
      <c r="Y1800" t="n">
        <v>1</v>
      </c>
      <c r="Z1800" t="n">
        <v>10</v>
      </c>
    </row>
    <row r="1801">
      <c r="A1801" t="n">
        <v>0</v>
      </c>
      <c r="B1801" t="n">
        <v>145</v>
      </c>
      <c r="C1801" t="inlineStr">
        <is>
          <t xml:space="preserve">CONCLUIDO	</t>
        </is>
      </c>
      <c r="D1801" t="n">
        <v>2.1756</v>
      </c>
      <c r="E1801" t="n">
        <v>45.96</v>
      </c>
      <c r="F1801" t="n">
        <v>25.34</v>
      </c>
      <c r="G1801" t="n">
        <v>4.64</v>
      </c>
      <c r="H1801" t="n">
        <v>0.06</v>
      </c>
      <c r="I1801" t="n">
        <v>328</v>
      </c>
      <c r="J1801" t="n">
        <v>285.18</v>
      </c>
      <c r="K1801" t="n">
        <v>61.2</v>
      </c>
      <c r="L1801" t="n">
        <v>1</v>
      </c>
      <c r="M1801" t="n">
        <v>326</v>
      </c>
      <c r="N1801" t="n">
        <v>77.98</v>
      </c>
      <c r="O1801" t="n">
        <v>35406.83</v>
      </c>
      <c r="P1801" t="n">
        <v>450.95</v>
      </c>
      <c r="Q1801" t="n">
        <v>467.36</v>
      </c>
      <c r="R1801" t="n">
        <v>377.31</v>
      </c>
      <c r="S1801" t="n">
        <v>39.61</v>
      </c>
      <c r="T1801" t="n">
        <v>162306.73</v>
      </c>
      <c r="U1801" t="n">
        <v>0.1</v>
      </c>
      <c r="V1801" t="n">
        <v>0.46</v>
      </c>
      <c r="W1801" t="n">
        <v>3.15</v>
      </c>
      <c r="X1801" t="n">
        <v>9.99</v>
      </c>
      <c r="Y1801" t="n">
        <v>1</v>
      </c>
      <c r="Z1801" t="n">
        <v>10</v>
      </c>
    </row>
    <row r="1802">
      <c r="A1802" t="n">
        <v>1</v>
      </c>
      <c r="B1802" t="n">
        <v>145</v>
      </c>
      <c r="C1802" t="inlineStr">
        <is>
          <t xml:space="preserve">CONCLUIDO	</t>
        </is>
      </c>
      <c r="D1802" t="n">
        <v>2.6633</v>
      </c>
      <c r="E1802" t="n">
        <v>37.55</v>
      </c>
      <c r="F1802" t="n">
        <v>22.2</v>
      </c>
      <c r="G1802" t="n">
        <v>5.79</v>
      </c>
      <c r="H1802" t="n">
        <v>0.08</v>
      </c>
      <c r="I1802" t="n">
        <v>230</v>
      </c>
      <c r="J1802" t="n">
        <v>285.68</v>
      </c>
      <c r="K1802" t="n">
        <v>61.2</v>
      </c>
      <c r="L1802" t="n">
        <v>1.25</v>
      </c>
      <c r="M1802" t="n">
        <v>228</v>
      </c>
      <c r="N1802" t="n">
        <v>78.23999999999999</v>
      </c>
      <c r="O1802" t="n">
        <v>35468.6</v>
      </c>
      <c r="P1802" t="n">
        <v>394.97</v>
      </c>
      <c r="Q1802" t="n">
        <v>467.36</v>
      </c>
      <c r="R1802" t="n">
        <v>274.38</v>
      </c>
      <c r="S1802" t="n">
        <v>39.61</v>
      </c>
      <c r="T1802" t="n">
        <v>111329.49</v>
      </c>
      <c r="U1802" t="n">
        <v>0.14</v>
      </c>
      <c r="V1802" t="n">
        <v>0.53</v>
      </c>
      <c r="W1802" t="n">
        <v>2.98</v>
      </c>
      <c r="X1802" t="n">
        <v>6.86</v>
      </c>
      <c r="Y1802" t="n">
        <v>1</v>
      </c>
      <c r="Z1802" t="n">
        <v>10</v>
      </c>
    </row>
    <row r="1803">
      <c r="A1803" t="n">
        <v>2</v>
      </c>
      <c r="B1803" t="n">
        <v>145</v>
      </c>
      <c r="C1803" t="inlineStr">
        <is>
          <t xml:space="preserve">CONCLUIDO	</t>
        </is>
      </c>
      <c r="D1803" t="n">
        <v>3.0246</v>
      </c>
      <c r="E1803" t="n">
        <v>33.06</v>
      </c>
      <c r="F1803" t="n">
        <v>20.57</v>
      </c>
      <c r="G1803" t="n">
        <v>6.97</v>
      </c>
      <c r="H1803" t="n">
        <v>0.09</v>
      </c>
      <c r="I1803" t="n">
        <v>177</v>
      </c>
      <c r="J1803" t="n">
        <v>286.19</v>
      </c>
      <c r="K1803" t="n">
        <v>61.2</v>
      </c>
      <c r="L1803" t="n">
        <v>1.5</v>
      </c>
      <c r="M1803" t="n">
        <v>175</v>
      </c>
      <c r="N1803" t="n">
        <v>78.48999999999999</v>
      </c>
      <c r="O1803" t="n">
        <v>35530.47</v>
      </c>
      <c r="P1803" t="n">
        <v>365.83</v>
      </c>
      <c r="Q1803" t="n">
        <v>467.26</v>
      </c>
      <c r="R1803" t="n">
        <v>221.2</v>
      </c>
      <c r="S1803" t="n">
        <v>39.61</v>
      </c>
      <c r="T1803" t="n">
        <v>85005.34</v>
      </c>
      <c r="U1803" t="n">
        <v>0.18</v>
      </c>
      <c r="V1803" t="n">
        <v>0.57</v>
      </c>
      <c r="W1803" t="n">
        <v>2.89</v>
      </c>
      <c r="X1803" t="n">
        <v>5.24</v>
      </c>
      <c r="Y1803" t="n">
        <v>1</v>
      </c>
      <c r="Z1803" t="n">
        <v>10</v>
      </c>
    </row>
    <row r="1804">
      <c r="A1804" t="n">
        <v>3</v>
      </c>
      <c r="B1804" t="n">
        <v>145</v>
      </c>
      <c r="C1804" t="inlineStr">
        <is>
          <t xml:space="preserve">CONCLUIDO	</t>
        </is>
      </c>
      <c r="D1804" t="n">
        <v>3.3047</v>
      </c>
      <c r="E1804" t="n">
        <v>30.26</v>
      </c>
      <c r="F1804" t="n">
        <v>19.55</v>
      </c>
      <c r="G1804" t="n">
        <v>8.15</v>
      </c>
      <c r="H1804" t="n">
        <v>0.11</v>
      </c>
      <c r="I1804" t="n">
        <v>144</v>
      </c>
      <c r="J1804" t="n">
        <v>286.69</v>
      </c>
      <c r="K1804" t="n">
        <v>61.2</v>
      </c>
      <c r="L1804" t="n">
        <v>1.75</v>
      </c>
      <c r="M1804" t="n">
        <v>142</v>
      </c>
      <c r="N1804" t="n">
        <v>78.73999999999999</v>
      </c>
      <c r="O1804" t="n">
        <v>35592.57</v>
      </c>
      <c r="P1804" t="n">
        <v>347.46</v>
      </c>
      <c r="Q1804" t="n">
        <v>467.23</v>
      </c>
      <c r="R1804" t="n">
        <v>187.24</v>
      </c>
      <c r="S1804" t="n">
        <v>39.61</v>
      </c>
      <c r="T1804" t="n">
        <v>68192.17</v>
      </c>
      <c r="U1804" t="n">
        <v>0.21</v>
      </c>
      <c r="V1804" t="n">
        <v>0.6</v>
      </c>
      <c r="W1804" t="n">
        <v>2.85</v>
      </c>
      <c r="X1804" t="n">
        <v>4.21</v>
      </c>
      <c r="Y1804" t="n">
        <v>1</v>
      </c>
      <c r="Z1804" t="n">
        <v>10</v>
      </c>
    </row>
    <row r="1805">
      <c r="A1805" t="n">
        <v>4</v>
      </c>
      <c r="B1805" t="n">
        <v>145</v>
      </c>
      <c r="C1805" t="inlineStr">
        <is>
          <t xml:space="preserve">CONCLUIDO	</t>
        </is>
      </c>
      <c r="D1805" t="n">
        <v>3.5207</v>
      </c>
      <c r="E1805" t="n">
        <v>28.4</v>
      </c>
      <c r="F1805" t="n">
        <v>18.88</v>
      </c>
      <c r="G1805" t="n">
        <v>9.289999999999999</v>
      </c>
      <c r="H1805" t="n">
        <v>0.12</v>
      </c>
      <c r="I1805" t="n">
        <v>122</v>
      </c>
      <c r="J1805" t="n">
        <v>287.19</v>
      </c>
      <c r="K1805" t="n">
        <v>61.2</v>
      </c>
      <c r="L1805" t="n">
        <v>2</v>
      </c>
      <c r="M1805" t="n">
        <v>120</v>
      </c>
      <c r="N1805" t="n">
        <v>78.98999999999999</v>
      </c>
      <c r="O1805" t="n">
        <v>35654.65</v>
      </c>
      <c r="P1805" t="n">
        <v>335.35</v>
      </c>
      <c r="Q1805" t="n">
        <v>467.2</v>
      </c>
      <c r="R1805" t="n">
        <v>165.39</v>
      </c>
      <c r="S1805" t="n">
        <v>39.61</v>
      </c>
      <c r="T1805" t="n">
        <v>57373.68</v>
      </c>
      <c r="U1805" t="n">
        <v>0.24</v>
      </c>
      <c r="V1805" t="n">
        <v>0.62</v>
      </c>
      <c r="W1805" t="n">
        <v>2.81</v>
      </c>
      <c r="X1805" t="n">
        <v>3.54</v>
      </c>
      <c r="Y1805" t="n">
        <v>1</v>
      </c>
      <c r="Z1805" t="n">
        <v>10</v>
      </c>
    </row>
    <row r="1806">
      <c r="A1806" t="n">
        <v>5</v>
      </c>
      <c r="B1806" t="n">
        <v>145</v>
      </c>
      <c r="C1806" t="inlineStr">
        <is>
          <t xml:space="preserve">CONCLUIDO	</t>
        </is>
      </c>
      <c r="D1806" t="n">
        <v>3.6955</v>
      </c>
      <c r="E1806" t="n">
        <v>27.06</v>
      </c>
      <c r="F1806" t="n">
        <v>18.4</v>
      </c>
      <c r="G1806" t="n">
        <v>10.41</v>
      </c>
      <c r="H1806" t="n">
        <v>0.14</v>
      </c>
      <c r="I1806" t="n">
        <v>106</v>
      </c>
      <c r="J1806" t="n">
        <v>287.7</v>
      </c>
      <c r="K1806" t="n">
        <v>61.2</v>
      </c>
      <c r="L1806" t="n">
        <v>2.25</v>
      </c>
      <c r="M1806" t="n">
        <v>104</v>
      </c>
      <c r="N1806" t="n">
        <v>79.25</v>
      </c>
      <c r="O1806" t="n">
        <v>35716.83</v>
      </c>
      <c r="P1806" t="n">
        <v>326.61</v>
      </c>
      <c r="Q1806" t="n">
        <v>467.23</v>
      </c>
      <c r="R1806" t="n">
        <v>149.77</v>
      </c>
      <c r="S1806" t="n">
        <v>39.61</v>
      </c>
      <c r="T1806" t="n">
        <v>49647.39</v>
      </c>
      <c r="U1806" t="n">
        <v>0.26</v>
      </c>
      <c r="V1806" t="n">
        <v>0.63</v>
      </c>
      <c r="W1806" t="n">
        <v>2.78</v>
      </c>
      <c r="X1806" t="n">
        <v>3.06</v>
      </c>
      <c r="Y1806" t="n">
        <v>1</v>
      </c>
      <c r="Z1806" t="n">
        <v>10</v>
      </c>
    </row>
    <row r="1807">
      <c r="A1807" t="n">
        <v>6</v>
      </c>
      <c r="B1807" t="n">
        <v>145</v>
      </c>
      <c r="C1807" t="inlineStr">
        <is>
          <t xml:space="preserve">CONCLUIDO	</t>
        </is>
      </c>
      <c r="D1807" t="n">
        <v>3.8316</v>
      </c>
      <c r="E1807" t="n">
        <v>26.1</v>
      </c>
      <c r="F1807" t="n">
        <v>18.08</v>
      </c>
      <c r="G1807" t="n">
        <v>11.54</v>
      </c>
      <c r="H1807" t="n">
        <v>0.15</v>
      </c>
      <c r="I1807" t="n">
        <v>94</v>
      </c>
      <c r="J1807" t="n">
        <v>288.2</v>
      </c>
      <c r="K1807" t="n">
        <v>61.2</v>
      </c>
      <c r="L1807" t="n">
        <v>2.5</v>
      </c>
      <c r="M1807" t="n">
        <v>92</v>
      </c>
      <c r="N1807" t="n">
        <v>79.5</v>
      </c>
      <c r="O1807" t="n">
        <v>35779.11</v>
      </c>
      <c r="P1807" t="n">
        <v>320.94</v>
      </c>
      <c r="Q1807" t="n">
        <v>467.28</v>
      </c>
      <c r="R1807" t="n">
        <v>139.48</v>
      </c>
      <c r="S1807" t="n">
        <v>39.61</v>
      </c>
      <c r="T1807" t="n">
        <v>44558.49</v>
      </c>
      <c r="U1807" t="n">
        <v>0.28</v>
      </c>
      <c r="V1807" t="n">
        <v>0.65</v>
      </c>
      <c r="W1807" t="n">
        <v>2.77</v>
      </c>
      <c r="X1807" t="n">
        <v>2.75</v>
      </c>
      <c r="Y1807" t="n">
        <v>1</v>
      </c>
      <c r="Z1807" t="n">
        <v>10</v>
      </c>
    </row>
    <row r="1808">
      <c r="A1808" t="n">
        <v>7</v>
      </c>
      <c r="B1808" t="n">
        <v>145</v>
      </c>
      <c r="C1808" t="inlineStr">
        <is>
          <t xml:space="preserve">CONCLUIDO	</t>
        </is>
      </c>
      <c r="D1808" t="n">
        <v>3.9648</v>
      </c>
      <c r="E1808" t="n">
        <v>25.22</v>
      </c>
      <c r="F1808" t="n">
        <v>17.75</v>
      </c>
      <c r="G1808" t="n">
        <v>12.68</v>
      </c>
      <c r="H1808" t="n">
        <v>0.17</v>
      </c>
      <c r="I1808" t="n">
        <v>84</v>
      </c>
      <c r="J1808" t="n">
        <v>288.71</v>
      </c>
      <c r="K1808" t="n">
        <v>61.2</v>
      </c>
      <c r="L1808" t="n">
        <v>2.75</v>
      </c>
      <c r="M1808" t="n">
        <v>82</v>
      </c>
      <c r="N1808" t="n">
        <v>79.76000000000001</v>
      </c>
      <c r="O1808" t="n">
        <v>35841.5</v>
      </c>
      <c r="P1808" t="n">
        <v>314.77</v>
      </c>
      <c r="Q1808" t="n">
        <v>467.18</v>
      </c>
      <c r="R1808" t="n">
        <v>128.78</v>
      </c>
      <c r="S1808" t="n">
        <v>39.61</v>
      </c>
      <c r="T1808" t="n">
        <v>39261.01</v>
      </c>
      <c r="U1808" t="n">
        <v>0.31</v>
      </c>
      <c r="V1808" t="n">
        <v>0.66</v>
      </c>
      <c r="W1808" t="n">
        <v>2.74</v>
      </c>
      <c r="X1808" t="n">
        <v>2.41</v>
      </c>
      <c r="Y1808" t="n">
        <v>1</v>
      </c>
      <c r="Z1808" t="n">
        <v>10</v>
      </c>
    </row>
    <row r="1809">
      <c r="A1809" t="n">
        <v>8</v>
      </c>
      <c r="B1809" t="n">
        <v>145</v>
      </c>
      <c r="C1809" t="inlineStr">
        <is>
          <t xml:space="preserve">CONCLUIDO	</t>
        </is>
      </c>
      <c r="D1809" t="n">
        <v>4.0705</v>
      </c>
      <c r="E1809" t="n">
        <v>24.57</v>
      </c>
      <c r="F1809" t="n">
        <v>17.52</v>
      </c>
      <c r="G1809" t="n">
        <v>13.83</v>
      </c>
      <c r="H1809" t="n">
        <v>0.18</v>
      </c>
      <c r="I1809" t="n">
        <v>76</v>
      </c>
      <c r="J1809" t="n">
        <v>289.21</v>
      </c>
      <c r="K1809" t="n">
        <v>61.2</v>
      </c>
      <c r="L1809" t="n">
        <v>3</v>
      </c>
      <c r="M1809" t="n">
        <v>74</v>
      </c>
      <c r="N1809" t="n">
        <v>80.02</v>
      </c>
      <c r="O1809" t="n">
        <v>35903.99</v>
      </c>
      <c r="P1809" t="n">
        <v>310.71</v>
      </c>
      <c r="Q1809" t="n">
        <v>467.16</v>
      </c>
      <c r="R1809" t="n">
        <v>120.79</v>
      </c>
      <c r="S1809" t="n">
        <v>39.61</v>
      </c>
      <c r="T1809" t="n">
        <v>35306.17</v>
      </c>
      <c r="U1809" t="n">
        <v>0.33</v>
      </c>
      <c r="V1809" t="n">
        <v>0.67</v>
      </c>
      <c r="W1809" t="n">
        <v>2.74</v>
      </c>
      <c r="X1809" t="n">
        <v>2.19</v>
      </c>
      <c r="Y1809" t="n">
        <v>1</v>
      </c>
      <c r="Z1809" t="n">
        <v>10</v>
      </c>
    </row>
    <row r="1810">
      <c r="A1810" t="n">
        <v>9</v>
      </c>
      <c r="B1810" t="n">
        <v>145</v>
      </c>
      <c r="C1810" t="inlineStr">
        <is>
          <t xml:space="preserve">CONCLUIDO	</t>
        </is>
      </c>
      <c r="D1810" t="n">
        <v>4.1667</v>
      </c>
      <c r="E1810" t="n">
        <v>24</v>
      </c>
      <c r="F1810" t="n">
        <v>17.33</v>
      </c>
      <c r="G1810" t="n">
        <v>15.07</v>
      </c>
      <c r="H1810" t="n">
        <v>0.2</v>
      </c>
      <c r="I1810" t="n">
        <v>69</v>
      </c>
      <c r="J1810" t="n">
        <v>289.72</v>
      </c>
      <c r="K1810" t="n">
        <v>61.2</v>
      </c>
      <c r="L1810" t="n">
        <v>3.25</v>
      </c>
      <c r="M1810" t="n">
        <v>67</v>
      </c>
      <c r="N1810" t="n">
        <v>80.27</v>
      </c>
      <c r="O1810" t="n">
        <v>35966.59</v>
      </c>
      <c r="P1810" t="n">
        <v>307.06</v>
      </c>
      <c r="Q1810" t="n">
        <v>467.17</v>
      </c>
      <c r="R1810" t="n">
        <v>114.89</v>
      </c>
      <c r="S1810" t="n">
        <v>39.61</v>
      </c>
      <c r="T1810" t="n">
        <v>32388.82</v>
      </c>
      <c r="U1810" t="n">
        <v>0.34</v>
      </c>
      <c r="V1810" t="n">
        <v>0.67</v>
      </c>
      <c r="W1810" t="n">
        <v>2.72</v>
      </c>
      <c r="X1810" t="n">
        <v>2</v>
      </c>
      <c r="Y1810" t="n">
        <v>1</v>
      </c>
      <c r="Z1810" t="n">
        <v>10</v>
      </c>
    </row>
    <row r="1811">
      <c r="A1811" t="n">
        <v>10</v>
      </c>
      <c r="B1811" t="n">
        <v>145</v>
      </c>
      <c r="C1811" t="inlineStr">
        <is>
          <t xml:space="preserve">CONCLUIDO	</t>
        </is>
      </c>
      <c r="D1811" t="n">
        <v>4.243</v>
      </c>
      <c r="E1811" t="n">
        <v>23.57</v>
      </c>
      <c r="F1811" t="n">
        <v>17.17</v>
      </c>
      <c r="G1811" t="n">
        <v>16.1</v>
      </c>
      <c r="H1811" t="n">
        <v>0.21</v>
      </c>
      <c r="I1811" t="n">
        <v>64</v>
      </c>
      <c r="J1811" t="n">
        <v>290.23</v>
      </c>
      <c r="K1811" t="n">
        <v>61.2</v>
      </c>
      <c r="L1811" t="n">
        <v>3.5</v>
      </c>
      <c r="M1811" t="n">
        <v>62</v>
      </c>
      <c r="N1811" t="n">
        <v>80.53</v>
      </c>
      <c r="O1811" t="n">
        <v>36029.29</v>
      </c>
      <c r="P1811" t="n">
        <v>304.15</v>
      </c>
      <c r="Q1811" t="n">
        <v>467.11</v>
      </c>
      <c r="R1811" t="n">
        <v>109.48</v>
      </c>
      <c r="S1811" t="n">
        <v>39.61</v>
      </c>
      <c r="T1811" t="n">
        <v>29709.79</v>
      </c>
      <c r="U1811" t="n">
        <v>0.36</v>
      </c>
      <c r="V1811" t="n">
        <v>0.68</v>
      </c>
      <c r="W1811" t="n">
        <v>2.72</v>
      </c>
      <c r="X1811" t="n">
        <v>1.84</v>
      </c>
      <c r="Y1811" t="n">
        <v>1</v>
      </c>
      <c r="Z1811" t="n">
        <v>10</v>
      </c>
    </row>
    <row r="1812">
      <c r="A1812" t="n">
        <v>11</v>
      </c>
      <c r="B1812" t="n">
        <v>145</v>
      </c>
      <c r="C1812" t="inlineStr">
        <is>
          <t xml:space="preserve">CONCLUIDO	</t>
        </is>
      </c>
      <c r="D1812" t="n">
        <v>4.3176</v>
      </c>
      <c r="E1812" t="n">
        <v>23.16</v>
      </c>
      <c r="F1812" t="n">
        <v>17.03</v>
      </c>
      <c r="G1812" t="n">
        <v>17.32</v>
      </c>
      <c r="H1812" t="n">
        <v>0.23</v>
      </c>
      <c r="I1812" t="n">
        <v>59</v>
      </c>
      <c r="J1812" t="n">
        <v>290.74</v>
      </c>
      <c r="K1812" t="n">
        <v>61.2</v>
      </c>
      <c r="L1812" t="n">
        <v>3.75</v>
      </c>
      <c r="M1812" t="n">
        <v>57</v>
      </c>
      <c r="N1812" t="n">
        <v>80.79000000000001</v>
      </c>
      <c r="O1812" t="n">
        <v>36092.1</v>
      </c>
      <c r="P1812" t="n">
        <v>301.48</v>
      </c>
      <c r="Q1812" t="n">
        <v>467.15</v>
      </c>
      <c r="R1812" t="n">
        <v>105.08</v>
      </c>
      <c r="S1812" t="n">
        <v>39.61</v>
      </c>
      <c r="T1812" t="n">
        <v>27537.38</v>
      </c>
      <c r="U1812" t="n">
        <v>0.38</v>
      </c>
      <c r="V1812" t="n">
        <v>0.68</v>
      </c>
      <c r="W1812" t="n">
        <v>2.71</v>
      </c>
      <c r="X1812" t="n">
        <v>1.7</v>
      </c>
      <c r="Y1812" t="n">
        <v>1</v>
      </c>
      <c r="Z1812" t="n">
        <v>10</v>
      </c>
    </row>
    <row r="1813">
      <c r="A1813" t="n">
        <v>12</v>
      </c>
      <c r="B1813" t="n">
        <v>145</v>
      </c>
      <c r="C1813" t="inlineStr">
        <is>
          <t xml:space="preserve">CONCLUIDO	</t>
        </is>
      </c>
      <c r="D1813" t="n">
        <v>4.3847</v>
      </c>
      <c r="E1813" t="n">
        <v>22.81</v>
      </c>
      <c r="F1813" t="n">
        <v>16.89</v>
      </c>
      <c r="G1813" t="n">
        <v>18.43</v>
      </c>
      <c r="H1813" t="n">
        <v>0.24</v>
      </c>
      <c r="I1813" t="n">
        <v>55</v>
      </c>
      <c r="J1813" t="n">
        <v>291.25</v>
      </c>
      <c r="K1813" t="n">
        <v>61.2</v>
      </c>
      <c r="L1813" t="n">
        <v>4</v>
      </c>
      <c r="M1813" t="n">
        <v>53</v>
      </c>
      <c r="N1813" t="n">
        <v>81.05</v>
      </c>
      <c r="O1813" t="n">
        <v>36155.02</v>
      </c>
      <c r="P1813" t="n">
        <v>298.98</v>
      </c>
      <c r="Q1813" t="n">
        <v>467.15</v>
      </c>
      <c r="R1813" t="n">
        <v>100.54</v>
      </c>
      <c r="S1813" t="n">
        <v>39.61</v>
      </c>
      <c r="T1813" t="n">
        <v>25286.92</v>
      </c>
      <c r="U1813" t="n">
        <v>0.39</v>
      </c>
      <c r="V1813" t="n">
        <v>0.6899999999999999</v>
      </c>
      <c r="W1813" t="n">
        <v>2.7</v>
      </c>
      <c r="X1813" t="n">
        <v>1.56</v>
      </c>
      <c r="Y1813" t="n">
        <v>1</v>
      </c>
      <c r="Z1813" t="n">
        <v>10</v>
      </c>
    </row>
    <row r="1814">
      <c r="A1814" t="n">
        <v>13</v>
      </c>
      <c r="B1814" t="n">
        <v>145</v>
      </c>
      <c r="C1814" t="inlineStr">
        <is>
          <t xml:space="preserve">CONCLUIDO	</t>
        </is>
      </c>
      <c r="D1814" t="n">
        <v>4.4295</v>
      </c>
      <c r="E1814" t="n">
        <v>22.58</v>
      </c>
      <c r="F1814" t="n">
        <v>16.82</v>
      </c>
      <c r="G1814" t="n">
        <v>19.41</v>
      </c>
      <c r="H1814" t="n">
        <v>0.26</v>
      </c>
      <c r="I1814" t="n">
        <v>52</v>
      </c>
      <c r="J1814" t="n">
        <v>291.76</v>
      </c>
      <c r="K1814" t="n">
        <v>61.2</v>
      </c>
      <c r="L1814" t="n">
        <v>4.25</v>
      </c>
      <c r="M1814" t="n">
        <v>50</v>
      </c>
      <c r="N1814" t="n">
        <v>81.31</v>
      </c>
      <c r="O1814" t="n">
        <v>36218.04</v>
      </c>
      <c r="P1814" t="n">
        <v>297.63</v>
      </c>
      <c r="Q1814" t="n">
        <v>467.16</v>
      </c>
      <c r="R1814" t="n">
        <v>98.56999999999999</v>
      </c>
      <c r="S1814" t="n">
        <v>39.61</v>
      </c>
      <c r="T1814" t="n">
        <v>24317.85</v>
      </c>
      <c r="U1814" t="n">
        <v>0.4</v>
      </c>
      <c r="V1814" t="n">
        <v>0.6899999999999999</v>
      </c>
      <c r="W1814" t="n">
        <v>2.69</v>
      </c>
      <c r="X1814" t="n">
        <v>1.49</v>
      </c>
      <c r="Y1814" t="n">
        <v>1</v>
      </c>
      <c r="Z1814" t="n">
        <v>10</v>
      </c>
    </row>
    <row r="1815">
      <c r="A1815" t="n">
        <v>14</v>
      </c>
      <c r="B1815" t="n">
        <v>145</v>
      </c>
      <c r="C1815" t="inlineStr">
        <is>
          <t xml:space="preserve">CONCLUIDO	</t>
        </is>
      </c>
      <c r="D1815" t="n">
        <v>4.4757</v>
      </c>
      <c r="E1815" t="n">
        <v>22.34</v>
      </c>
      <c r="F1815" t="n">
        <v>16.75</v>
      </c>
      <c r="G1815" t="n">
        <v>20.51</v>
      </c>
      <c r="H1815" t="n">
        <v>0.27</v>
      </c>
      <c r="I1815" t="n">
        <v>49</v>
      </c>
      <c r="J1815" t="n">
        <v>292.27</v>
      </c>
      <c r="K1815" t="n">
        <v>61.2</v>
      </c>
      <c r="L1815" t="n">
        <v>4.5</v>
      </c>
      <c r="M1815" t="n">
        <v>47</v>
      </c>
      <c r="N1815" t="n">
        <v>81.56999999999999</v>
      </c>
      <c r="O1815" t="n">
        <v>36281.16</v>
      </c>
      <c r="P1815" t="n">
        <v>296.21</v>
      </c>
      <c r="Q1815" t="n">
        <v>467.13</v>
      </c>
      <c r="R1815" t="n">
        <v>96.09999999999999</v>
      </c>
      <c r="S1815" t="n">
        <v>39.61</v>
      </c>
      <c r="T1815" t="n">
        <v>23093.72</v>
      </c>
      <c r="U1815" t="n">
        <v>0.41</v>
      </c>
      <c r="V1815" t="n">
        <v>0.7</v>
      </c>
      <c r="W1815" t="n">
        <v>2.69</v>
      </c>
      <c r="X1815" t="n">
        <v>1.42</v>
      </c>
      <c r="Y1815" t="n">
        <v>1</v>
      </c>
      <c r="Z1815" t="n">
        <v>10</v>
      </c>
    </row>
    <row r="1816">
      <c r="A1816" t="n">
        <v>15</v>
      </c>
      <c r="B1816" t="n">
        <v>145</v>
      </c>
      <c r="C1816" t="inlineStr">
        <is>
          <t xml:space="preserve">CONCLUIDO	</t>
        </is>
      </c>
      <c r="D1816" t="n">
        <v>4.5326</v>
      </c>
      <c r="E1816" t="n">
        <v>22.06</v>
      </c>
      <c r="F1816" t="n">
        <v>16.63</v>
      </c>
      <c r="G1816" t="n">
        <v>21.7</v>
      </c>
      <c r="H1816" t="n">
        <v>0.29</v>
      </c>
      <c r="I1816" t="n">
        <v>46</v>
      </c>
      <c r="J1816" t="n">
        <v>292.79</v>
      </c>
      <c r="K1816" t="n">
        <v>61.2</v>
      </c>
      <c r="L1816" t="n">
        <v>4.75</v>
      </c>
      <c r="M1816" t="n">
        <v>44</v>
      </c>
      <c r="N1816" t="n">
        <v>81.84</v>
      </c>
      <c r="O1816" t="n">
        <v>36344.4</v>
      </c>
      <c r="P1816" t="n">
        <v>293.91</v>
      </c>
      <c r="Q1816" t="n">
        <v>467.08</v>
      </c>
      <c r="R1816" t="n">
        <v>92.34</v>
      </c>
      <c r="S1816" t="n">
        <v>39.61</v>
      </c>
      <c r="T1816" t="n">
        <v>21228.94</v>
      </c>
      <c r="U1816" t="n">
        <v>0.43</v>
      </c>
      <c r="V1816" t="n">
        <v>0.7</v>
      </c>
      <c r="W1816" t="n">
        <v>2.68</v>
      </c>
      <c r="X1816" t="n">
        <v>1.3</v>
      </c>
      <c r="Y1816" t="n">
        <v>1</v>
      </c>
      <c r="Z1816" t="n">
        <v>10</v>
      </c>
    </row>
    <row r="1817">
      <c r="A1817" t="n">
        <v>16</v>
      </c>
      <c r="B1817" t="n">
        <v>145</v>
      </c>
      <c r="C1817" t="inlineStr">
        <is>
          <t xml:space="preserve">CONCLUIDO	</t>
        </is>
      </c>
      <c r="D1817" t="n">
        <v>4.5874</v>
      </c>
      <c r="E1817" t="n">
        <v>21.8</v>
      </c>
      <c r="F1817" t="n">
        <v>16.53</v>
      </c>
      <c r="G1817" t="n">
        <v>23.07</v>
      </c>
      <c r="H1817" t="n">
        <v>0.3</v>
      </c>
      <c r="I1817" t="n">
        <v>43</v>
      </c>
      <c r="J1817" t="n">
        <v>293.3</v>
      </c>
      <c r="K1817" t="n">
        <v>61.2</v>
      </c>
      <c r="L1817" t="n">
        <v>5</v>
      </c>
      <c r="M1817" t="n">
        <v>41</v>
      </c>
      <c r="N1817" t="n">
        <v>82.09999999999999</v>
      </c>
      <c r="O1817" t="n">
        <v>36407.75</v>
      </c>
      <c r="P1817" t="n">
        <v>291.96</v>
      </c>
      <c r="Q1817" t="n">
        <v>467.15</v>
      </c>
      <c r="R1817" t="n">
        <v>88.90000000000001</v>
      </c>
      <c r="S1817" t="n">
        <v>39.61</v>
      </c>
      <c r="T1817" t="n">
        <v>19526.78</v>
      </c>
      <c r="U1817" t="n">
        <v>0.45</v>
      </c>
      <c r="V1817" t="n">
        <v>0.71</v>
      </c>
      <c r="W1817" t="n">
        <v>2.68</v>
      </c>
      <c r="X1817" t="n">
        <v>1.2</v>
      </c>
      <c r="Y1817" t="n">
        <v>1</v>
      </c>
      <c r="Z1817" t="n">
        <v>10</v>
      </c>
    </row>
    <row r="1818">
      <c r="A1818" t="n">
        <v>17</v>
      </c>
      <c r="B1818" t="n">
        <v>145</v>
      </c>
      <c r="C1818" t="inlineStr">
        <is>
          <t xml:space="preserve">CONCLUIDO	</t>
        </is>
      </c>
      <c r="D1818" t="n">
        <v>4.6218</v>
      </c>
      <c r="E1818" t="n">
        <v>21.64</v>
      </c>
      <c r="F1818" t="n">
        <v>16.48</v>
      </c>
      <c r="G1818" t="n">
        <v>24.11</v>
      </c>
      <c r="H1818" t="n">
        <v>0.32</v>
      </c>
      <c r="I1818" t="n">
        <v>41</v>
      </c>
      <c r="J1818" t="n">
        <v>293.81</v>
      </c>
      <c r="K1818" t="n">
        <v>61.2</v>
      </c>
      <c r="L1818" t="n">
        <v>5.25</v>
      </c>
      <c r="M1818" t="n">
        <v>39</v>
      </c>
      <c r="N1818" t="n">
        <v>82.36</v>
      </c>
      <c r="O1818" t="n">
        <v>36471.2</v>
      </c>
      <c r="P1818" t="n">
        <v>290.85</v>
      </c>
      <c r="Q1818" t="n">
        <v>467.14</v>
      </c>
      <c r="R1818" t="n">
        <v>87.13</v>
      </c>
      <c r="S1818" t="n">
        <v>39.61</v>
      </c>
      <c r="T1818" t="n">
        <v>18650.25</v>
      </c>
      <c r="U1818" t="n">
        <v>0.45</v>
      </c>
      <c r="V1818" t="n">
        <v>0.71</v>
      </c>
      <c r="W1818" t="n">
        <v>2.68</v>
      </c>
      <c r="X1818" t="n">
        <v>1.14</v>
      </c>
      <c r="Y1818" t="n">
        <v>1</v>
      </c>
      <c r="Z1818" t="n">
        <v>10</v>
      </c>
    </row>
    <row r="1819">
      <c r="A1819" t="n">
        <v>18</v>
      </c>
      <c r="B1819" t="n">
        <v>145</v>
      </c>
      <c r="C1819" t="inlineStr">
        <is>
          <t xml:space="preserve">CONCLUIDO	</t>
        </is>
      </c>
      <c r="D1819" t="n">
        <v>4.6521</v>
      </c>
      <c r="E1819" t="n">
        <v>21.5</v>
      </c>
      <c r="F1819" t="n">
        <v>16.45</v>
      </c>
      <c r="G1819" t="n">
        <v>25.3</v>
      </c>
      <c r="H1819" t="n">
        <v>0.33</v>
      </c>
      <c r="I1819" t="n">
        <v>39</v>
      </c>
      <c r="J1819" t="n">
        <v>294.33</v>
      </c>
      <c r="K1819" t="n">
        <v>61.2</v>
      </c>
      <c r="L1819" t="n">
        <v>5.5</v>
      </c>
      <c r="M1819" t="n">
        <v>37</v>
      </c>
      <c r="N1819" t="n">
        <v>82.63</v>
      </c>
      <c r="O1819" t="n">
        <v>36534.76</v>
      </c>
      <c r="P1819" t="n">
        <v>290.16</v>
      </c>
      <c r="Q1819" t="n">
        <v>467.12</v>
      </c>
      <c r="R1819" t="n">
        <v>85.91</v>
      </c>
      <c r="S1819" t="n">
        <v>39.61</v>
      </c>
      <c r="T1819" t="n">
        <v>18050.12</v>
      </c>
      <c r="U1819" t="n">
        <v>0.46</v>
      </c>
      <c r="V1819" t="n">
        <v>0.71</v>
      </c>
      <c r="W1819" t="n">
        <v>2.68</v>
      </c>
      <c r="X1819" t="n">
        <v>1.11</v>
      </c>
      <c r="Y1819" t="n">
        <v>1</v>
      </c>
      <c r="Z1819" t="n">
        <v>10</v>
      </c>
    </row>
    <row r="1820">
      <c r="A1820" t="n">
        <v>19</v>
      </c>
      <c r="B1820" t="n">
        <v>145</v>
      </c>
      <c r="C1820" t="inlineStr">
        <is>
          <t xml:space="preserve">CONCLUIDO	</t>
        </is>
      </c>
      <c r="D1820" t="n">
        <v>4.6886</v>
      </c>
      <c r="E1820" t="n">
        <v>21.33</v>
      </c>
      <c r="F1820" t="n">
        <v>16.39</v>
      </c>
      <c r="G1820" t="n">
        <v>26.57</v>
      </c>
      <c r="H1820" t="n">
        <v>0.35</v>
      </c>
      <c r="I1820" t="n">
        <v>37</v>
      </c>
      <c r="J1820" t="n">
        <v>294.84</v>
      </c>
      <c r="K1820" t="n">
        <v>61.2</v>
      </c>
      <c r="L1820" t="n">
        <v>5.75</v>
      </c>
      <c r="M1820" t="n">
        <v>35</v>
      </c>
      <c r="N1820" t="n">
        <v>82.90000000000001</v>
      </c>
      <c r="O1820" t="n">
        <v>36598.44</v>
      </c>
      <c r="P1820" t="n">
        <v>288.81</v>
      </c>
      <c r="Q1820" t="n">
        <v>467.17</v>
      </c>
      <c r="R1820" t="n">
        <v>84.08</v>
      </c>
      <c r="S1820" t="n">
        <v>39.61</v>
      </c>
      <c r="T1820" t="n">
        <v>17147.53</v>
      </c>
      <c r="U1820" t="n">
        <v>0.47</v>
      </c>
      <c r="V1820" t="n">
        <v>0.71</v>
      </c>
      <c r="W1820" t="n">
        <v>2.67</v>
      </c>
      <c r="X1820" t="n">
        <v>1.05</v>
      </c>
      <c r="Y1820" t="n">
        <v>1</v>
      </c>
      <c r="Z1820" t="n">
        <v>10</v>
      </c>
    </row>
    <row r="1821">
      <c r="A1821" t="n">
        <v>20</v>
      </c>
      <c r="B1821" t="n">
        <v>145</v>
      </c>
      <c r="C1821" t="inlineStr">
        <is>
          <t xml:space="preserve">CONCLUIDO	</t>
        </is>
      </c>
      <c r="D1821" t="n">
        <v>4.7079</v>
      </c>
      <c r="E1821" t="n">
        <v>21.24</v>
      </c>
      <c r="F1821" t="n">
        <v>16.35</v>
      </c>
      <c r="G1821" t="n">
        <v>27.25</v>
      </c>
      <c r="H1821" t="n">
        <v>0.36</v>
      </c>
      <c r="I1821" t="n">
        <v>36</v>
      </c>
      <c r="J1821" t="n">
        <v>295.36</v>
      </c>
      <c r="K1821" t="n">
        <v>61.2</v>
      </c>
      <c r="L1821" t="n">
        <v>6</v>
      </c>
      <c r="M1821" t="n">
        <v>34</v>
      </c>
      <c r="N1821" t="n">
        <v>83.16</v>
      </c>
      <c r="O1821" t="n">
        <v>36662.22</v>
      </c>
      <c r="P1821" t="n">
        <v>288.29</v>
      </c>
      <c r="Q1821" t="n">
        <v>467.07</v>
      </c>
      <c r="R1821" t="n">
        <v>83.09999999999999</v>
      </c>
      <c r="S1821" t="n">
        <v>39.61</v>
      </c>
      <c r="T1821" t="n">
        <v>16662.65</v>
      </c>
      <c r="U1821" t="n">
        <v>0.48</v>
      </c>
      <c r="V1821" t="n">
        <v>0.71</v>
      </c>
      <c r="W1821" t="n">
        <v>2.67</v>
      </c>
      <c r="X1821" t="n">
        <v>1.02</v>
      </c>
      <c r="Y1821" t="n">
        <v>1</v>
      </c>
      <c r="Z1821" t="n">
        <v>10</v>
      </c>
    </row>
    <row r="1822">
      <c r="A1822" t="n">
        <v>21</v>
      </c>
      <c r="B1822" t="n">
        <v>145</v>
      </c>
      <c r="C1822" t="inlineStr">
        <is>
          <t xml:space="preserve">CONCLUIDO	</t>
        </is>
      </c>
      <c r="D1822" t="n">
        <v>4.7466</v>
      </c>
      <c r="E1822" t="n">
        <v>21.07</v>
      </c>
      <c r="F1822" t="n">
        <v>16.29</v>
      </c>
      <c r="G1822" t="n">
        <v>28.74</v>
      </c>
      <c r="H1822" t="n">
        <v>0.38</v>
      </c>
      <c r="I1822" t="n">
        <v>34</v>
      </c>
      <c r="J1822" t="n">
        <v>295.88</v>
      </c>
      <c r="K1822" t="n">
        <v>61.2</v>
      </c>
      <c r="L1822" t="n">
        <v>6.25</v>
      </c>
      <c r="M1822" t="n">
        <v>32</v>
      </c>
      <c r="N1822" t="n">
        <v>83.43000000000001</v>
      </c>
      <c r="O1822" t="n">
        <v>36726.12</v>
      </c>
      <c r="P1822" t="n">
        <v>286.96</v>
      </c>
      <c r="Q1822" t="n">
        <v>467.2</v>
      </c>
      <c r="R1822" t="n">
        <v>80.59</v>
      </c>
      <c r="S1822" t="n">
        <v>39.61</v>
      </c>
      <c r="T1822" t="n">
        <v>15415.63</v>
      </c>
      <c r="U1822" t="n">
        <v>0.49</v>
      </c>
      <c r="V1822" t="n">
        <v>0.72</v>
      </c>
      <c r="W1822" t="n">
        <v>2.67</v>
      </c>
      <c r="X1822" t="n">
        <v>0.95</v>
      </c>
      <c r="Y1822" t="n">
        <v>1</v>
      </c>
      <c r="Z1822" t="n">
        <v>10</v>
      </c>
    </row>
    <row r="1823">
      <c r="A1823" t="n">
        <v>22</v>
      </c>
      <c r="B1823" t="n">
        <v>145</v>
      </c>
      <c r="C1823" t="inlineStr">
        <is>
          <t xml:space="preserve">CONCLUIDO	</t>
        </is>
      </c>
      <c r="D1823" t="n">
        <v>4.7688</v>
      </c>
      <c r="E1823" t="n">
        <v>20.97</v>
      </c>
      <c r="F1823" t="n">
        <v>16.24</v>
      </c>
      <c r="G1823" t="n">
        <v>29.53</v>
      </c>
      <c r="H1823" t="n">
        <v>0.39</v>
      </c>
      <c r="I1823" t="n">
        <v>33</v>
      </c>
      <c r="J1823" t="n">
        <v>296.4</v>
      </c>
      <c r="K1823" t="n">
        <v>61.2</v>
      </c>
      <c r="L1823" t="n">
        <v>6.5</v>
      </c>
      <c r="M1823" t="n">
        <v>31</v>
      </c>
      <c r="N1823" t="n">
        <v>83.7</v>
      </c>
      <c r="O1823" t="n">
        <v>36790.13</v>
      </c>
      <c r="P1823" t="n">
        <v>286.04</v>
      </c>
      <c r="Q1823" t="n">
        <v>467.1</v>
      </c>
      <c r="R1823" t="n">
        <v>79.76000000000001</v>
      </c>
      <c r="S1823" t="n">
        <v>39.61</v>
      </c>
      <c r="T1823" t="n">
        <v>15006.58</v>
      </c>
      <c r="U1823" t="n">
        <v>0.5</v>
      </c>
      <c r="V1823" t="n">
        <v>0.72</v>
      </c>
      <c r="W1823" t="n">
        <v>2.66</v>
      </c>
      <c r="X1823" t="n">
        <v>0.91</v>
      </c>
      <c r="Y1823" t="n">
        <v>1</v>
      </c>
      <c r="Z1823" t="n">
        <v>10</v>
      </c>
    </row>
    <row r="1824">
      <c r="A1824" t="n">
        <v>23</v>
      </c>
      <c r="B1824" t="n">
        <v>145</v>
      </c>
      <c r="C1824" t="inlineStr">
        <is>
          <t xml:space="preserve">CONCLUIDO	</t>
        </is>
      </c>
      <c r="D1824" t="n">
        <v>4.7856</v>
      </c>
      <c r="E1824" t="n">
        <v>20.9</v>
      </c>
      <c r="F1824" t="n">
        <v>16.22</v>
      </c>
      <c r="G1824" t="n">
        <v>30.42</v>
      </c>
      <c r="H1824" t="n">
        <v>0.4</v>
      </c>
      <c r="I1824" t="n">
        <v>32</v>
      </c>
      <c r="J1824" t="n">
        <v>296.92</v>
      </c>
      <c r="K1824" t="n">
        <v>61.2</v>
      </c>
      <c r="L1824" t="n">
        <v>6.75</v>
      </c>
      <c r="M1824" t="n">
        <v>30</v>
      </c>
      <c r="N1824" t="n">
        <v>83.97</v>
      </c>
      <c r="O1824" t="n">
        <v>36854.25</v>
      </c>
      <c r="P1824" t="n">
        <v>285.76</v>
      </c>
      <c r="Q1824" t="n">
        <v>467.08</v>
      </c>
      <c r="R1824" t="n">
        <v>79.03</v>
      </c>
      <c r="S1824" t="n">
        <v>39.61</v>
      </c>
      <c r="T1824" t="n">
        <v>14644.31</v>
      </c>
      <c r="U1824" t="n">
        <v>0.5</v>
      </c>
      <c r="V1824" t="n">
        <v>0.72</v>
      </c>
      <c r="W1824" t="n">
        <v>2.66</v>
      </c>
      <c r="X1824" t="n">
        <v>0.89</v>
      </c>
      <c r="Y1824" t="n">
        <v>1</v>
      </c>
      <c r="Z1824" t="n">
        <v>10</v>
      </c>
    </row>
    <row r="1825">
      <c r="A1825" t="n">
        <v>24</v>
      </c>
      <c r="B1825" t="n">
        <v>145</v>
      </c>
      <c r="C1825" t="inlineStr">
        <is>
          <t xml:space="preserve">CONCLUIDO	</t>
        </is>
      </c>
      <c r="D1825" t="n">
        <v>4.8049</v>
      </c>
      <c r="E1825" t="n">
        <v>20.81</v>
      </c>
      <c r="F1825" t="n">
        <v>16.19</v>
      </c>
      <c r="G1825" t="n">
        <v>31.34</v>
      </c>
      <c r="H1825" t="n">
        <v>0.42</v>
      </c>
      <c r="I1825" t="n">
        <v>31</v>
      </c>
      <c r="J1825" t="n">
        <v>297.44</v>
      </c>
      <c r="K1825" t="n">
        <v>61.2</v>
      </c>
      <c r="L1825" t="n">
        <v>7</v>
      </c>
      <c r="M1825" t="n">
        <v>29</v>
      </c>
      <c r="N1825" t="n">
        <v>84.23999999999999</v>
      </c>
      <c r="O1825" t="n">
        <v>36918.48</v>
      </c>
      <c r="P1825" t="n">
        <v>284.92</v>
      </c>
      <c r="Q1825" t="n">
        <v>467.12</v>
      </c>
      <c r="R1825" t="n">
        <v>77.68000000000001</v>
      </c>
      <c r="S1825" t="n">
        <v>39.61</v>
      </c>
      <c r="T1825" t="n">
        <v>13975.48</v>
      </c>
      <c r="U1825" t="n">
        <v>0.51</v>
      </c>
      <c r="V1825" t="n">
        <v>0.72</v>
      </c>
      <c r="W1825" t="n">
        <v>2.66</v>
      </c>
      <c r="X1825" t="n">
        <v>0.86</v>
      </c>
      <c r="Y1825" t="n">
        <v>1</v>
      </c>
      <c r="Z1825" t="n">
        <v>10</v>
      </c>
    </row>
    <row r="1826">
      <c r="A1826" t="n">
        <v>25</v>
      </c>
      <c r="B1826" t="n">
        <v>145</v>
      </c>
      <c r="C1826" t="inlineStr">
        <is>
          <t xml:space="preserve">CONCLUIDO	</t>
        </is>
      </c>
      <c r="D1826" t="n">
        <v>4.8216</v>
      </c>
      <c r="E1826" t="n">
        <v>20.74</v>
      </c>
      <c r="F1826" t="n">
        <v>16.17</v>
      </c>
      <c r="G1826" t="n">
        <v>32.35</v>
      </c>
      <c r="H1826" t="n">
        <v>0.43</v>
      </c>
      <c r="I1826" t="n">
        <v>30</v>
      </c>
      <c r="J1826" t="n">
        <v>297.96</v>
      </c>
      <c r="K1826" t="n">
        <v>61.2</v>
      </c>
      <c r="L1826" t="n">
        <v>7.25</v>
      </c>
      <c r="M1826" t="n">
        <v>28</v>
      </c>
      <c r="N1826" t="n">
        <v>84.51000000000001</v>
      </c>
      <c r="O1826" t="n">
        <v>36982.83</v>
      </c>
      <c r="P1826" t="n">
        <v>284.47</v>
      </c>
      <c r="Q1826" t="n">
        <v>467.09</v>
      </c>
      <c r="R1826" t="n">
        <v>77.12</v>
      </c>
      <c r="S1826" t="n">
        <v>39.61</v>
      </c>
      <c r="T1826" t="n">
        <v>13701.75</v>
      </c>
      <c r="U1826" t="n">
        <v>0.51</v>
      </c>
      <c r="V1826" t="n">
        <v>0.72</v>
      </c>
      <c r="W1826" t="n">
        <v>2.66</v>
      </c>
      <c r="X1826" t="n">
        <v>0.84</v>
      </c>
      <c r="Y1826" t="n">
        <v>1</v>
      </c>
      <c r="Z1826" t="n">
        <v>10</v>
      </c>
    </row>
    <row r="1827">
      <c r="A1827" t="n">
        <v>26</v>
      </c>
      <c r="B1827" t="n">
        <v>145</v>
      </c>
      <c r="C1827" t="inlineStr">
        <is>
          <t xml:space="preserve">CONCLUIDO	</t>
        </is>
      </c>
      <c r="D1827" t="n">
        <v>4.8436</v>
      </c>
      <c r="E1827" t="n">
        <v>20.65</v>
      </c>
      <c r="F1827" t="n">
        <v>16.13</v>
      </c>
      <c r="G1827" t="n">
        <v>33.38</v>
      </c>
      <c r="H1827" t="n">
        <v>0.45</v>
      </c>
      <c r="I1827" t="n">
        <v>29</v>
      </c>
      <c r="J1827" t="n">
        <v>298.48</v>
      </c>
      <c r="K1827" t="n">
        <v>61.2</v>
      </c>
      <c r="L1827" t="n">
        <v>7.5</v>
      </c>
      <c r="M1827" t="n">
        <v>27</v>
      </c>
      <c r="N1827" t="n">
        <v>84.79000000000001</v>
      </c>
      <c r="O1827" t="n">
        <v>37047.29</v>
      </c>
      <c r="P1827" t="n">
        <v>283.63</v>
      </c>
      <c r="Q1827" t="n">
        <v>467.13</v>
      </c>
      <c r="R1827" t="n">
        <v>75.94</v>
      </c>
      <c r="S1827" t="n">
        <v>39.61</v>
      </c>
      <c r="T1827" t="n">
        <v>13118.12</v>
      </c>
      <c r="U1827" t="n">
        <v>0.52</v>
      </c>
      <c r="V1827" t="n">
        <v>0.72</v>
      </c>
      <c r="W1827" t="n">
        <v>2.66</v>
      </c>
      <c r="X1827" t="n">
        <v>0.8</v>
      </c>
      <c r="Y1827" t="n">
        <v>1</v>
      </c>
      <c r="Z1827" t="n">
        <v>10</v>
      </c>
    </row>
    <row r="1828">
      <c r="A1828" t="n">
        <v>27</v>
      </c>
      <c r="B1828" t="n">
        <v>145</v>
      </c>
      <c r="C1828" t="inlineStr">
        <is>
          <t xml:space="preserve">CONCLUIDO	</t>
        </is>
      </c>
      <c r="D1828" t="n">
        <v>4.8597</v>
      </c>
      <c r="E1828" t="n">
        <v>20.58</v>
      </c>
      <c r="F1828" t="n">
        <v>16.12</v>
      </c>
      <c r="G1828" t="n">
        <v>34.54</v>
      </c>
      <c r="H1828" t="n">
        <v>0.46</v>
      </c>
      <c r="I1828" t="n">
        <v>28</v>
      </c>
      <c r="J1828" t="n">
        <v>299.01</v>
      </c>
      <c r="K1828" t="n">
        <v>61.2</v>
      </c>
      <c r="L1828" t="n">
        <v>7.75</v>
      </c>
      <c r="M1828" t="n">
        <v>26</v>
      </c>
      <c r="N1828" t="n">
        <v>85.06</v>
      </c>
      <c r="O1828" t="n">
        <v>37111.87</v>
      </c>
      <c r="P1828" t="n">
        <v>283.28</v>
      </c>
      <c r="Q1828" t="n">
        <v>467.13</v>
      </c>
      <c r="R1828" t="n">
        <v>75.48999999999999</v>
      </c>
      <c r="S1828" t="n">
        <v>39.61</v>
      </c>
      <c r="T1828" t="n">
        <v>12896.68</v>
      </c>
      <c r="U1828" t="n">
        <v>0.52</v>
      </c>
      <c r="V1828" t="n">
        <v>0.72</v>
      </c>
      <c r="W1828" t="n">
        <v>2.66</v>
      </c>
      <c r="X1828" t="n">
        <v>0.79</v>
      </c>
      <c r="Y1828" t="n">
        <v>1</v>
      </c>
      <c r="Z1828" t="n">
        <v>10</v>
      </c>
    </row>
    <row r="1829">
      <c r="A1829" t="n">
        <v>28</v>
      </c>
      <c r="B1829" t="n">
        <v>145</v>
      </c>
      <c r="C1829" t="inlineStr">
        <is>
          <t xml:space="preserve">CONCLUIDO	</t>
        </is>
      </c>
      <c r="D1829" t="n">
        <v>4.8815</v>
      </c>
      <c r="E1829" t="n">
        <v>20.49</v>
      </c>
      <c r="F1829" t="n">
        <v>16.08</v>
      </c>
      <c r="G1829" t="n">
        <v>35.74</v>
      </c>
      <c r="H1829" t="n">
        <v>0.48</v>
      </c>
      <c r="I1829" t="n">
        <v>27</v>
      </c>
      <c r="J1829" t="n">
        <v>299.53</v>
      </c>
      <c r="K1829" t="n">
        <v>61.2</v>
      </c>
      <c r="L1829" t="n">
        <v>8</v>
      </c>
      <c r="M1829" t="n">
        <v>25</v>
      </c>
      <c r="N1829" t="n">
        <v>85.33</v>
      </c>
      <c r="O1829" t="n">
        <v>37176.68</v>
      </c>
      <c r="P1829" t="n">
        <v>282.4</v>
      </c>
      <c r="Q1829" t="n">
        <v>467.1</v>
      </c>
      <c r="R1829" t="n">
        <v>74.31</v>
      </c>
      <c r="S1829" t="n">
        <v>39.61</v>
      </c>
      <c r="T1829" t="n">
        <v>12310.28</v>
      </c>
      <c r="U1829" t="n">
        <v>0.53</v>
      </c>
      <c r="V1829" t="n">
        <v>0.73</v>
      </c>
      <c r="W1829" t="n">
        <v>2.65</v>
      </c>
      <c r="X1829" t="n">
        <v>0.75</v>
      </c>
      <c r="Y1829" t="n">
        <v>1</v>
      </c>
      <c r="Z1829" t="n">
        <v>10</v>
      </c>
    </row>
    <row r="1830">
      <c r="A1830" t="n">
        <v>29</v>
      </c>
      <c r="B1830" t="n">
        <v>145</v>
      </c>
      <c r="C1830" t="inlineStr">
        <is>
          <t xml:space="preserve">CONCLUIDO	</t>
        </is>
      </c>
      <c r="D1830" t="n">
        <v>4.9</v>
      </c>
      <c r="E1830" t="n">
        <v>20.41</v>
      </c>
      <c r="F1830" t="n">
        <v>16.06</v>
      </c>
      <c r="G1830" t="n">
        <v>37.06</v>
      </c>
      <c r="H1830" t="n">
        <v>0.49</v>
      </c>
      <c r="I1830" t="n">
        <v>26</v>
      </c>
      <c r="J1830" t="n">
        <v>300.06</v>
      </c>
      <c r="K1830" t="n">
        <v>61.2</v>
      </c>
      <c r="L1830" t="n">
        <v>8.25</v>
      </c>
      <c r="M1830" t="n">
        <v>24</v>
      </c>
      <c r="N1830" t="n">
        <v>85.61</v>
      </c>
      <c r="O1830" t="n">
        <v>37241.49</v>
      </c>
      <c r="P1830" t="n">
        <v>282.07</v>
      </c>
      <c r="Q1830" t="n">
        <v>467.08</v>
      </c>
      <c r="R1830" t="n">
        <v>73.29000000000001</v>
      </c>
      <c r="S1830" t="n">
        <v>39.61</v>
      </c>
      <c r="T1830" t="n">
        <v>11804.61</v>
      </c>
      <c r="U1830" t="n">
        <v>0.54</v>
      </c>
      <c r="V1830" t="n">
        <v>0.73</v>
      </c>
      <c r="W1830" t="n">
        <v>2.66</v>
      </c>
      <c r="X1830" t="n">
        <v>0.72</v>
      </c>
      <c r="Y1830" t="n">
        <v>1</v>
      </c>
      <c r="Z1830" t="n">
        <v>10</v>
      </c>
    </row>
    <row r="1831">
      <c r="A1831" t="n">
        <v>30</v>
      </c>
      <c r="B1831" t="n">
        <v>145</v>
      </c>
      <c r="C1831" t="inlineStr">
        <is>
          <t xml:space="preserve">CONCLUIDO	</t>
        </is>
      </c>
      <c r="D1831" t="n">
        <v>4.9223</v>
      </c>
      <c r="E1831" t="n">
        <v>20.32</v>
      </c>
      <c r="F1831" t="n">
        <v>16.02</v>
      </c>
      <c r="G1831" t="n">
        <v>38.45</v>
      </c>
      <c r="H1831" t="n">
        <v>0.5</v>
      </c>
      <c r="I1831" t="n">
        <v>25</v>
      </c>
      <c r="J1831" t="n">
        <v>300.59</v>
      </c>
      <c r="K1831" t="n">
        <v>61.2</v>
      </c>
      <c r="L1831" t="n">
        <v>8.5</v>
      </c>
      <c r="M1831" t="n">
        <v>23</v>
      </c>
      <c r="N1831" t="n">
        <v>85.89</v>
      </c>
      <c r="O1831" t="n">
        <v>37306.42</v>
      </c>
      <c r="P1831" t="n">
        <v>280.97</v>
      </c>
      <c r="Q1831" t="n">
        <v>467.08</v>
      </c>
      <c r="R1831" t="n">
        <v>72.27</v>
      </c>
      <c r="S1831" t="n">
        <v>39.61</v>
      </c>
      <c r="T1831" t="n">
        <v>11299.54</v>
      </c>
      <c r="U1831" t="n">
        <v>0.55</v>
      </c>
      <c r="V1831" t="n">
        <v>0.73</v>
      </c>
      <c r="W1831" t="n">
        <v>2.65</v>
      </c>
      <c r="X1831" t="n">
        <v>0.6899999999999999</v>
      </c>
      <c r="Y1831" t="n">
        <v>1</v>
      </c>
      <c r="Z1831" t="n">
        <v>10</v>
      </c>
    </row>
    <row r="1832">
      <c r="A1832" t="n">
        <v>31</v>
      </c>
      <c r="B1832" t="n">
        <v>145</v>
      </c>
      <c r="C1832" t="inlineStr">
        <is>
          <t xml:space="preserve">CONCLUIDO	</t>
        </is>
      </c>
      <c r="D1832" t="n">
        <v>4.943</v>
      </c>
      <c r="E1832" t="n">
        <v>20.23</v>
      </c>
      <c r="F1832" t="n">
        <v>15.99</v>
      </c>
      <c r="G1832" t="n">
        <v>39.97</v>
      </c>
      <c r="H1832" t="n">
        <v>0.52</v>
      </c>
      <c r="I1832" t="n">
        <v>24</v>
      </c>
      <c r="J1832" t="n">
        <v>301.11</v>
      </c>
      <c r="K1832" t="n">
        <v>61.2</v>
      </c>
      <c r="L1832" t="n">
        <v>8.75</v>
      </c>
      <c r="M1832" t="n">
        <v>22</v>
      </c>
      <c r="N1832" t="n">
        <v>86.16</v>
      </c>
      <c r="O1832" t="n">
        <v>37371.47</v>
      </c>
      <c r="P1832" t="n">
        <v>280.38</v>
      </c>
      <c r="Q1832" t="n">
        <v>467.07</v>
      </c>
      <c r="R1832" t="n">
        <v>71.06999999999999</v>
      </c>
      <c r="S1832" t="n">
        <v>39.61</v>
      </c>
      <c r="T1832" t="n">
        <v>10705.75</v>
      </c>
      <c r="U1832" t="n">
        <v>0.5600000000000001</v>
      </c>
      <c r="V1832" t="n">
        <v>0.73</v>
      </c>
      <c r="W1832" t="n">
        <v>2.65</v>
      </c>
      <c r="X1832" t="n">
        <v>0.65</v>
      </c>
      <c r="Y1832" t="n">
        <v>1</v>
      </c>
      <c r="Z1832" t="n">
        <v>10</v>
      </c>
    </row>
    <row r="1833">
      <c r="A1833" t="n">
        <v>32</v>
      </c>
      <c r="B1833" t="n">
        <v>145</v>
      </c>
      <c r="C1833" t="inlineStr">
        <is>
          <t xml:space="preserve">CONCLUIDO	</t>
        </is>
      </c>
      <c r="D1833" t="n">
        <v>4.9433</v>
      </c>
      <c r="E1833" t="n">
        <v>20.23</v>
      </c>
      <c r="F1833" t="n">
        <v>15.99</v>
      </c>
      <c r="G1833" t="n">
        <v>39.97</v>
      </c>
      <c r="H1833" t="n">
        <v>0.53</v>
      </c>
      <c r="I1833" t="n">
        <v>24</v>
      </c>
      <c r="J1833" t="n">
        <v>301.64</v>
      </c>
      <c r="K1833" t="n">
        <v>61.2</v>
      </c>
      <c r="L1833" t="n">
        <v>9</v>
      </c>
      <c r="M1833" t="n">
        <v>22</v>
      </c>
      <c r="N1833" t="n">
        <v>86.44</v>
      </c>
      <c r="O1833" t="n">
        <v>37436.63</v>
      </c>
      <c r="P1833" t="n">
        <v>280.13</v>
      </c>
      <c r="Q1833" t="n">
        <v>467.07</v>
      </c>
      <c r="R1833" t="n">
        <v>71.34</v>
      </c>
      <c r="S1833" t="n">
        <v>39.61</v>
      </c>
      <c r="T1833" t="n">
        <v>10842.3</v>
      </c>
      <c r="U1833" t="n">
        <v>0.5600000000000001</v>
      </c>
      <c r="V1833" t="n">
        <v>0.73</v>
      </c>
      <c r="W1833" t="n">
        <v>2.65</v>
      </c>
      <c r="X1833" t="n">
        <v>0.65</v>
      </c>
      <c r="Y1833" t="n">
        <v>1</v>
      </c>
      <c r="Z1833" t="n">
        <v>10</v>
      </c>
    </row>
    <row r="1834">
      <c r="A1834" t="n">
        <v>33</v>
      </c>
      <c r="B1834" t="n">
        <v>145</v>
      </c>
      <c r="C1834" t="inlineStr">
        <is>
          <t xml:space="preserve">CONCLUIDO	</t>
        </is>
      </c>
      <c r="D1834" t="n">
        <v>4.9609</v>
      </c>
      <c r="E1834" t="n">
        <v>20.16</v>
      </c>
      <c r="F1834" t="n">
        <v>15.97</v>
      </c>
      <c r="G1834" t="n">
        <v>41.66</v>
      </c>
      <c r="H1834" t="n">
        <v>0.55</v>
      </c>
      <c r="I1834" t="n">
        <v>23</v>
      </c>
      <c r="J1834" t="n">
        <v>302.17</v>
      </c>
      <c r="K1834" t="n">
        <v>61.2</v>
      </c>
      <c r="L1834" t="n">
        <v>9.25</v>
      </c>
      <c r="M1834" t="n">
        <v>21</v>
      </c>
      <c r="N1834" t="n">
        <v>86.72</v>
      </c>
      <c r="O1834" t="n">
        <v>37501.91</v>
      </c>
      <c r="P1834" t="n">
        <v>279.97</v>
      </c>
      <c r="Q1834" t="n">
        <v>467.07</v>
      </c>
      <c r="R1834" t="n">
        <v>70.61</v>
      </c>
      <c r="S1834" t="n">
        <v>39.61</v>
      </c>
      <c r="T1834" t="n">
        <v>10480.11</v>
      </c>
      <c r="U1834" t="n">
        <v>0.5600000000000001</v>
      </c>
      <c r="V1834" t="n">
        <v>0.73</v>
      </c>
      <c r="W1834" t="n">
        <v>2.65</v>
      </c>
      <c r="X1834" t="n">
        <v>0.64</v>
      </c>
      <c r="Y1834" t="n">
        <v>1</v>
      </c>
      <c r="Z1834" t="n">
        <v>10</v>
      </c>
    </row>
    <row r="1835">
      <c r="A1835" t="n">
        <v>34</v>
      </c>
      <c r="B1835" t="n">
        <v>145</v>
      </c>
      <c r="C1835" t="inlineStr">
        <is>
          <t xml:space="preserve">CONCLUIDO	</t>
        </is>
      </c>
      <c r="D1835" t="n">
        <v>4.9651</v>
      </c>
      <c r="E1835" t="n">
        <v>20.14</v>
      </c>
      <c r="F1835" t="n">
        <v>15.95</v>
      </c>
      <c r="G1835" t="n">
        <v>41.61</v>
      </c>
      <c r="H1835" t="n">
        <v>0.5600000000000001</v>
      </c>
      <c r="I1835" t="n">
        <v>23</v>
      </c>
      <c r="J1835" t="n">
        <v>302.7</v>
      </c>
      <c r="K1835" t="n">
        <v>61.2</v>
      </c>
      <c r="L1835" t="n">
        <v>9.5</v>
      </c>
      <c r="M1835" t="n">
        <v>21</v>
      </c>
      <c r="N1835" t="n">
        <v>87</v>
      </c>
      <c r="O1835" t="n">
        <v>37567.32</v>
      </c>
      <c r="P1835" t="n">
        <v>279.34</v>
      </c>
      <c r="Q1835" t="n">
        <v>467.09</v>
      </c>
      <c r="R1835" t="n">
        <v>70.16</v>
      </c>
      <c r="S1835" t="n">
        <v>39.61</v>
      </c>
      <c r="T1835" t="n">
        <v>10256.79</v>
      </c>
      <c r="U1835" t="n">
        <v>0.5600000000000001</v>
      </c>
      <c r="V1835" t="n">
        <v>0.73</v>
      </c>
      <c r="W1835" t="n">
        <v>2.64</v>
      </c>
      <c r="X1835" t="n">
        <v>0.62</v>
      </c>
      <c r="Y1835" t="n">
        <v>1</v>
      </c>
      <c r="Z1835" t="n">
        <v>10</v>
      </c>
    </row>
    <row r="1836">
      <c r="A1836" t="n">
        <v>35</v>
      </c>
      <c r="B1836" t="n">
        <v>145</v>
      </c>
      <c r="C1836" t="inlineStr">
        <is>
          <t xml:space="preserve">CONCLUIDO	</t>
        </is>
      </c>
      <c r="D1836" t="n">
        <v>4.9827</v>
      </c>
      <c r="E1836" t="n">
        <v>20.07</v>
      </c>
      <c r="F1836" t="n">
        <v>15.93</v>
      </c>
      <c r="G1836" t="n">
        <v>43.46</v>
      </c>
      <c r="H1836" t="n">
        <v>0.57</v>
      </c>
      <c r="I1836" t="n">
        <v>22</v>
      </c>
      <c r="J1836" t="n">
        <v>303.23</v>
      </c>
      <c r="K1836" t="n">
        <v>61.2</v>
      </c>
      <c r="L1836" t="n">
        <v>9.75</v>
      </c>
      <c r="M1836" t="n">
        <v>20</v>
      </c>
      <c r="N1836" t="n">
        <v>87.28</v>
      </c>
      <c r="O1836" t="n">
        <v>37632.84</v>
      </c>
      <c r="P1836" t="n">
        <v>279.02</v>
      </c>
      <c r="Q1836" t="n">
        <v>467.08</v>
      </c>
      <c r="R1836" t="n">
        <v>69.77</v>
      </c>
      <c r="S1836" t="n">
        <v>39.61</v>
      </c>
      <c r="T1836" t="n">
        <v>10064.27</v>
      </c>
      <c r="U1836" t="n">
        <v>0.57</v>
      </c>
      <c r="V1836" t="n">
        <v>0.73</v>
      </c>
      <c r="W1836" t="n">
        <v>2.64</v>
      </c>
      <c r="X1836" t="n">
        <v>0.6</v>
      </c>
      <c r="Y1836" t="n">
        <v>1</v>
      </c>
      <c r="Z1836" t="n">
        <v>10</v>
      </c>
    </row>
    <row r="1837">
      <c r="A1837" t="n">
        <v>36</v>
      </c>
      <c r="B1837" t="n">
        <v>145</v>
      </c>
      <c r="C1837" t="inlineStr">
        <is>
          <t xml:space="preserve">CONCLUIDO	</t>
        </is>
      </c>
      <c r="D1837" t="n">
        <v>5.0045</v>
      </c>
      <c r="E1837" t="n">
        <v>19.98</v>
      </c>
      <c r="F1837" t="n">
        <v>15.9</v>
      </c>
      <c r="G1837" t="n">
        <v>45.43</v>
      </c>
      <c r="H1837" t="n">
        <v>0.59</v>
      </c>
      <c r="I1837" t="n">
        <v>21</v>
      </c>
      <c r="J1837" t="n">
        <v>303.76</v>
      </c>
      <c r="K1837" t="n">
        <v>61.2</v>
      </c>
      <c r="L1837" t="n">
        <v>10</v>
      </c>
      <c r="M1837" t="n">
        <v>19</v>
      </c>
      <c r="N1837" t="n">
        <v>87.56999999999999</v>
      </c>
      <c r="O1837" t="n">
        <v>37698.48</v>
      </c>
      <c r="P1837" t="n">
        <v>278.16</v>
      </c>
      <c r="Q1837" t="n">
        <v>467.07</v>
      </c>
      <c r="R1837" t="n">
        <v>68.42</v>
      </c>
      <c r="S1837" t="n">
        <v>39.61</v>
      </c>
      <c r="T1837" t="n">
        <v>9398.1</v>
      </c>
      <c r="U1837" t="n">
        <v>0.58</v>
      </c>
      <c r="V1837" t="n">
        <v>0.73</v>
      </c>
      <c r="W1837" t="n">
        <v>2.64</v>
      </c>
      <c r="X1837" t="n">
        <v>0.57</v>
      </c>
      <c r="Y1837" t="n">
        <v>1</v>
      </c>
      <c r="Z1837" t="n">
        <v>10</v>
      </c>
    </row>
    <row r="1838">
      <c r="A1838" t="n">
        <v>37</v>
      </c>
      <c r="B1838" t="n">
        <v>145</v>
      </c>
      <c r="C1838" t="inlineStr">
        <is>
          <t xml:space="preserve">CONCLUIDO	</t>
        </is>
      </c>
      <c r="D1838" t="n">
        <v>5.0031</v>
      </c>
      <c r="E1838" t="n">
        <v>19.99</v>
      </c>
      <c r="F1838" t="n">
        <v>15.91</v>
      </c>
      <c r="G1838" t="n">
        <v>45.45</v>
      </c>
      <c r="H1838" t="n">
        <v>0.6</v>
      </c>
      <c r="I1838" t="n">
        <v>21</v>
      </c>
      <c r="J1838" t="n">
        <v>304.3</v>
      </c>
      <c r="K1838" t="n">
        <v>61.2</v>
      </c>
      <c r="L1838" t="n">
        <v>10.25</v>
      </c>
      <c r="M1838" t="n">
        <v>19</v>
      </c>
      <c r="N1838" t="n">
        <v>87.84999999999999</v>
      </c>
      <c r="O1838" t="n">
        <v>37764.25</v>
      </c>
      <c r="P1838" t="n">
        <v>278.15</v>
      </c>
      <c r="Q1838" t="n">
        <v>467.07</v>
      </c>
      <c r="R1838" t="n">
        <v>68.63</v>
      </c>
      <c r="S1838" t="n">
        <v>39.61</v>
      </c>
      <c r="T1838" t="n">
        <v>9501.99</v>
      </c>
      <c r="U1838" t="n">
        <v>0.58</v>
      </c>
      <c r="V1838" t="n">
        <v>0.73</v>
      </c>
      <c r="W1838" t="n">
        <v>2.64</v>
      </c>
      <c r="X1838" t="n">
        <v>0.57</v>
      </c>
      <c r="Y1838" t="n">
        <v>1</v>
      </c>
      <c r="Z1838" t="n">
        <v>10</v>
      </c>
    </row>
    <row r="1839">
      <c r="A1839" t="n">
        <v>38</v>
      </c>
      <c r="B1839" t="n">
        <v>145</v>
      </c>
      <c r="C1839" t="inlineStr">
        <is>
          <t xml:space="preserve">CONCLUIDO	</t>
        </is>
      </c>
      <c r="D1839" t="n">
        <v>5.0237</v>
      </c>
      <c r="E1839" t="n">
        <v>19.91</v>
      </c>
      <c r="F1839" t="n">
        <v>15.88</v>
      </c>
      <c r="G1839" t="n">
        <v>47.64</v>
      </c>
      <c r="H1839" t="n">
        <v>0.61</v>
      </c>
      <c r="I1839" t="n">
        <v>20</v>
      </c>
      <c r="J1839" t="n">
        <v>304.83</v>
      </c>
      <c r="K1839" t="n">
        <v>61.2</v>
      </c>
      <c r="L1839" t="n">
        <v>10.5</v>
      </c>
      <c r="M1839" t="n">
        <v>18</v>
      </c>
      <c r="N1839" t="n">
        <v>88.13</v>
      </c>
      <c r="O1839" t="n">
        <v>37830.13</v>
      </c>
      <c r="P1839" t="n">
        <v>277.37</v>
      </c>
      <c r="Q1839" t="n">
        <v>467.08</v>
      </c>
      <c r="R1839" t="n">
        <v>67.68000000000001</v>
      </c>
      <c r="S1839" t="n">
        <v>39.61</v>
      </c>
      <c r="T1839" t="n">
        <v>9030.139999999999</v>
      </c>
      <c r="U1839" t="n">
        <v>0.59</v>
      </c>
      <c r="V1839" t="n">
        <v>0.73</v>
      </c>
      <c r="W1839" t="n">
        <v>2.64</v>
      </c>
      <c r="X1839" t="n">
        <v>0.55</v>
      </c>
      <c r="Y1839" t="n">
        <v>1</v>
      </c>
      <c r="Z1839" t="n">
        <v>10</v>
      </c>
    </row>
    <row r="1840">
      <c r="A1840" t="n">
        <v>39</v>
      </c>
      <c r="B1840" t="n">
        <v>145</v>
      </c>
      <c r="C1840" t="inlineStr">
        <is>
          <t xml:space="preserve">CONCLUIDO	</t>
        </is>
      </c>
      <c r="D1840" t="n">
        <v>5.0218</v>
      </c>
      <c r="E1840" t="n">
        <v>19.91</v>
      </c>
      <c r="F1840" t="n">
        <v>15.89</v>
      </c>
      <c r="G1840" t="n">
        <v>47.66</v>
      </c>
      <c r="H1840" t="n">
        <v>0.63</v>
      </c>
      <c r="I1840" t="n">
        <v>20</v>
      </c>
      <c r="J1840" t="n">
        <v>305.37</v>
      </c>
      <c r="K1840" t="n">
        <v>61.2</v>
      </c>
      <c r="L1840" t="n">
        <v>10.75</v>
      </c>
      <c r="M1840" t="n">
        <v>18</v>
      </c>
      <c r="N1840" t="n">
        <v>88.42</v>
      </c>
      <c r="O1840" t="n">
        <v>37896.14</v>
      </c>
      <c r="P1840" t="n">
        <v>277.94</v>
      </c>
      <c r="Q1840" t="n">
        <v>467.07</v>
      </c>
      <c r="R1840" t="n">
        <v>67.87</v>
      </c>
      <c r="S1840" t="n">
        <v>39.61</v>
      </c>
      <c r="T1840" t="n">
        <v>9127.09</v>
      </c>
      <c r="U1840" t="n">
        <v>0.58</v>
      </c>
      <c r="V1840" t="n">
        <v>0.73</v>
      </c>
      <c r="W1840" t="n">
        <v>2.64</v>
      </c>
      <c r="X1840" t="n">
        <v>0.55</v>
      </c>
      <c r="Y1840" t="n">
        <v>1</v>
      </c>
      <c r="Z1840" t="n">
        <v>10</v>
      </c>
    </row>
    <row r="1841">
      <c r="A1841" t="n">
        <v>40</v>
      </c>
      <c r="B1841" t="n">
        <v>145</v>
      </c>
      <c r="C1841" t="inlineStr">
        <is>
          <t xml:space="preserve">CONCLUIDO	</t>
        </is>
      </c>
      <c r="D1841" t="n">
        <v>5.0444</v>
      </c>
      <c r="E1841" t="n">
        <v>19.82</v>
      </c>
      <c r="F1841" t="n">
        <v>15.85</v>
      </c>
      <c r="G1841" t="n">
        <v>50.06</v>
      </c>
      <c r="H1841" t="n">
        <v>0.64</v>
      </c>
      <c r="I1841" t="n">
        <v>19</v>
      </c>
      <c r="J1841" t="n">
        <v>305.9</v>
      </c>
      <c r="K1841" t="n">
        <v>61.2</v>
      </c>
      <c r="L1841" t="n">
        <v>11</v>
      </c>
      <c r="M1841" t="n">
        <v>17</v>
      </c>
      <c r="N1841" t="n">
        <v>88.7</v>
      </c>
      <c r="O1841" t="n">
        <v>37962.28</v>
      </c>
      <c r="P1841" t="n">
        <v>276.66</v>
      </c>
      <c r="Q1841" t="n">
        <v>467.07</v>
      </c>
      <c r="R1841" t="n">
        <v>66.72</v>
      </c>
      <c r="S1841" t="n">
        <v>39.61</v>
      </c>
      <c r="T1841" t="n">
        <v>8556.26</v>
      </c>
      <c r="U1841" t="n">
        <v>0.59</v>
      </c>
      <c r="V1841" t="n">
        <v>0.74</v>
      </c>
      <c r="W1841" t="n">
        <v>2.64</v>
      </c>
      <c r="X1841" t="n">
        <v>0.52</v>
      </c>
      <c r="Y1841" t="n">
        <v>1</v>
      </c>
      <c r="Z1841" t="n">
        <v>10</v>
      </c>
    </row>
    <row r="1842">
      <c r="A1842" t="n">
        <v>41</v>
      </c>
      <c r="B1842" t="n">
        <v>145</v>
      </c>
      <c r="C1842" t="inlineStr">
        <is>
          <t xml:space="preserve">CONCLUIDO	</t>
        </is>
      </c>
      <c r="D1842" t="n">
        <v>5.041</v>
      </c>
      <c r="E1842" t="n">
        <v>19.84</v>
      </c>
      <c r="F1842" t="n">
        <v>15.86</v>
      </c>
      <c r="G1842" t="n">
        <v>50.1</v>
      </c>
      <c r="H1842" t="n">
        <v>0.65</v>
      </c>
      <c r="I1842" t="n">
        <v>19</v>
      </c>
      <c r="J1842" t="n">
        <v>306.44</v>
      </c>
      <c r="K1842" t="n">
        <v>61.2</v>
      </c>
      <c r="L1842" t="n">
        <v>11.25</v>
      </c>
      <c r="M1842" t="n">
        <v>17</v>
      </c>
      <c r="N1842" t="n">
        <v>88.98999999999999</v>
      </c>
      <c r="O1842" t="n">
        <v>38028.53</v>
      </c>
      <c r="P1842" t="n">
        <v>277.35</v>
      </c>
      <c r="Q1842" t="n">
        <v>467.09</v>
      </c>
      <c r="R1842" t="n">
        <v>67.44</v>
      </c>
      <c r="S1842" t="n">
        <v>39.61</v>
      </c>
      <c r="T1842" t="n">
        <v>8914.83</v>
      </c>
      <c r="U1842" t="n">
        <v>0.59</v>
      </c>
      <c r="V1842" t="n">
        <v>0.74</v>
      </c>
      <c r="W1842" t="n">
        <v>2.64</v>
      </c>
      <c r="X1842" t="n">
        <v>0.53</v>
      </c>
      <c r="Y1842" t="n">
        <v>1</v>
      </c>
      <c r="Z1842" t="n">
        <v>10</v>
      </c>
    </row>
    <row r="1843">
      <c r="A1843" t="n">
        <v>42</v>
      </c>
      <c r="B1843" t="n">
        <v>145</v>
      </c>
      <c r="C1843" t="inlineStr">
        <is>
          <t xml:space="preserve">CONCLUIDO	</t>
        </is>
      </c>
      <c r="D1843" t="n">
        <v>5.0405</v>
      </c>
      <c r="E1843" t="n">
        <v>19.84</v>
      </c>
      <c r="F1843" t="n">
        <v>15.87</v>
      </c>
      <c r="G1843" t="n">
        <v>50.1</v>
      </c>
      <c r="H1843" t="n">
        <v>0.67</v>
      </c>
      <c r="I1843" t="n">
        <v>19</v>
      </c>
      <c r="J1843" t="n">
        <v>306.98</v>
      </c>
      <c r="K1843" t="n">
        <v>61.2</v>
      </c>
      <c r="L1843" t="n">
        <v>11.5</v>
      </c>
      <c r="M1843" t="n">
        <v>17</v>
      </c>
      <c r="N1843" t="n">
        <v>89.28</v>
      </c>
      <c r="O1843" t="n">
        <v>38094.91</v>
      </c>
      <c r="P1843" t="n">
        <v>277.05</v>
      </c>
      <c r="Q1843" t="n">
        <v>467.07</v>
      </c>
      <c r="R1843" t="n">
        <v>67.31</v>
      </c>
      <c r="S1843" t="n">
        <v>39.61</v>
      </c>
      <c r="T1843" t="n">
        <v>8850.67</v>
      </c>
      <c r="U1843" t="n">
        <v>0.59</v>
      </c>
      <c r="V1843" t="n">
        <v>0.74</v>
      </c>
      <c r="W1843" t="n">
        <v>2.64</v>
      </c>
      <c r="X1843" t="n">
        <v>0.53</v>
      </c>
      <c r="Y1843" t="n">
        <v>1</v>
      </c>
      <c r="Z1843" t="n">
        <v>10</v>
      </c>
    </row>
    <row r="1844">
      <c r="A1844" t="n">
        <v>43</v>
      </c>
      <c r="B1844" t="n">
        <v>145</v>
      </c>
      <c r="C1844" t="inlineStr">
        <is>
          <t xml:space="preserve">CONCLUIDO	</t>
        </is>
      </c>
      <c r="D1844" t="n">
        <v>5.0647</v>
      </c>
      <c r="E1844" t="n">
        <v>19.74</v>
      </c>
      <c r="F1844" t="n">
        <v>15.83</v>
      </c>
      <c r="G1844" t="n">
        <v>52.75</v>
      </c>
      <c r="H1844" t="n">
        <v>0.68</v>
      </c>
      <c r="I1844" t="n">
        <v>18</v>
      </c>
      <c r="J1844" t="n">
        <v>307.52</v>
      </c>
      <c r="K1844" t="n">
        <v>61.2</v>
      </c>
      <c r="L1844" t="n">
        <v>11.75</v>
      </c>
      <c r="M1844" t="n">
        <v>16</v>
      </c>
      <c r="N1844" t="n">
        <v>89.56999999999999</v>
      </c>
      <c r="O1844" t="n">
        <v>38161.42</v>
      </c>
      <c r="P1844" t="n">
        <v>276.41</v>
      </c>
      <c r="Q1844" t="n">
        <v>467.07</v>
      </c>
      <c r="R1844" t="n">
        <v>65.90000000000001</v>
      </c>
      <c r="S1844" t="n">
        <v>39.61</v>
      </c>
      <c r="T1844" t="n">
        <v>8150.74</v>
      </c>
      <c r="U1844" t="n">
        <v>0.6</v>
      </c>
      <c r="V1844" t="n">
        <v>0.74</v>
      </c>
      <c r="W1844" t="n">
        <v>2.64</v>
      </c>
      <c r="X1844" t="n">
        <v>0.49</v>
      </c>
      <c r="Y1844" t="n">
        <v>1</v>
      </c>
      <c r="Z1844" t="n">
        <v>10</v>
      </c>
    </row>
    <row r="1845">
      <c r="A1845" t="n">
        <v>44</v>
      </c>
      <c r="B1845" t="n">
        <v>145</v>
      </c>
      <c r="C1845" t="inlineStr">
        <is>
          <t xml:space="preserve">CONCLUIDO	</t>
        </is>
      </c>
      <c r="D1845" t="n">
        <v>5.0696</v>
      </c>
      <c r="E1845" t="n">
        <v>19.73</v>
      </c>
      <c r="F1845" t="n">
        <v>15.81</v>
      </c>
      <c r="G1845" t="n">
        <v>52.69</v>
      </c>
      <c r="H1845" t="n">
        <v>0.6899999999999999</v>
      </c>
      <c r="I1845" t="n">
        <v>18</v>
      </c>
      <c r="J1845" t="n">
        <v>308.06</v>
      </c>
      <c r="K1845" t="n">
        <v>61.2</v>
      </c>
      <c r="L1845" t="n">
        <v>12</v>
      </c>
      <c r="M1845" t="n">
        <v>16</v>
      </c>
      <c r="N1845" t="n">
        <v>89.86</v>
      </c>
      <c r="O1845" t="n">
        <v>38228.06</v>
      </c>
      <c r="P1845" t="n">
        <v>275.75</v>
      </c>
      <c r="Q1845" t="n">
        <v>467.1</v>
      </c>
      <c r="R1845" t="n">
        <v>65.36</v>
      </c>
      <c r="S1845" t="n">
        <v>39.61</v>
      </c>
      <c r="T1845" t="n">
        <v>7879.99</v>
      </c>
      <c r="U1845" t="n">
        <v>0.61</v>
      </c>
      <c r="V1845" t="n">
        <v>0.74</v>
      </c>
      <c r="W1845" t="n">
        <v>2.64</v>
      </c>
      <c r="X1845" t="n">
        <v>0.47</v>
      </c>
      <c r="Y1845" t="n">
        <v>1</v>
      </c>
      <c r="Z1845" t="n">
        <v>10</v>
      </c>
    </row>
    <row r="1846">
      <c r="A1846" t="n">
        <v>45</v>
      </c>
      <c r="B1846" t="n">
        <v>145</v>
      </c>
      <c r="C1846" t="inlineStr">
        <is>
          <t xml:space="preserve">CONCLUIDO	</t>
        </is>
      </c>
      <c r="D1846" t="n">
        <v>5.0667</v>
      </c>
      <c r="E1846" t="n">
        <v>19.74</v>
      </c>
      <c r="F1846" t="n">
        <v>15.82</v>
      </c>
      <c r="G1846" t="n">
        <v>52.73</v>
      </c>
      <c r="H1846" t="n">
        <v>0.71</v>
      </c>
      <c r="I1846" t="n">
        <v>18</v>
      </c>
      <c r="J1846" t="n">
        <v>308.6</v>
      </c>
      <c r="K1846" t="n">
        <v>61.2</v>
      </c>
      <c r="L1846" t="n">
        <v>12.25</v>
      </c>
      <c r="M1846" t="n">
        <v>16</v>
      </c>
      <c r="N1846" t="n">
        <v>90.15000000000001</v>
      </c>
      <c r="O1846" t="n">
        <v>38294.82</v>
      </c>
      <c r="P1846" t="n">
        <v>275.58</v>
      </c>
      <c r="Q1846" t="n">
        <v>467.07</v>
      </c>
      <c r="R1846" t="n">
        <v>65.81</v>
      </c>
      <c r="S1846" t="n">
        <v>39.61</v>
      </c>
      <c r="T1846" t="n">
        <v>8103.85</v>
      </c>
      <c r="U1846" t="n">
        <v>0.6</v>
      </c>
      <c r="V1846" t="n">
        <v>0.74</v>
      </c>
      <c r="W1846" t="n">
        <v>2.63</v>
      </c>
      <c r="X1846" t="n">
        <v>0.48</v>
      </c>
      <c r="Y1846" t="n">
        <v>1</v>
      </c>
      <c r="Z1846" t="n">
        <v>10</v>
      </c>
    </row>
    <row r="1847">
      <c r="A1847" t="n">
        <v>46</v>
      </c>
      <c r="B1847" t="n">
        <v>145</v>
      </c>
      <c r="C1847" t="inlineStr">
        <is>
          <t xml:space="preserve">CONCLUIDO	</t>
        </is>
      </c>
      <c r="D1847" t="n">
        <v>5.0888</v>
      </c>
      <c r="E1847" t="n">
        <v>19.65</v>
      </c>
      <c r="F1847" t="n">
        <v>15.79</v>
      </c>
      <c r="G1847" t="n">
        <v>55.71</v>
      </c>
      <c r="H1847" t="n">
        <v>0.72</v>
      </c>
      <c r="I1847" t="n">
        <v>17</v>
      </c>
      <c r="J1847" t="n">
        <v>309.14</v>
      </c>
      <c r="K1847" t="n">
        <v>61.2</v>
      </c>
      <c r="L1847" t="n">
        <v>12.5</v>
      </c>
      <c r="M1847" t="n">
        <v>15</v>
      </c>
      <c r="N1847" t="n">
        <v>90.44</v>
      </c>
      <c r="O1847" t="n">
        <v>38361.7</v>
      </c>
      <c r="P1847" t="n">
        <v>274.96</v>
      </c>
      <c r="Q1847" t="n">
        <v>467.12</v>
      </c>
      <c r="R1847" t="n">
        <v>64.76000000000001</v>
      </c>
      <c r="S1847" t="n">
        <v>39.61</v>
      </c>
      <c r="T1847" t="n">
        <v>7586.14</v>
      </c>
      <c r="U1847" t="n">
        <v>0.61</v>
      </c>
      <c r="V1847" t="n">
        <v>0.74</v>
      </c>
      <c r="W1847" t="n">
        <v>2.63</v>
      </c>
      <c r="X1847" t="n">
        <v>0.45</v>
      </c>
      <c r="Y1847" t="n">
        <v>1</v>
      </c>
      <c r="Z1847" t="n">
        <v>10</v>
      </c>
    </row>
    <row r="1848">
      <c r="A1848" t="n">
        <v>47</v>
      </c>
      <c r="B1848" t="n">
        <v>145</v>
      </c>
      <c r="C1848" t="inlineStr">
        <is>
          <t xml:space="preserve">CONCLUIDO	</t>
        </is>
      </c>
      <c r="D1848" t="n">
        <v>5.0883</v>
      </c>
      <c r="E1848" t="n">
        <v>19.65</v>
      </c>
      <c r="F1848" t="n">
        <v>15.79</v>
      </c>
      <c r="G1848" t="n">
        <v>55.72</v>
      </c>
      <c r="H1848" t="n">
        <v>0.73</v>
      </c>
      <c r="I1848" t="n">
        <v>17</v>
      </c>
      <c r="J1848" t="n">
        <v>309.68</v>
      </c>
      <c r="K1848" t="n">
        <v>61.2</v>
      </c>
      <c r="L1848" t="n">
        <v>12.75</v>
      </c>
      <c r="M1848" t="n">
        <v>15</v>
      </c>
      <c r="N1848" t="n">
        <v>90.73999999999999</v>
      </c>
      <c r="O1848" t="n">
        <v>38428.72</v>
      </c>
      <c r="P1848" t="n">
        <v>275.2</v>
      </c>
      <c r="Q1848" t="n">
        <v>467.07</v>
      </c>
      <c r="R1848" t="n">
        <v>64.77</v>
      </c>
      <c r="S1848" t="n">
        <v>39.61</v>
      </c>
      <c r="T1848" t="n">
        <v>7592.19</v>
      </c>
      <c r="U1848" t="n">
        <v>0.61</v>
      </c>
      <c r="V1848" t="n">
        <v>0.74</v>
      </c>
      <c r="W1848" t="n">
        <v>2.64</v>
      </c>
      <c r="X1848" t="n">
        <v>0.45</v>
      </c>
      <c r="Y1848" t="n">
        <v>1</v>
      </c>
      <c r="Z1848" t="n">
        <v>10</v>
      </c>
    </row>
    <row r="1849">
      <c r="A1849" t="n">
        <v>48</v>
      </c>
      <c r="B1849" t="n">
        <v>145</v>
      </c>
      <c r="C1849" t="inlineStr">
        <is>
          <t xml:space="preserve">CONCLUIDO	</t>
        </is>
      </c>
      <c r="D1849" t="n">
        <v>5.0878</v>
      </c>
      <c r="E1849" t="n">
        <v>19.65</v>
      </c>
      <c r="F1849" t="n">
        <v>15.79</v>
      </c>
      <c r="G1849" t="n">
        <v>55.73</v>
      </c>
      <c r="H1849" t="n">
        <v>0.75</v>
      </c>
      <c r="I1849" t="n">
        <v>17</v>
      </c>
      <c r="J1849" t="n">
        <v>310.23</v>
      </c>
      <c r="K1849" t="n">
        <v>61.2</v>
      </c>
      <c r="L1849" t="n">
        <v>13</v>
      </c>
      <c r="M1849" t="n">
        <v>15</v>
      </c>
      <c r="N1849" t="n">
        <v>91.03</v>
      </c>
      <c r="O1849" t="n">
        <v>38495.87</v>
      </c>
      <c r="P1849" t="n">
        <v>274.98</v>
      </c>
      <c r="Q1849" t="n">
        <v>467.07</v>
      </c>
      <c r="R1849" t="n">
        <v>64.76000000000001</v>
      </c>
      <c r="S1849" t="n">
        <v>39.61</v>
      </c>
      <c r="T1849" t="n">
        <v>7586.55</v>
      </c>
      <c r="U1849" t="n">
        <v>0.61</v>
      </c>
      <c r="V1849" t="n">
        <v>0.74</v>
      </c>
      <c r="W1849" t="n">
        <v>2.64</v>
      </c>
      <c r="X1849" t="n">
        <v>0.46</v>
      </c>
      <c r="Y1849" t="n">
        <v>1</v>
      </c>
      <c r="Z1849" t="n">
        <v>10</v>
      </c>
    </row>
    <row r="1850">
      <c r="A1850" t="n">
        <v>49</v>
      </c>
      <c r="B1850" t="n">
        <v>145</v>
      </c>
      <c r="C1850" t="inlineStr">
        <is>
          <t xml:space="preserve">CONCLUIDO	</t>
        </is>
      </c>
      <c r="D1850" t="n">
        <v>5.1085</v>
      </c>
      <c r="E1850" t="n">
        <v>19.58</v>
      </c>
      <c r="F1850" t="n">
        <v>15.76</v>
      </c>
      <c r="G1850" t="n">
        <v>59.11</v>
      </c>
      <c r="H1850" t="n">
        <v>0.76</v>
      </c>
      <c r="I1850" t="n">
        <v>16</v>
      </c>
      <c r="J1850" t="n">
        <v>310.77</v>
      </c>
      <c r="K1850" t="n">
        <v>61.2</v>
      </c>
      <c r="L1850" t="n">
        <v>13.25</v>
      </c>
      <c r="M1850" t="n">
        <v>14</v>
      </c>
      <c r="N1850" t="n">
        <v>91.33</v>
      </c>
      <c r="O1850" t="n">
        <v>38563.14</v>
      </c>
      <c r="P1850" t="n">
        <v>274.52</v>
      </c>
      <c r="Q1850" t="n">
        <v>467.19</v>
      </c>
      <c r="R1850" t="n">
        <v>64.16</v>
      </c>
      <c r="S1850" t="n">
        <v>39.61</v>
      </c>
      <c r="T1850" t="n">
        <v>7292.44</v>
      </c>
      <c r="U1850" t="n">
        <v>0.62</v>
      </c>
      <c r="V1850" t="n">
        <v>0.74</v>
      </c>
      <c r="W1850" t="n">
        <v>2.63</v>
      </c>
      <c r="X1850" t="n">
        <v>0.43</v>
      </c>
      <c r="Y1850" t="n">
        <v>1</v>
      </c>
      <c r="Z1850" t="n">
        <v>10</v>
      </c>
    </row>
    <row r="1851">
      <c r="A1851" t="n">
        <v>50</v>
      </c>
      <c r="B1851" t="n">
        <v>145</v>
      </c>
      <c r="C1851" t="inlineStr">
        <is>
          <t xml:space="preserve">CONCLUIDO	</t>
        </is>
      </c>
      <c r="D1851" t="n">
        <v>5.111</v>
      </c>
      <c r="E1851" t="n">
        <v>19.57</v>
      </c>
      <c r="F1851" t="n">
        <v>15.75</v>
      </c>
      <c r="G1851" t="n">
        <v>59.08</v>
      </c>
      <c r="H1851" t="n">
        <v>0.77</v>
      </c>
      <c r="I1851" t="n">
        <v>16</v>
      </c>
      <c r="J1851" t="n">
        <v>311.32</v>
      </c>
      <c r="K1851" t="n">
        <v>61.2</v>
      </c>
      <c r="L1851" t="n">
        <v>13.5</v>
      </c>
      <c r="M1851" t="n">
        <v>14</v>
      </c>
      <c r="N1851" t="n">
        <v>91.62</v>
      </c>
      <c r="O1851" t="n">
        <v>38630.55</v>
      </c>
      <c r="P1851" t="n">
        <v>274.4</v>
      </c>
      <c r="Q1851" t="n">
        <v>467.08</v>
      </c>
      <c r="R1851" t="n">
        <v>63.75</v>
      </c>
      <c r="S1851" t="n">
        <v>39.61</v>
      </c>
      <c r="T1851" t="n">
        <v>7087.81</v>
      </c>
      <c r="U1851" t="n">
        <v>0.62</v>
      </c>
      <c r="V1851" t="n">
        <v>0.74</v>
      </c>
      <c r="W1851" t="n">
        <v>2.63</v>
      </c>
      <c r="X1851" t="n">
        <v>0.42</v>
      </c>
      <c r="Y1851" t="n">
        <v>1</v>
      </c>
      <c r="Z1851" t="n">
        <v>10</v>
      </c>
    </row>
    <row r="1852">
      <c r="A1852" t="n">
        <v>51</v>
      </c>
      <c r="B1852" t="n">
        <v>145</v>
      </c>
      <c r="C1852" t="inlineStr">
        <is>
          <t xml:space="preserve">CONCLUIDO	</t>
        </is>
      </c>
      <c r="D1852" t="n">
        <v>5.1041</v>
      </c>
      <c r="E1852" t="n">
        <v>19.59</v>
      </c>
      <c r="F1852" t="n">
        <v>15.78</v>
      </c>
      <c r="G1852" t="n">
        <v>59.18</v>
      </c>
      <c r="H1852" t="n">
        <v>0.79</v>
      </c>
      <c r="I1852" t="n">
        <v>16</v>
      </c>
      <c r="J1852" t="n">
        <v>311.87</v>
      </c>
      <c r="K1852" t="n">
        <v>61.2</v>
      </c>
      <c r="L1852" t="n">
        <v>13.75</v>
      </c>
      <c r="M1852" t="n">
        <v>14</v>
      </c>
      <c r="N1852" t="n">
        <v>91.92</v>
      </c>
      <c r="O1852" t="n">
        <v>38698.21</v>
      </c>
      <c r="P1852" t="n">
        <v>274.91</v>
      </c>
      <c r="Q1852" t="n">
        <v>467.1</v>
      </c>
      <c r="R1852" t="n">
        <v>64.45999999999999</v>
      </c>
      <c r="S1852" t="n">
        <v>39.61</v>
      </c>
      <c r="T1852" t="n">
        <v>7442.23</v>
      </c>
      <c r="U1852" t="n">
        <v>0.61</v>
      </c>
      <c r="V1852" t="n">
        <v>0.74</v>
      </c>
      <c r="W1852" t="n">
        <v>2.64</v>
      </c>
      <c r="X1852" t="n">
        <v>0.45</v>
      </c>
      <c r="Y1852" t="n">
        <v>1</v>
      </c>
      <c r="Z1852" t="n">
        <v>10</v>
      </c>
    </row>
    <row r="1853">
      <c r="A1853" t="n">
        <v>52</v>
      </c>
      <c r="B1853" t="n">
        <v>145</v>
      </c>
      <c r="C1853" t="inlineStr">
        <is>
          <t xml:space="preserve">CONCLUIDO	</t>
        </is>
      </c>
      <c r="D1853" t="n">
        <v>5.1326</v>
      </c>
      <c r="E1853" t="n">
        <v>19.48</v>
      </c>
      <c r="F1853" t="n">
        <v>15.73</v>
      </c>
      <c r="G1853" t="n">
        <v>62.9</v>
      </c>
      <c r="H1853" t="n">
        <v>0.8</v>
      </c>
      <c r="I1853" t="n">
        <v>15</v>
      </c>
      <c r="J1853" t="n">
        <v>312.42</v>
      </c>
      <c r="K1853" t="n">
        <v>61.2</v>
      </c>
      <c r="L1853" t="n">
        <v>14</v>
      </c>
      <c r="M1853" t="n">
        <v>13</v>
      </c>
      <c r="N1853" t="n">
        <v>92.22</v>
      </c>
      <c r="O1853" t="n">
        <v>38765.89</v>
      </c>
      <c r="P1853" t="n">
        <v>273.3</v>
      </c>
      <c r="Q1853" t="n">
        <v>467.09</v>
      </c>
      <c r="R1853" t="n">
        <v>62.54</v>
      </c>
      <c r="S1853" t="n">
        <v>39.61</v>
      </c>
      <c r="T1853" t="n">
        <v>6485.84</v>
      </c>
      <c r="U1853" t="n">
        <v>0.63</v>
      </c>
      <c r="V1853" t="n">
        <v>0.74</v>
      </c>
      <c r="W1853" t="n">
        <v>2.64</v>
      </c>
      <c r="X1853" t="n">
        <v>0.39</v>
      </c>
      <c r="Y1853" t="n">
        <v>1</v>
      </c>
      <c r="Z1853" t="n">
        <v>10</v>
      </c>
    </row>
    <row r="1854">
      <c r="A1854" t="n">
        <v>53</v>
      </c>
      <c r="B1854" t="n">
        <v>145</v>
      </c>
      <c r="C1854" t="inlineStr">
        <is>
          <t xml:space="preserve">CONCLUIDO	</t>
        </is>
      </c>
      <c r="D1854" t="n">
        <v>5.1319</v>
      </c>
      <c r="E1854" t="n">
        <v>19.49</v>
      </c>
      <c r="F1854" t="n">
        <v>15.73</v>
      </c>
      <c r="G1854" t="n">
        <v>62.91</v>
      </c>
      <c r="H1854" t="n">
        <v>0.8100000000000001</v>
      </c>
      <c r="I1854" t="n">
        <v>15</v>
      </c>
      <c r="J1854" t="n">
        <v>312.97</v>
      </c>
      <c r="K1854" t="n">
        <v>61.2</v>
      </c>
      <c r="L1854" t="n">
        <v>14.25</v>
      </c>
      <c r="M1854" t="n">
        <v>13</v>
      </c>
      <c r="N1854" t="n">
        <v>92.52</v>
      </c>
      <c r="O1854" t="n">
        <v>38833.69</v>
      </c>
      <c r="P1854" t="n">
        <v>273.24</v>
      </c>
      <c r="Q1854" t="n">
        <v>467.09</v>
      </c>
      <c r="R1854" t="n">
        <v>62.81</v>
      </c>
      <c r="S1854" t="n">
        <v>39.61</v>
      </c>
      <c r="T1854" t="n">
        <v>6619.55</v>
      </c>
      <c r="U1854" t="n">
        <v>0.63</v>
      </c>
      <c r="V1854" t="n">
        <v>0.74</v>
      </c>
      <c r="W1854" t="n">
        <v>2.63</v>
      </c>
      <c r="X1854" t="n">
        <v>0.4</v>
      </c>
      <c r="Y1854" t="n">
        <v>1</v>
      </c>
      <c r="Z1854" t="n">
        <v>10</v>
      </c>
    </row>
    <row r="1855">
      <c r="A1855" t="n">
        <v>54</v>
      </c>
      <c r="B1855" t="n">
        <v>145</v>
      </c>
      <c r="C1855" t="inlineStr">
        <is>
          <t xml:space="preserve">CONCLUIDO	</t>
        </is>
      </c>
      <c r="D1855" t="n">
        <v>5.1351</v>
      </c>
      <c r="E1855" t="n">
        <v>19.47</v>
      </c>
      <c r="F1855" t="n">
        <v>15.72</v>
      </c>
      <c r="G1855" t="n">
        <v>62.87</v>
      </c>
      <c r="H1855" t="n">
        <v>0.82</v>
      </c>
      <c r="I1855" t="n">
        <v>15</v>
      </c>
      <c r="J1855" t="n">
        <v>313.52</v>
      </c>
      <c r="K1855" t="n">
        <v>61.2</v>
      </c>
      <c r="L1855" t="n">
        <v>14.5</v>
      </c>
      <c r="M1855" t="n">
        <v>13</v>
      </c>
      <c r="N1855" t="n">
        <v>92.81999999999999</v>
      </c>
      <c r="O1855" t="n">
        <v>38901.63</v>
      </c>
      <c r="P1855" t="n">
        <v>273.08</v>
      </c>
      <c r="Q1855" t="n">
        <v>467.07</v>
      </c>
      <c r="R1855" t="n">
        <v>62.48</v>
      </c>
      <c r="S1855" t="n">
        <v>39.61</v>
      </c>
      <c r="T1855" t="n">
        <v>6457.73</v>
      </c>
      <c r="U1855" t="n">
        <v>0.63</v>
      </c>
      <c r="V1855" t="n">
        <v>0.74</v>
      </c>
      <c r="W1855" t="n">
        <v>2.63</v>
      </c>
      <c r="X1855" t="n">
        <v>0.38</v>
      </c>
      <c r="Y1855" t="n">
        <v>1</v>
      </c>
      <c r="Z1855" t="n">
        <v>10</v>
      </c>
    </row>
    <row r="1856">
      <c r="A1856" t="n">
        <v>55</v>
      </c>
      <c r="B1856" t="n">
        <v>145</v>
      </c>
      <c r="C1856" t="inlineStr">
        <is>
          <t xml:space="preserve">CONCLUIDO	</t>
        </is>
      </c>
      <c r="D1856" t="n">
        <v>5.1344</v>
      </c>
      <c r="E1856" t="n">
        <v>19.48</v>
      </c>
      <c r="F1856" t="n">
        <v>15.72</v>
      </c>
      <c r="G1856" t="n">
        <v>62.88</v>
      </c>
      <c r="H1856" t="n">
        <v>0.84</v>
      </c>
      <c r="I1856" t="n">
        <v>15</v>
      </c>
      <c r="J1856" t="n">
        <v>314.07</v>
      </c>
      <c r="K1856" t="n">
        <v>61.2</v>
      </c>
      <c r="L1856" t="n">
        <v>14.75</v>
      </c>
      <c r="M1856" t="n">
        <v>13</v>
      </c>
      <c r="N1856" t="n">
        <v>93.12</v>
      </c>
      <c r="O1856" t="n">
        <v>38969.71</v>
      </c>
      <c r="P1856" t="n">
        <v>272.95</v>
      </c>
      <c r="Q1856" t="n">
        <v>467.07</v>
      </c>
      <c r="R1856" t="n">
        <v>62.54</v>
      </c>
      <c r="S1856" t="n">
        <v>39.61</v>
      </c>
      <c r="T1856" t="n">
        <v>6484.69</v>
      </c>
      <c r="U1856" t="n">
        <v>0.63</v>
      </c>
      <c r="V1856" t="n">
        <v>0.74</v>
      </c>
      <c r="W1856" t="n">
        <v>2.63</v>
      </c>
      <c r="X1856" t="n">
        <v>0.39</v>
      </c>
      <c r="Y1856" t="n">
        <v>1</v>
      </c>
      <c r="Z1856" t="n">
        <v>10</v>
      </c>
    </row>
    <row r="1857">
      <c r="A1857" t="n">
        <v>56</v>
      </c>
      <c r="B1857" t="n">
        <v>145</v>
      </c>
      <c r="C1857" t="inlineStr">
        <is>
          <t xml:space="preserve">CONCLUIDO	</t>
        </is>
      </c>
      <c r="D1857" t="n">
        <v>5.1302</v>
      </c>
      <c r="E1857" t="n">
        <v>19.49</v>
      </c>
      <c r="F1857" t="n">
        <v>15.73</v>
      </c>
      <c r="G1857" t="n">
        <v>62.94</v>
      </c>
      <c r="H1857" t="n">
        <v>0.85</v>
      </c>
      <c r="I1857" t="n">
        <v>15</v>
      </c>
      <c r="J1857" t="n">
        <v>314.62</v>
      </c>
      <c r="K1857" t="n">
        <v>61.2</v>
      </c>
      <c r="L1857" t="n">
        <v>15</v>
      </c>
      <c r="M1857" t="n">
        <v>13</v>
      </c>
      <c r="N1857" t="n">
        <v>93.43000000000001</v>
      </c>
      <c r="O1857" t="n">
        <v>39037.92</v>
      </c>
      <c r="P1857" t="n">
        <v>273.25</v>
      </c>
      <c r="Q1857" t="n">
        <v>467.07</v>
      </c>
      <c r="R1857" t="n">
        <v>63.05</v>
      </c>
      <c r="S1857" t="n">
        <v>39.61</v>
      </c>
      <c r="T1857" t="n">
        <v>6739.54</v>
      </c>
      <c r="U1857" t="n">
        <v>0.63</v>
      </c>
      <c r="V1857" t="n">
        <v>0.74</v>
      </c>
      <c r="W1857" t="n">
        <v>2.63</v>
      </c>
      <c r="X1857" t="n">
        <v>0.4</v>
      </c>
      <c r="Y1857" t="n">
        <v>1</v>
      </c>
      <c r="Z1857" t="n">
        <v>10</v>
      </c>
    </row>
    <row r="1858">
      <c r="A1858" t="n">
        <v>57</v>
      </c>
      <c r="B1858" t="n">
        <v>145</v>
      </c>
      <c r="C1858" t="inlineStr">
        <is>
          <t xml:space="preserve">CONCLUIDO	</t>
        </is>
      </c>
      <c r="D1858" t="n">
        <v>5.154</v>
      </c>
      <c r="E1858" t="n">
        <v>19.4</v>
      </c>
      <c r="F1858" t="n">
        <v>15.7</v>
      </c>
      <c r="G1858" t="n">
        <v>67.28</v>
      </c>
      <c r="H1858" t="n">
        <v>0.86</v>
      </c>
      <c r="I1858" t="n">
        <v>14</v>
      </c>
      <c r="J1858" t="n">
        <v>315.18</v>
      </c>
      <c r="K1858" t="n">
        <v>61.2</v>
      </c>
      <c r="L1858" t="n">
        <v>15.25</v>
      </c>
      <c r="M1858" t="n">
        <v>12</v>
      </c>
      <c r="N1858" t="n">
        <v>93.73</v>
      </c>
      <c r="O1858" t="n">
        <v>39106.27</v>
      </c>
      <c r="P1858" t="n">
        <v>272.66</v>
      </c>
      <c r="Q1858" t="n">
        <v>467.07</v>
      </c>
      <c r="R1858" t="n">
        <v>61.92</v>
      </c>
      <c r="S1858" t="n">
        <v>39.61</v>
      </c>
      <c r="T1858" t="n">
        <v>6180.4</v>
      </c>
      <c r="U1858" t="n">
        <v>0.64</v>
      </c>
      <c r="V1858" t="n">
        <v>0.74</v>
      </c>
      <c r="W1858" t="n">
        <v>2.63</v>
      </c>
      <c r="X1858" t="n">
        <v>0.37</v>
      </c>
      <c r="Y1858" t="n">
        <v>1</v>
      </c>
      <c r="Z1858" t="n">
        <v>10</v>
      </c>
    </row>
    <row r="1859">
      <c r="A1859" t="n">
        <v>58</v>
      </c>
      <c r="B1859" t="n">
        <v>145</v>
      </c>
      <c r="C1859" t="inlineStr">
        <is>
          <t xml:space="preserve">CONCLUIDO	</t>
        </is>
      </c>
      <c r="D1859" t="n">
        <v>5.1523</v>
      </c>
      <c r="E1859" t="n">
        <v>19.41</v>
      </c>
      <c r="F1859" t="n">
        <v>15.71</v>
      </c>
      <c r="G1859" t="n">
        <v>67.31</v>
      </c>
      <c r="H1859" t="n">
        <v>0.87</v>
      </c>
      <c r="I1859" t="n">
        <v>14</v>
      </c>
      <c r="J1859" t="n">
        <v>315.73</v>
      </c>
      <c r="K1859" t="n">
        <v>61.2</v>
      </c>
      <c r="L1859" t="n">
        <v>15.5</v>
      </c>
      <c r="M1859" t="n">
        <v>12</v>
      </c>
      <c r="N1859" t="n">
        <v>94.03</v>
      </c>
      <c r="O1859" t="n">
        <v>39174.75</v>
      </c>
      <c r="P1859" t="n">
        <v>272.69</v>
      </c>
      <c r="Q1859" t="n">
        <v>467.07</v>
      </c>
      <c r="R1859" t="n">
        <v>62.12</v>
      </c>
      <c r="S1859" t="n">
        <v>39.61</v>
      </c>
      <c r="T1859" t="n">
        <v>6279.53</v>
      </c>
      <c r="U1859" t="n">
        <v>0.64</v>
      </c>
      <c r="V1859" t="n">
        <v>0.74</v>
      </c>
      <c r="W1859" t="n">
        <v>2.63</v>
      </c>
      <c r="X1859" t="n">
        <v>0.37</v>
      </c>
      <c r="Y1859" t="n">
        <v>1</v>
      </c>
      <c r="Z1859" t="n">
        <v>10</v>
      </c>
    </row>
    <row r="1860">
      <c r="A1860" t="n">
        <v>59</v>
      </c>
      <c r="B1860" t="n">
        <v>145</v>
      </c>
      <c r="C1860" t="inlineStr">
        <is>
          <t xml:space="preserve">CONCLUIDO	</t>
        </is>
      </c>
      <c r="D1860" t="n">
        <v>5.1554</v>
      </c>
      <c r="E1860" t="n">
        <v>19.4</v>
      </c>
      <c r="F1860" t="n">
        <v>15.69</v>
      </c>
      <c r="G1860" t="n">
        <v>67.26000000000001</v>
      </c>
      <c r="H1860" t="n">
        <v>0.89</v>
      </c>
      <c r="I1860" t="n">
        <v>14</v>
      </c>
      <c r="J1860" t="n">
        <v>316.29</v>
      </c>
      <c r="K1860" t="n">
        <v>61.2</v>
      </c>
      <c r="L1860" t="n">
        <v>15.75</v>
      </c>
      <c r="M1860" t="n">
        <v>12</v>
      </c>
      <c r="N1860" t="n">
        <v>94.34</v>
      </c>
      <c r="O1860" t="n">
        <v>39243.37</v>
      </c>
      <c r="P1860" t="n">
        <v>272.08</v>
      </c>
      <c r="Q1860" t="n">
        <v>467.11</v>
      </c>
      <c r="R1860" t="n">
        <v>61.81</v>
      </c>
      <c r="S1860" t="n">
        <v>39.61</v>
      </c>
      <c r="T1860" t="n">
        <v>6127.62</v>
      </c>
      <c r="U1860" t="n">
        <v>0.64</v>
      </c>
      <c r="V1860" t="n">
        <v>0.74</v>
      </c>
      <c r="W1860" t="n">
        <v>2.63</v>
      </c>
      <c r="X1860" t="n">
        <v>0.36</v>
      </c>
      <c r="Y1860" t="n">
        <v>1</v>
      </c>
      <c r="Z1860" t="n">
        <v>10</v>
      </c>
    </row>
    <row r="1861">
      <c r="A1861" t="n">
        <v>60</v>
      </c>
      <c r="B1861" t="n">
        <v>145</v>
      </c>
      <c r="C1861" t="inlineStr">
        <is>
          <t xml:space="preserve">CONCLUIDO	</t>
        </is>
      </c>
      <c r="D1861" t="n">
        <v>5.1549</v>
      </c>
      <c r="E1861" t="n">
        <v>19.4</v>
      </c>
      <c r="F1861" t="n">
        <v>15.7</v>
      </c>
      <c r="G1861" t="n">
        <v>67.27</v>
      </c>
      <c r="H1861" t="n">
        <v>0.9</v>
      </c>
      <c r="I1861" t="n">
        <v>14</v>
      </c>
      <c r="J1861" t="n">
        <v>316.85</v>
      </c>
      <c r="K1861" t="n">
        <v>61.2</v>
      </c>
      <c r="L1861" t="n">
        <v>16</v>
      </c>
      <c r="M1861" t="n">
        <v>12</v>
      </c>
      <c r="N1861" t="n">
        <v>94.65000000000001</v>
      </c>
      <c r="O1861" t="n">
        <v>39312.13</v>
      </c>
      <c r="P1861" t="n">
        <v>271.78</v>
      </c>
      <c r="Q1861" t="n">
        <v>467.11</v>
      </c>
      <c r="R1861" t="n">
        <v>61.84</v>
      </c>
      <c r="S1861" t="n">
        <v>39.61</v>
      </c>
      <c r="T1861" t="n">
        <v>6138.5</v>
      </c>
      <c r="U1861" t="n">
        <v>0.64</v>
      </c>
      <c r="V1861" t="n">
        <v>0.74</v>
      </c>
      <c r="W1861" t="n">
        <v>2.63</v>
      </c>
      <c r="X1861" t="n">
        <v>0.36</v>
      </c>
      <c r="Y1861" t="n">
        <v>1</v>
      </c>
      <c r="Z1861" t="n">
        <v>10</v>
      </c>
    </row>
    <row r="1862">
      <c r="A1862" t="n">
        <v>61</v>
      </c>
      <c r="B1862" t="n">
        <v>145</v>
      </c>
      <c r="C1862" t="inlineStr">
        <is>
          <t xml:space="preserve">CONCLUIDO	</t>
        </is>
      </c>
      <c r="D1862" t="n">
        <v>5.1717</v>
      </c>
      <c r="E1862" t="n">
        <v>19.34</v>
      </c>
      <c r="F1862" t="n">
        <v>15.69</v>
      </c>
      <c r="G1862" t="n">
        <v>72.40000000000001</v>
      </c>
      <c r="H1862" t="n">
        <v>0.91</v>
      </c>
      <c r="I1862" t="n">
        <v>13</v>
      </c>
      <c r="J1862" t="n">
        <v>317.41</v>
      </c>
      <c r="K1862" t="n">
        <v>61.2</v>
      </c>
      <c r="L1862" t="n">
        <v>16.25</v>
      </c>
      <c r="M1862" t="n">
        <v>11</v>
      </c>
      <c r="N1862" t="n">
        <v>94.95999999999999</v>
      </c>
      <c r="O1862" t="n">
        <v>39381.03</v>
      </c>
      <c r="P1862" t="n">
        <v>271.52</v>
      </c>
      <c r="Q1862" t="n">
        <v>467.07</v>
      </c>
      <c r="R1862" t="n">
        <v>61.53</v>
      </c>
      <c r="S1862" t="n">
        <v>39.61</v>
      </c>
      <c r="T1862" t="n">
        <v>5993.04</v>
      </c>
      <c r="U1862" t="n">
        <v>0.64</v>
      </c>
      <c r="V1862" t="n">
        <v>0.74</v>
      </c>
      <c r="W1862" t="n">
        <v>2.63</v>
      </c>
      <c r="X1862" t="n">
        <v>0.35</v>
      </c>
      <c r="Y1862" t="n">
        <v>1</v>
      </c>
      <c r="Z1862" t="n">
        <v>10</v>
      </c>
    </row>
    <row r="1863">
      <c r="A1863" t="n">
        <v>62</v>
      </c>
      <c r="B1863" t="n">
        <v>145</v>
      </c>
      <c r="C1863" t="inlineStr">
        <is>
          <t xml:space="preserve">CONCLUIDO	</t>
        </is>
      </c>
      <c r="D1863" t="n">
        <v>5.1713</v>
      </c>
      <c r="E1863" t="n">
        <v>19.34</v>
      </c>
      <c r="F1863" t="n">
        <v>15.69</v>
      </c>
      <c r="G1863" t="n">
        <v>72.41</v>
      </c>
      <c r="H1863" t="n">
        <v>0.92</v>
      </c>
      <c r="I1863" t="n">
        <v>13</v>
      </c>
      <c r="J1863" t="n">
        <v>317.97</v>
      </c>
      <c r="K1863" t="n">
        <v>61.2</v>
      </c>
      <c r="L1863" t="n">
        <v>16.5</v>
      </c>
      <c r="M1863" t="n">
        <v>11</v>
      </c>
      <c r="N1863" t="n">
        <v>95.27</v>
      </c>
      <c r="O1863" t="n">
        <v>39450.07</v>
      </c>
      <c r="P1863" t="n">
        <v>271.84</v>
      </c>
      <c r="Q1863" t="n">
        <v>467.07</v>
      </c>
      <c r="R1863" t="n">
        <v>61.41</v>
      </c>
      <c r="S1863" t="n">
        <v>39.61</v>
      </c>
      <c r="T1863" t="n">
        <v>5930.71</v>
      </c>
      <c r="U1863" t="n">
        <v>0.64</v>
      </c>
      <c r="V1863" t="n">
        <v>0.74</v>
      </c>
      <c r="W1863" t="n">
        <v>2.63</v>
      </c>
      <c r="X1863" t="n">
        <v>0.35</v>
      </c>
      <c r="Y1863" t="n">
        <v>1</v>
      </c>
      <c r="Z1863" t="n">
        <v>10</v>
      </c>
    </row>
    <row r="1864">
      <c r="A1864" t="n">
        <v>63</v>
      </c>
      <c r="B1864" t="n">
        <v>145</v>
      </c>
      <c r="C1864" t="inlineStr">
        <is>
          <t xml:space="preserve">CONCLUIDO	</t>
        </is>
      </c>
      <c r="D1864" t="n">
        <v>5.1763</v>
      </c>
      <c r="E1864" t="n">
        <v>19.32</v>
      </c>
      <c r="F1864" t="n">
        <v>15.67</v>
      </c>
      <c r="G1864" t="n">
        <v>72.31999999999999</v>
      </c>
      <c r="H1864" t="n">
        <v>0.9399999999999999</v>
      </c>
      <c r="I1864" t="n">
        <v>13</v>
      </c>
      <c r="J1864" t="n">
        <v>318.53</v>
      </c>
      <c r="K1864" t="n">
        <v>61.2</v>
      </c>
      <c r="L1864" t="n">
        <v>16.75</v>
      </c>
      <c r="M1864" t="n">
        <v>11</v>
      </c>
      <c r="N1864" t="n">
        <v>95.58</v>
      </c>
      <c r="O1864" t="n">
        <v>39519.26</v>
      </c>
      <c r="P1864" t="n">
        <v>271.85</v>
      </c>
      <c r="Q1864" t="n">
        <v>467.07</v>
      </c>
      <c r="R1864" t="n">
        <v>60.88</v>
      </c>
      <c r="S1864" t="n">
        <v>39.61</v>
      </c>
      <c r="T1864" t="n">
        <v>5667.46</v>
      </c>
      <c r="U1864" t="n">
        <v>0.65</v>
      </c>
      <c r="V1864" t="n">
        <v>0.74</v>
      </c>
      <c r="W1864" t="n">
        <v>2.63</v>
      </c>
      <c r="X1864" t="n">
        <v>0.34</v>
      </c>
      <c r="Y1864" t="n">
        <v>1</v>
      </c>
      <c r="Z1864" t="n">
        <v>10</v>
      </c>
    </row>
    <row r="1865">
      <c r="A1865" t="n">
        <v>64</v>
      </c>
      <c r="B1865" t="n">
        <v>145</v>
      </c>
      <c r="C1865" t="inlineStr">
        <is>
          <t xml:space="preserve">CONCLUIDO	</t>
        </is>
      </c>
      <c r="D1865" t="n">
        <v>5.1716</v>
      </c>
      <c r="E1865" t="n">
        <v>19.34</v>
      </c>
      <c r="F1865" t="n">
        <v>15.69</v>
      </c>
      <c r="G1865" t="n">
        <v>72.40000000000001</v>
      </c>
      <c r="H1865" t="n">
        <v>0.95</v>
      </c>
      <c r="I1865" t="n">
        <v>13</v>
      </c>
      <c r="J1865" t="n">
        <v>319.09</v>
      </c>
      <c r="K1865" t="n">
        <v>61.2</v>
      </c>
      <c r="L1865" t="n">
        <v>17</v>
      </c>
      <c r="M1865" t="n">
        <v>11</v>
      </c>
      <c r="N1865" t="n">
        <v>95.89</v>
      </c>
      <c r="O1865" t="n">
        <v>39588.58</v>
      </c>
      <c r="P1865" t="n">
        <v>272.21</v>
      </c>
      <c r="Q1865" t="n">
        <v>467.08</v>
      </c>
      <c r="R1865" t="n">
        <v>61.39</v>
      </c>
      <c r="S1865" t="n">
        <v>39.61</v>
      </c>
      <c r="T1865" t="n">
        <v>5921.28</v>
      </c>
      <c r="U1865" t="n">
        <v>0.65</v>
      </c>
      <c r="V1865" t="n">
        <v>0.74</v>
      </c>
      <c r="W1865" t="n">
        <v>2.63</v>
      </c>
      <c r="X1865" t="n">
        <v>0.35</v>
      </c>
      <c r="Y1865" t="n">
        <v>1</v>
      </c>
      <c r="Z1865" t="n">
        <v>10</v>
      </c>
    </row>
    <row r="1866">
      <c r="A1866" t="n">
        <v>65</v>
      </c>
      <c r="B1866" t="n">
        <v>145</v>
      </c>
      <c r="C1866" t="inlineStr">
        <is>
          <t xml:space="preserve">CONCLUIDO	</t>
        </is>
      </c>
      <c r="D1866" t="n">
        <v>5.1706</v>
      </c>
      <c r="E1866" t="n">
        <v>19.34</v>
      </c>
      <c r="F1866" t="n">
        <v>15.69</v>
      </c>
      <c r="G1866" t="n">
        <v>72.42</v>
      </c>
      <c r="H1866" t="n">
        <v>0.96</v>
      </c>
      <c r="I1866" t="n">
        <v>13</v>
      </c>
      <c r="J1866" t="n">
        <v>319.65</v>
      </c>
      <c r="K1866" t="n">
        <v>61.2</v>
      </c>
      <c r="L1866" t="n">
        <v>17.25</v>
      </c>
      <c r="M1866" t="n">
        <v>11</v>
      </c>
      <c r="N1866" t="n">
        <v>96.2</v>
      </c>
      <c r="O1866" t="n">
        <v>39658.05</v>
      </c>
      <c r="P1866" t="n">
        <v>271.83</v>
      </c>
      <c r="Q1866" t="n">
        <v>467.07</v>
      </c>
      <c r="R1866" t="n">
        <v>61.45</v>
      </c>
      <c r="S1866" t="n">
        <v>39.61</v>
      </c>
      <c r="T1866" t="n">
        <v>5953.05</v>
      </c>
      <c r="U1866" t="n">
        <v>0.64</v>
      </c>
      <c r="V1866" t="n">
        <v>0.74</v>
      </c>
      <c r="W1866" t="n">
        <v>2.64</v>
      </c>
      <c r="X1866" t="n">
        <v>0.36</v>
      </c>
      <c r="Y1866" t="n">
        <v>1</v>
      </c>
      <c r="Z1866" t="n">
        <v>10</v>
      </c>
    </row>
    <row r="1867">
      <c r="A1867" t="n">
        <v>66</v>
      </c>
      <c r="B1867" t="n">
        <v>145</v>
      </c>
      <c r="C1867" t="inlineStr">
        <is>
          <t xml:space="preserve">CONCLUIDO	</t>
        </is>
      </c>
      <c r="D1867" t="n">
        <v>5.171</v>
      </c>
      <c r="E1867" t="n">
        <v>19.34</v>
      </c>
      <c r="F1867" t="n">
        <v>15.69</v>
      </c>
      <c r="G1867" t="n">
        <v>72.41</v>
      </c>
      <c r="H1867" t="n">
        <v>0.97</v>
      </c>
      <c r="I1867" t="n">
        <v>13</v>
      </c>
      <c r="J1867" t="n">
        <v>320.22</v>
      </c>
      <c r="K1867" t="n">
        <v>61.2</v>
      </c>
      <c r="L1867" t="n">
        <v>17.5</v>
      </c>
      <c r="M1867" t="n">
        <v>11</v>
      </c>
      <c r="N1867" t="n">
        <v>96.52</v>
      </c>
      <c r="O1867" t="n">
        <v>39727.66</v>
      </c>
      <c r="P1867" t="n">
        <v>271.42</v>
      </c>
      <c r="Q1867" t="n">
        <v>467.07</v>
      </c>
      <c r="R1867" t="n">
        <v>61.56</v>
      </c>
      <c r="S1867" t="n">
        <v>39.61</v>
      </c>
      <c r="T1867" t="n">
        <v>6005.26</v>
      </c>
      <c r="U1867" t="n">
        <v>0.64</v>
      </c>
      <c r="V1867" t="n">
        <v>0.74</v>
      </c>
      <c r="W1867" t="n">
        <v>2.63</v>
      </c>
      <c r="X1867" t="n">
        <v>0.36</v>
      </c>
      <c r="Y1867" t="n">
        <v>1</v>
      </c>
      <c r="Z1867" t="n">
        <v>10</v>
      </c>
    </row>
    <row r="1868">
      <c r="A1868" t="n">
        <v>67</v>
      </c>
      <c r="B1868" t="n">
        <v>145</v>
      </c>
      <c r="C1868" t="inlineStr">
        <is>
          <t xml:space="preserve">CONCLUIDO	</t>
        </is>
      </c>
      <c r="D1868" t="n">
        <v>5.1994</v>
      </c>
      <c r="E1868" t="n">
        <v>19.23</v>
      </c>
      <c r="F1868" t="n">
        <v>15.64</v>
      </c>
      <c r="G1868" t="n">
        <v>78.19</v>
      </c>
      <c r="H1868" t="n">
        <v>0.99</v>
      </c>
      <c r="I1868" t="n">
        <v>12</v>
      </c>
      <c r="J1868" t="n">
        <v>320.78</v>
      </c>
      <c r="K1868" t="n">
        <v>61.2</v>
      </c>
      <c r="L1868" t="n">
        <v>17.75</v>
      </c>
      <c r="M1868" t="n">
        <v>10</v>
      </c>
      <c r="N1868" t="n">
        <v>96.83</v>
      </c>
      <c r="O1868" t="n">
        <v>39797.41</v>
      </c>
      <c r="P1868" t="n">
        <v>270.29</v>
      </c>
      <c r="Q1868" t="n">
        <v>467.15</v>
      </c>
      <c r="R1868" t="n">
        <v>59.81</v>
      </c>
      <c r="S1868" t="n">
        <v>39.61</v>
      </c>
      <c r="T1868" t="n">
        <v>5135.67</v>
      </c>
      <c r="U1868" t="n">
        <v>0.66</v>
      </c>
      <c r="V1868" t="n">
        <v>0.75</v>
      </c>
      <c r="W1868" t="n">
        <v>2.63</v>
      </c>
      <c r="X1868" t="n">
        <v>0.3</v>
      </c>
      <c r="Y1868" t="n">
        <v>1</v>
      </c>
      <c r="Z1868" t="n">
        <v>10</v>
      </c>
    </row>
    <row r="1869">
      <c r="A1869" t="n">
        <v>68</v>
      </c>
      <c r="B1869" t="n">
        <v>145</v>
      </c>
      <c r="C1869" t="inlineStr">
        <is>
          <t xml:space="preserve">CONCLUIDO	</t>
        </is>
      </c>
      <c r="D1869" t="n">
        <v>5.1952</v>
      </c>
      <c r="E1869" t="n">
        <v>19.25</v>
      </c>
      <c r="F1869" t="n">
        <v>15.65</v>
      </c>
      <c r="G1869" t="n">
        <v>78.26000000000001</v>
      </c>
      <c r="H1869" t="n">
        <v>1</v>
      </c>
      <c r="I1869" t="n">
        <v>12</v>
      </c>
      <c r="J1869" t="n">
        <v>321.35</v>
      </c>
      <c r="K1869" t="n">
        <v>61.2</v>
      </c>
      <c r="L1869" t="n">
        <v>18</v>
      </c>
      <c r="M1869" t="n">
        <v>10</v>
      </c>
      <c r="N1869" t="n">
        <v>97.15000000000001</v>
      </c>
      <c r="O1869" t="n">
        <v>39867.32</v>
      </c>
      <c r="P1869" t="n">
        <v>270.87</v>
      </c>
      <c r="Q1869" t="n">
        <v>467.08</v>
      </c>
      <c r="R1869" t="n">
        <v>60.12</v>
      </c>
      <c r="S1869" t="n">
        <v>39.61</v>
      </c>
      <c r="T1869" t="n">
        <v>5292.82</v>
      </c>
      <c r="U1869" t="n">
        <v>0.66</v>
      </c>
      <c r="V1869" t="n">
        <v>0.75</v>
      </c>
      <c r="W1869" t="n">
        <v>2.63</v>
      </c>
      <c r="X1869" t="n">
        <v>0.32</v>
      </c>
      <c r="Y1869" t="n">
        <v>1</v>
      </c>
      <c r="Z1869" t="n">
        <v>10</v>
      </c>
    </row>
    <row r="1870">
      <c r="A1870" t="n">
        <v>69</v>
      </c>
      <c r="B1870" t="n">
        <v>145</v>
      </c>
      <c r="C1870" t="inlineStr">
        <is>
          <t xml:space="preserve">CONCLUIDO	</t>
        </is>
      </c>
      <c r="D1870" t="n">
        <v>5.1974</v>
      </c>
      <c r="E1870" t="n">
        <v>19.24</v>
      </c>
      <c r="F1870" t="n">
        <v>15.64</v>
      </c>
      <c r="G1870" t="n">
        <v>78.22</v>
      </c>
      <c r="H1870" t="n">
        <v>1.01</v>
      </c>
      <c r="I1870" t="n">
        <v>12</v>
      </c>
      <c r="J1870" t="n">
        <v>321.92</v>
      </c>
      <c r="K1870" t="n">
        <v>61.2</v>
      </c>
      <c r="L1870" t="n">
        <v>18.25</v>
      </c>
      <c r="M1870" t="n">
        <v>10</v>
      </c>
      <c r="N1870" t="n">
        <v>97.47</v>
      </c>
      <c r="O1870" t="n">
        <v>39937.36</v>
      </c>
      <c r="P1870" t="n">
        <v>270.59</v>
      </c>
      <c r="Q1870" t="n">
        <v>467.1</v>
      </c>
      <c r="R1870" t="n">
        <v>60.22</v>
      </c>
      <c r="S1870" t="n">
        <v>39.61</v>
      </c>
      <c r="T1870" t="n">
        <v>5340.15</v>
      </c>
      <c r="U1870" t="n">
        <v>0.66</v>
      </c>
      <c r="V1870" t="n">
        <v>0.75</v>
      </c>
      <c r="W1870" t="n">
        <v>2.62</v>
      </c>
      <c r="X1870" t="n">
        <v>0.31</v>
      </c>
      <c r="Y1870" t="n">
        <v>1</v>
      </c>
      <c r="Z1870" t="n">
        <v>10</v>
      </c>
    </row>
    <row r="1871">
      <c r="A1871" t="n">
        <v>70</v>
      </c>
      <c r="B1871" t="n">
        <v>145</v>
      </c>
      <c r="C1871" t="inlineStr">
        <is>
          <t xml:space="preserve">CONCLUIDO	</t>
        </is>
      </c>
      <c r="D1871" t="n">
        <v>5.1989</v>
      </c>
      <c r="E1871" t="n">
        <v>19.23</v>
      </c>
      <c r="F1871" t="n">
        <v>15.64</v>
      </c>
      <c r="G1871" t="n">
        <v>78.19</v>
      </c>
      <c r="H1871" t="n">
        <v>1.02</v>
      </c>
      <c r="I1871" t="n">
        <v>12</v>
      </c>
      <c r="J1871" t="n">
        <v>322.49</v>
      </c>
      <c r="K1871" t="n">
        <v>61.2</v>
      </c>
      <c r="L1871" t="n">
        <v>18.5</v>
      </c>
      <c r="M1871" t="n">
        <v>10</v>
      </c>
      <c r="N1871" t="n">
        <v>97.79000000000001</v>
      </c>
      <c r="O1871" t="n">
        <v>40007.56</v>
      </c>
      <c r="P1871" t="n">
        <v>270.6</v>
      </c>
      <c r="Q1871" t="n">
        <v>467.07</v>
      </c>
      <c r="R1871" t="n">
        <v>59.96</v>
      </c>
      <c r="S1871" t="n">
        <v>39.61</v>
      </c>
      <c r="T1871" t="n">
        <v>5213.3</v>
      </c>
      <c r="U1871" t="n">
        <v>0.66</v>
      </c>
      <c r="V1871" t="n">
        <v>0.75</v>
      </c>
      <c r="W1871" t="n">
        <v>2.63</v>
      </c>
      <c r="X1871" t="n">
        <v>0.31</v>
      </c>
      <c r="Y1871" t="n">
        <v>1</v>
      </c>
      <c r="Z1871" t="n">
        <v>10</v>
      </c>
    </row>
    <row r="1872">
      <c r="A1872" t="n">
        <v>71</v>
      </c>
      <c r="B1872" t="n">
        <v>145</v>
      </c>
      <c r="C1872" t="inlineStr">
        <is>
          <t xml:space="preserve">CONCLUIDO	</t>
        </is>
      </c>
      <c r="D1872" t="n">
        <v>5.1962</v>
      </c>
      <c r="E1872" t="n">
        <v>19.24</v>
      </c>
      <c r="F1872" t="n">
        <v>15.65</v>
      </c>
      <c r="G1872" t="n">
        <v>78.23999999999999</v>
      </c>
      <c r="H1872" t="n">
        <v>1.03</v>
      </c>
      <c r="I1872" t="n">
        <v>12</v>
      </c>
      <c r="J1872" t="n">
        <v>323.06</v>
      </c>
      <c r="K1872" t="n">
        <v>61.2</v>
      </c>
      <c r="L1872" t="n">
        <v>18.75</v>
      </c>
      <c r="M1872" t="n">
        <v>10</v>
      </c>
      <c r="N1872" t="n">
        <v>98.11</v>
      </c>
      <c r="O1872" t="n">
        <v>40077.9</v>
      </c>
      <c r="P1872" t="n">
        <v>270.45</v>
      </c>
      <c r="Q1872" t="n">
        <v>467.09</v>
      </c>
      <c r="R1872" t="n">
        <v>60.36</v>
      </c>
      <c r="S1872" t="n">
        <v>39.61</v>
      </c>
      <c r="T1872" t="n">
        <v>5409.07</v>
      </c>
      <c r="U1872" t="n">
        <v>0.66</v>
      </c>
      <c r="V1872" t="n">
        <v>0.75</v>
      </c>
      <c r="W1872" t="n">
        <v>2.63</v>
      </c>
      <c r="X1872" t="n">
        <v>0.32</v>
      </c>
      <c r="Y1872" t="n">
        <v>1</v>
      </c>
      <c r="Z1872" t="n">
        <v>10</v>
      </c>
    </row>
    <row r="1873">
      <c r="A1873" t="n">
        <v>72</v>
      </c>
      <c r="B1873" t="n">
        <v>145</v>
      </c>
      <c r="C1873" t="inlineStr">
        <is>
          <t xml:space="preserve">CONCLUIDO	</t>
        </is>
      </c>
      <c r="D1873" t="n">
        <v>5.1989</v>
      </c>
      <c r="E1873" t="n">
        <v>19.23</v>
      </c>
      <c r="F1873" t="n">
        <v>15.64</v>
      </c>
      <c r="G1873" t="n">
        <v>78.19</v>
      </c>
      <c r="H1873" t="n">
        <v>1.05</v>
      </c>
      <c r="I1873" t="n">
        <v>12</v>
      </c>
      <c r="J1873" t="n">
        <v>323.63</v>
      </c>
      <c r="K1873" t="n">
        <v>61.2</v>
      </c>
      <c r="L1873" t="n">
        <v>19</v>
      </c>
      <c r="M1873" t="n">
        <v>10</v>
      </c>
      <c r="N1873" t="n">
        <v>98.43000000000001</v>
      </c>
      <c r="O1873" t="n">
        <v>40148.52</v>
      </c>
      <c r="P1873" t="n">
        <v>270.01</v>
      </c>
      <c r="Q1873" t="n">
        <v>467.07</v>
      </c>
      <c r="R1873" t="n">
        <v>59.79</v>
      </c>
      <c r="S1873" t="n">
        <v>39.61</v>
      </c>
      <c r="T1873" t="n">
        <v>5125.68</v>
      </c>
      <c r="U1873" t="n">
        <v>0.66</v>
      </c>
      <c r="V1873" t="n">
        <v>0.75</v>
      </c>
      <c r="W1873" t="n">
        <v>2.63</v>
      </c>
      <c r="X1873" t="n">
        <v>0.31</v>
      </c>
      <c r="Y1873" t="n">
        <v>1</v>
      </c>
      <c r="Z1873" t="n">
        <v>10</v>
      </c>
    </row>
    <row r="1874">
      <c r="A1874" t="n">
        <v>73</v>
      </c>
      <c r="B1874" t="n">
        <v>145</v>
      </c>
      <c r="C1874" t="inlineStr">
        <is>
          <t xml:space="preserve">CONCLUIDO	</t>
        </is>
      </c>
      <c r="D1874" t="n">
        <v>5.1959</v>
      </c>
      <c r="E1874" t="n">
        <v>19.25</v>
      </c>
      <c r="F1874" t="n">
        <v>15.65</v>
      </c>
      <c r="G1874" t="n">
        <v>78.25</v>
      </c>
      <c r="H1874" t="n">
        <v>1.06</v>
      </c>
      <c r="I1874" t="n">
        <v>12</v>
      </c>
      <c r="J1874" t="n">
        <v>324.2</v>
      </c>
      <c r="K1874" t="n">
        <v>61.2</v>
      </c>
      <c r="L1874" t="n">
        <v>19.25</v>
      </c>
      <c r="M1874" t="n">
        <v>10</v>
      </c>
      <c r="N1874" t="n">
        <v>98.75</v>
      </c>
      <c r="O1874" t="n">
        <v>40219.17</v>
      </c>
      <c r="P1874" t="n">
        <v>270</v>
      </c>
      <c r="Q1874" t="n">
        <v>467.18</v>
      </c>
      <c r="R1874" t="n">
        <v>60.32</v>
      </c>
      <c r="S1874" t="n">
        <v>39.61</v>
      </c>
      <c r="T1874" t="n">
        <v>5389.51</v>
      </c>
      <c r="U1874" t="n">
        <v>0.66</v>
      </c>
      <c r="V1874" t="n">
        <v>0.75</v>
      </c>
      <c r="W1874" t="n">
        <v>2.63</v>
      </c>
      <c r="X1874" t="n">
        <v>0.32</v>
      </c>
      <c r="Y1874" t="n">
        <v>1</v>
      </c>
      <c r="Z1874" t="n">
        <v>10</v>
      </c>
    </row>
    <row r="1875">
      <c r="A1875" t="n">
        <v>74</v>
      </c>
      <c r="B1875" t="n">
        <v>145</v>
      </c>
      <c r="C1875" t="inlineStr">
        <is>
          <t xml:space="preserve">CONCLUIDO	</t>
        </is>
      </c>
      <c r="D1875" t="n">
        <v>5.2218</v>
      </c>
      <c r="E1875" t="n">
        <v>19.15</v>
      </c>
      <c r="F1875" t="n">
        <v>15.61</v>
      </c>
      <c r="G1875" t="n">
        <v>85.14</v>
      </c>
      <c r="H1875" t="n">
        <v>1.07</v>
      </c>
      <c r="I1875" t="n">
        <v>11</v>
      </c>
      <c r="J1875" t="n">
        <v>324.78</v>
      </c>
      <c r="K1875" t="n">
        <v>61.2</v>
      </c>
      <c r="L1875" t="n">
        <v>19.5</v>
      </c>
      <c r="M1875" t="n">
        <v>9</v>
      </c>
      <c r="N1875" t="n">
        <v>99.08</v>
      </c>
      <c r="O1875" t="n">
        <v>40289.97</v>
      </c>
      <c r="P1875" t="n">
        <v>269.28</v>
      </c>
      <c r="Q1875" t="n">
        <v>467.08</v>
      </c>
      <c r="R1875" t="n">
        <v>58.94</v>
      </c>
      <c r="S1875" t="n">
        <v>39.61</v>
      </c>
      <c r="T1875" t="n">
        <v>4703.97</v>
      </c>
      <c r="U1875" t="n">
        <v>0.67</v>
      </c>
      <c r="V1875" t="n">
        <v>0.75</v>
      </c>
      <c r="W1875" t="n">
        <v>2.62</v>
      </c>
      <c r="X1875" t="n">
        <v>0.27</v>
      </c>
      <c r="Y1875" t="n">
        <v>1</v>
      </c>
      <c r="Z1875" t="n">
        <v>10</v>
      </c>
    </row>
    <row r="1876">
      <c r="A1876" t="n">
        <v>75</v>
      </c>
      <c r="B1876" t="n">
        <v>145</v>
      </c>
      <c r="C1876" t="inlineStr">
        <is>
          <t xml:space="preserve">CONCLUIDO	</t>
        </is>
      </c>
      <c r="D1876" t="n">
        <v>5.2234</v>
      </c>
      <c r="E1876" t="n">
        <v>19.14</v>
      </c>
      <c r="F1876" t="n">
        <v>15.6</v>
      </c>
      <c r="G1876" t="n">
        <v>85.09999999999999</v>
      </c>
      <c r="H1876" t="n">
        <v>1.08</v>
      </c>
      <c r="I1876" t="n">
        <v>11</v>
      </c>
      <c r="J1876" t="n">
        <v>325.35</v>
      </c>
      <c r="K1876" t="n">
        <v>61.2</v>
      </c>
      <c r="L1876" t="n">
        <v>19.75</v>
      </c>
      <c r="M1876" t="n">
        <v>9</v>
      </c>
      <c r="N1876" t="n">
        <v>99.40000000000001</v>
      </c>
      <c r="O1876" t="n">
        <v>40360.92</v>
      </c>
      <c r="P1876" t="n">
        <v>269.25</v>
      </c>
      <c r="Q1876" t="n">
        <v>467.08</v>
      </c>
      <c r="R1876" t="n">
        <v>58.82</v>
      </c>
      <c r="S1876" t="n">
        <v>39.61</v>
      </c>
      <c r="T1876" t="n">
        <v>4645.69</v>
      </c>
      <c r="U1876" t="n">
        <v>0.67</v>
      </c>
      <c r="V1876" t="n">
        <v>0.75</v>
      </c>
      <c r="W1876" t="n">
        <v>2.62</v>
      </c>
      <c r="X1876" t="n">
        <v>0.27</v>
      </c>
      <c r="Y1876" t="n">
        <v>1</v>
      </c>
      <c r="Z1876" t="n">
        <v>10</v>
      </c>
    </row>
    <row r="1877">
      <c r="A1877" t="n">
        <v>76</v>
      </c>
      <c r="B1877" t="n">
        <v>145</v>
      </c>
      <c r="C1877" t="inlineStr">
        <is>
          <t xml:space="preserve">CONCLUIDO	</t>
        </is>
      </c>
      <c r="D1877" t="n">
        <v>5.218</v>
      </c>
      <c r="E1877" t="n">
        <v>19.16</v>
      </c>
      <c r="F1877" t="n">
        <v>15.62</v>
      </c>
      <c r="G1877" t="n">
        <v>85.20999999999999</v>
      </c>
      <c r="H1877" t="n">
        <v>1.09</v>
      </c>
      <c r="I1877" t="n">
        <v>11</v>
      </c>
      <c r="J1877" t="n">
        <v>325.93</v>
      </c>
      <c r="K1877" t="n">
        <v>61.2</v>
      </c>
      <c r="L1877" t="n">
        <v>20</v>
      </c>
      <c r="M1877" t="n">
        <v>9</v>
      </c>
      <c r="N1877" t="n">
        <v>99.73</v>
      </c>
      <c r="O1877" t="n">
        <v>40432.03</v>
      </c>
      <c r="P1877" t="n">
        <v>269.68</v>
      </c>
      <c r="Q1877" t="n">
        <v>467.07</v>
      </c>
      <c r="R1877" t="n">
        <v>59.27</v>
      </c>
      <c r="S1877" t="n">
        <v>39.61</v>
      </c>
      <c r="T1877" t="n">
        <v>4870.47</v>
      </c>
      <c r="U1877" t="n">
        <v>0.67</v>
      </c>
      <c r="V1877" t="n">
        <v>0.75</v>
      </c>
      <c r="W1877" t="n">
        <v>2.63</v>
      </c>
      <c r="X1877" t="n">
        <v>0.29</v>
      </c>
      <c r="Y1877" t="n">
        <v>1</v>
      </c>
      <c r="Z1877" t="n">
        <v>10</v>
      </c>
    </row>
    <row r="1878">
      <c r="A1878" t="n">
        <v>77</v>
      </c>
      <c r="B1878" t="n">
        <v>145</v>
      </c>
      <c r="C1878" t="inlineStr">
        <is>
          <t xml:space="preserve">CONCLUIDO	</t>
        </is>
      </c>
      <c r="D1878" t="n">
        <v>5.2204</v>
      </c>
      <c r="E1878" t="n">
        <v>19.16</v>
      </c>
      <c r="F1878" t="n">
        <v>15.61</v>
      </c>
      <c r="G1878" t="n">
        <v>85.17</v>
      </c>
      <c r="H1878" t="n">
        <v>1.11</v>
      </c>
      <c r="I1878" t="n">
        <v>11</v>
      </c>
      <c r="J1878" t="n">
        <v>326.51</v>
      </c>
      <c r="K1878" t="n">
        <v>61.2</v>
      </c>
      <c r="L1878" t="n">
        <v>20.25</v>
      </c>
      <c r="M1878" t="n">
        <v>9</v>
      </c>
      <c r="N1878" t="n">
        <v>100.06</v>
      </c>
      <c r="O1878" t="n">
        <v>40503.29</v>
      </c>
      <c r="P1878" t="n">
        <v>269.34</v>
      </c>
      <c r="Q1878" t="n">
        <v>467.07</v>
      </c>
      <c r="R1878" t="n">
        <v>59.17</v>
      </c>
      <c r="S1878" t="n">
        <v>39.61</v>
      </c>
      <c r="T1878" t="n">
        <v>4822.49</v>
      </c>
      <c r="U1878" t="n">
        <v>0.67</v>
      </c>
      <c r="V1878" t="n">
        <v>0.75</v>
      </c>
      <c r="W1878" t="n">
        <v>2.62</v>
      </c>
      <c r="X1878" t="n">
        <v>0.28</v>
      </c>
      <c r="Y1878" t="n">
        <v>1</v>
      </c>
      <c r="Z1878" t="n">
        <v>10</v>
      </c>
    </row>
    <row r="1879">
      <c r="A1879" t="n">
        <v>78</v>
      </c>
      <c r="B1879" t="n">
        <v>145</v>
      </c>
      <c r="C1879" t="inlineStr">
        <is>
          <t xml:space="preserve">CONCLUIDO	</t>
        </is>
      </c>
      <c r="D1879" t="n">
        <v>5.2167</v>
      </c>
      <c r="E1879" t="n">
        <v>19.17</v>
      </c>
      <c r="F1879" t="n">
        <v>15.63</v>
      </c>
      <c r="G1879" t="n">
        <v>85.23999999999999</v>
      </c>
      <c r="H1879" t="n">
        <v>1.12</v>
      </c>
      <c r="I1879" t="n">
        <v>11</v>
      </c>
      <c r="J1879" t="n">
        <v>327.08</v>
      </c>
      <c r="K1879" t="n">
        <v>61.2</v>
      </c>
      <c r="L1879" t="n">
        <v>20.5</v>
      </c>
      <c r="M1879" t="n">
        <v>9</v>
      </c>
      <c r="N1879" t="n">
        <v>100.39</v>
      </c>
      <c r="O1879" t="n">
        <v>40574.7</v>
      </c>
      <c r="P1879" t="n">
        <v>269.79</v>
      </c>
      <c r="Q1879" t="n">
        <v>467.09</v>
      </c>
      <c r="R1879" t="n">
        <v>59.45</v>
      </c>
      <c r="S1879" t="n">
        <v>39.61</v>
      </c>
      <c r="T1879" t="n">
        <v>4963.33</v>
      </c>
      <c r="U1879" t="n">
        <v>0.67</v>
      </c>
      <c r="V1879" t="n">
        <v>0.75</v>
      </c>
      <c r="W1879" t="n">
        <v>2.63</v>
      </c>
      <c r="X1879" t="n">
        <v>0.29</v>
      </c>
      <c r="Y1879" t="n">
        <v>1</v>
      </c>
      <c r="Z1879" t="n">
        <v>10</v>
      </c>
    </row>
    <row r="1880">
      <c r="A1880" t="n">
        <v>79</v>
      </c>
      <c r="B1880" t="n">
        <v>145</v>
      </c>
      <c r="C1880" t="inlineStr">
        <is>
          <t xml:space="preserve">CONCLUIDO	</t>
        </is>
      </c>
      <c r="D1880" t="n">
        <v>5.2197</v>
      </c>
      <c r="E1880" t="n">
        <v>19.16</v>
      </c>
      <c r="F1880" t="n">
        <v>15.62</v>
      </c>
      <c r="G1880" t="n">
        <v>85.18000000000001</v>
      </c>
      <c r="H1880" t="n">
        <v>1.13</v>
      </c>
      <c r="I1880" t="n">
        <v>11</v>
      </c>
      <c r="J1880" t="n">
        <v>327.66</v>
      </c>
      <c r="K1880" t="n">
        <v>61.2</v>
      </c>
      <c r="L1880" t="n">
        <v>20.75</v>
      </c>
      <c r="M1880" t="n">
        <v>9</v>
      </c>
      <c r="N1880" t="n">
        <v>100.72</v>
      </c>
      <c r="O1880" t="n">
        <v>40646.27</v>
      </c>
      <c r="P1880" t="n">
        <v>269.57</v>
      </c>
      <c r="Q1880" t="n">
        <v>467.07</v>
      </c>
      <c r="R1880" t="n">
        <v>59.01</v>
      </c>
      <c r="S1880" t="n">
        <v>39.61</v>
      </c>
      <c r="T1880" t="n">
        <v>4740.4</v>
      </c>
      <c r="U1880" t="n">
        <v>0.67</v>
      </c>
      <c r="V1880" t="n">
        <v>0.75</v>
      </c>
      <c r="W1880" t="n">
        <v>2.63</v>
      </c>
      <c r="X1880" t="n">
        <v>0.28</v>
      </c>
      <c r="Y1880" t="n">
        <v>1</v>
      </c>
      <c r="Z1880" t="n">
        <v>10</v>
      </c>
    </row>
    <row r="1881">
      <c r="A1881" t="n">
        <v>80</v>
      </c>
      <c r="B1881" t="n">
        <v>145</v>
      </c>
      <c r="C1881" t="inlineStr">
        <is>
          <t xml:space="preserve">CONCLUIDO	</t>
        </is>
      </c>
      <c r="D1881" t="n">
        <v>5.2213</v>
      </c>
      <c r="E1881" t="n">
        <v>19.15</v>
      </c>
      <c r="F1881" t="n">
        <v>15.61</v>
      </c>
      <c r="G1881" t="n">
        <v>85.15000000000001</v>
      </c>
      <c r="H1881" t="n">
        <v>1.14</v>
      </c>
      <c r="I1881" t="n">
        <v>11</v>
      </c>
      <c r="J1881" t="n">
        <v>328.25</v>
      </c>
      <c r="K1881" t="n">
        <v>61.2</v>
      </c>
      <c r="L1881" t="n">
        <v>21</v>
      </c>
      <c r="M1881" t="n">
        <v>9</v>
      </c>
      <c r="N1881" t="n">
        <v>101.05</v>
      </c>
      <c r="O1881" t="n">
        <v>40718</v>
      </c>
      <c r="P1881" t="n">
        <v>268.97</v>
      </c>
      <c r="Q1881" t="n">
        <v>467.07</v>
      </c>
      <c r="R1881" t="n">
        <v>58.84</v>
      </c>
      <c r="S1881" t="n">
        <v>39.61</v>
      </c>
      <c r="T1881" t="n">
        <v>4657.36</v>
      </c>
      <c r="U1881" t="n">
        <v>0.67</v>
      </c>
      <c r="V1881" t="n">
        <v>0.75</v>
      </c>
      <c r="W1881" t="n">
        <v>2.63</v>
      </c>
      <c r="X1881" t="n">
        <v>0.28</v>
      </c>
      <c r="Y1881" t="n">
        <v>1</v>
      </c>
      <c r="Z1881" t="n">
        <v>10</v>
      </c>
    </row>
    <row r="1882">
      <c r="A1882" t="n">
        <v>81</v>
      </c>
      <c r="B1882" t="n">
        <v>145</v>
      </c>
      <c r="C1882" t="inlineStr">
        <is>
          <t xml:space="preserve">CONCLUIDO	</t>
        </is>
      </c>
      <c r="D1882" t="n">
        <v>5.2182</v>
      </c>
      <c r="E1882" t="n">
        <v>19.16</v>
      </c>
      <c r="F1882" t="n">
        <v>15.62</v>
      </c>
      <c r="G1882" t="n">
        <v>85.20999999999999</v>
      </c>
      <c r="H1882" t="n">
        <v>1.15</v>
      </c>
      <c r="I1882" t="n">
        <v>11</v>
      </c>
      <c r="J1882" t="n">
        <v>328.83</v>
      </c>
      <c r="K1882" t="n">
        <v>61.2</v>
      </c>
      <c r="L1882" t="n">
        <v>21.25</v>
      </c>
      <c r="M1882" t="n">
        <v>9</v>
      </c>
      <c r="N1882" t="n">
        <v>101.38</v>
      </c>
      <c r="O1882" t="n">
        <v>40789.89</v>
      </c>
      <c r="P1882" t="n">
        <v>268.53</v>
      </c>
      <c r="Q1882" t="n">
        <v>467.07</v>
      </c>
      <c r="R1882" t="n">
        <v>59.36</v>
      </c>
      <c r="S1882" t="n">
        <v>39.61</v>
      </c>
      <c r="T1882" t="n">
        <v>4916.64</v>
      </c>
      <c r="U1882" t="n">
        <v>0.67</v>
      </c>
      <c r="V1882" t="n">
        <v>0.75</v>
      </c>
      <c r="W1882" t="n">
        <v>2.63</v>
      </c>
      <c r="X1882" t="n">
        <v>0.29</v>
      </c>
      <c r="Y1882" t="n">
        <v>1</v>
      </c>
      <c r="Z1882" t="n">
        <v>10</v>
      </c>
    </row>
    <row r="1883">
      <c r="A1883" t="n">
        <v>82</v>
      </c>
      <c r="B1883" t="n">
        <v>145</v>
      </c>
      <c r="C1883" t="inlineStr">
        <is>
          <t xml:space="preserve">CONCLUIDO	</t>
        </is>
      </c>
      <c r="D1883" t="n">
        <v>5.2415</v>
      </c>
      <c r="E1883" t="n">
        <v>19.08</v>
      </c>
      <c r="F1883" t="n">
        <v>15.59</v>
      </c>
      <c r="G1883" t="n">
        <v>93.54000000000001</v>
      </c>
      <c r="H1883" t="n">
        <v>1.16</v>
      </c>
      <c r="I1883" t="n">
        <v>10</v>
      </c>
      <c r="J1883" t="n">
        <v>329.41</v>
      </c>
      <c r="K1883" t="n">
        <v>61.2</v>
      </c>
      <c r="L1883" t="n">
        <v>21.5</v>
      </c>
      <c r="M1883" t="n">
        <v>8</v>
      </c>
      <c r="N1883" t="n">
        <v>101.71</v>
      </c>
      <c r="O1883" t="n">
        <v>40861.93</v>
      </c>
      <c r="P1883" t="n">
        <v>268.22</v>
      </c>
      <c r="Q1883" t="n">
        <v>467.08</v>
      </c>
      <c r="R1883" t="n">
        <v>58.38</v>
      </c>
      <c r="S1883" t="n">
        <v>39.61</v>
      </c>
      <c r="T1883" t="n">
        <v>4431.8</v>
      </c>
      <c r="U1883" t="n">
        <v>0.68</v>
      </c>
      <c r="V1883" t="n">
        <v>0.75</v>
      </c>
      <c r="W1883" t="n">
        <v>2.62</v>
      </c>
      <c r="X1883" t="n">
        <v>0.26</v>
      </c>
      <c r="Y1883" t="n">
        <v>1</v>
      </c>
      <c r="Z1883" t="n">
        <v>10</v>
      </c>
    </row>
    <row r="1884">
      <c r="A1884" t="n">
        <v>83</v>
      </c>
      <c r="B1884" t="n">
        <v>145</v>
      </c>
      <c r="C1884" t="inlineStr">
        <is>
          <t xml:space="preserve">CONCLUIDO	</t>
        </is>
      </c>
      <c r="D1884" t="n">
        <v>5.2424</v>
      </c>
      <c r="E1884" t="n">
        <v>19.08</v>
      </c>
      <c r="F1884" t="n">
        <v>15.59</v>
      </c>
      <c r="G1884" t="n">
        <v>93.52</v>
      </c>
      <c r="H1884" t="n">
        <v>1.17</v>
      </c>
      <c r="I1884" t="n">
        <v>10</v>
      </c>
      <c r="J1884" t="n">
        <v>330</v>
      </c>
      <c r="K1884" t="n">
        <v>61.2</v>
      </c>
      <c r="L1884" t="n">
        <v>21.75</v>
      </c>
      <c r="M1884" t="n">
        <v>8</v>
      </c>
      <c r="N1884" t="n">
        <v>102.05</v>
      </c>
      <c r="O1884" t="n">
        <v>40934.14</v>
      </c>
      <c r="P1884" t="n">
        <v>268.3</v>
      </c>
      <c r="Q1884" t="n">
        <v>467.09</v>
      </c>
      <c r="R1884" t="n">
        <v>58.29</v>
      </c>
      <c r="S1884" t="n">
        <v>39.61</v>
      </c>
      <c r="T1884" t="n">
        <v>4384.69</v>
      </c>
      <c r="U1884" t="n">
        <v>0.68</v>
      </c>
      <c r="V1884" t="n">
        <v>0.75</v>
      </c>
      <c r="W1884" t="n">
        <v>2.62</v>
      </c>
      <c r="X1884" t="n">
        <v>0.25</v>
      </c>
      <c r="Y1884" t="n">
        <v>1</v>
      </c>
      <c r="Z1884" t="n">
        <v>10</v>
      </c>
    </row>
    <row r="1885">
      <c r="A1885" t="n">
        <v>84</v>
      </c>
      <c r="B1885" t="n">
        <v>145</v>
      </c>
      <c r="C1885" t="inlineStr">
        <is>
          <t xml:space="preserve">CONCLUIDO	</t>
        </is>
      </c>
      <c r="D1885" t="n">
        <v>5.2408</v>
      </c>
      <c r="E1885" t="n">
        <v>19.08</v>
      </c>
      <c r="F1885" t="n">
        <v>15.59</v>
      </c>
      <c r="G1885" t="n">
        <v>93.56</v>
      </c>
      <c r="H1885" t="n">
        <v>1.19</v>
      </c>
      <c r="I1885" t="n">
        <v>10</v>
      </c>
      <c r="J1885" t="n">
        <v>330.59</v>
      </c>
      <c r="K1885" t="n">
        <v>61.2</v>
      </c>
      <c r="L1885" t="n">
        <v>22</v>
      </c>
      <c r="M1885" t="n">
        <v>8</v>
      </c>
      <c r="N1885" t="n">
        <v>102.39</v>
      </c>
      <c r="O1885" t="n">
        <v>41006.51</v>
      </c>
      <c r="P1885" t="n">
        <v>268.79</v>
      </c>
      <c r="Q1885" t="n">
        <v>467.11</v>
      </c>
      <c r="R1885" t="n">
        <v>58.31</v>
      </c>
      <c r="S1885" t="n">
        <v>39.61</v>
      </c>
      <c r="T1885" t="n">
        <v>4393.49</v>
      </c>
      <c r="U1885" t="n">
        <v>0.68</v>
      </c>
      <c r="V1885" t="n">
        <v>0.75</v>
      </c>
      <c r="W1885" t="n">
        <v>2.63</v>
      </c>
      <c r="X1885" t="n">
        <v>0.26</v>
      </c>
      <c r="Y1885" t="n">
        <v>1</v>
      </c>
      <c r="Z1885" t="n">
        <v>10</v>
      </c>
    </row>
    <row r="1886">
      <c r="A1886" t="n">
        <v>85</v>
      </c>
      <c r="B1886" t="n">
        <v>145</v>
      </c>
      <c r="C1886" t="inlineStr">
        <is>
          <t xml:space="preserve">CONCLUIDO	</t>
        </is>
      </c>
      <c r="D1886" t="n">
        <v>5.2397</v>
      </c>
      <c r="E1886" t="n">
        <v>19.08</v>
      </c>
      <c r="F1886" t="n">
        <v>15.6</v>
      </c>
      <c r="G1886" t="n">
        <v>93.58</v>
      </c>
      <c r="H1886" t="n">
        <v>1.2</v>
      </c>
      <c r="I1886" t="n">
        <v>10</v>
      </c>
      <c r="J1886" t="n">
        <v>331.17</v>
      </c>
      <c r="K1886" t="n">
        <v>61.2</v>
      </c>
      <c r="L1886" t="n">
        <v>22.25</v>
      </c>
      <c r="M1886" t="n">
        <v>8</v>
      </c>
      <c r="N1886" t="n">
        <v>102.72</v>
      </c>
      <c r="O1886" t="n">
        <v>41079.04</v>
      </c>
      <c r="P1886" t="n">
        <v>268.74</v>
      </c>
      <c r="Q1886" t="n">
        <v>467.07</v>
      </c>
      <c r="R1886" t="n">
        <v>58.62</v>
      </c>
      <c r="S1886" t="n">
        <v>39.61</v>
      </c>
      <c r="T1886" t="n">
        <v>4548.91</v>
      </c>
      <c r="U1886" t="n">
        <v>0.68</v>
      </c>
      <c r="V1886" t="n">
        <v>0.75</v>
      </c>
      <c r="W1886" t="n">
        <v>2.62</v>
      </c>
      <c r="X1886" t="n">
        <v>0.26</v>
      </c>
      <c r="Y1886" t="n">
        <v>1</v>
      </c>
      <c r="Z1886" t="n">
        <v>10</v>
      </c>
    </row>
    <row r="1887">
      <c r="A1887" t="n">
        <v>86</v>
      </c>
      <c r="B1887" t="n">
        <v>145</v>
      </c>
      <c r="C1887" t="inlineStr">
        <is>
          <t xml:space="preserve">CONCLUIDO	</t>
        </is>
      </c>
      <c r="D1887" t="n">
        <v>5.2403</v>
      </c>
      <c r="E1887" t="n">
        <v>19.08</v>
      </c>
      <c r="F1887" t="n">
        <v>15.59</v>
      </c>
      <c r="G1887" t="n">
        <v>93.56999999999999</v>
      </c>
      <c r="H1887" t="n">
        <v>1.21</v>
      </c>
      <c r="I1887" t="n">
        <v>10</v>
      </c>
      <c r="J1887" t="n">
        <v>331.76</v>
      </c>
      <c r="K1887" t="n">
        <v>61.2</v>
      </c>
      <c r="L1887" t="n">
        <v>22.5</v>
      </c>
      <c r="M1887" t="n">
        <v>8</v>
      </c>
      <c r="N1887" t="n">
        <v>103.06</v>
      </c>
      <c r="O1887" t="n">
        <v>41151.74</v>
      </c>
      <c r="P1887" t="n">
        <v>268.81</v>
      </c>
      <c r="Q1887" t="n">
        <v>467.07</v>
      </c>
      <c r="R1887" t="n">
        <v>58.59</v>
      </c>
      <c r="S1887" t="n">
        <v>39.61</v>
      </c>
      <c r="T1887" t="n">
        <v>4534.44</v>
      </c>
      <c r="U1887" t="n">
        <v>0.68</v>
      </c>
      <c r="V1887" t="n">
        <v>0.75</v>
      </c>
      <c r="W1887" t="n">
        <v>2.62</v>
      </c>
      <c r="X1887" t="n">
        <v>0.26</v>
      </c>
      <c r="Y1887" t="n">
        <v>1</v>
      </c>
      <c r="Z1887" t="n">
        <v>10</v>
      </c>
    </row>
    <row r="1888">
      <c r="A1888" t="n">
        <v>87</v>
      </c>
      <c r="B1888" t="n">
        <v>145</v>
      </c>
      <c r="C1888" t="inlineStr">
        <is>
          <t xml:space="preserve">CONCLUIDO	</t>
        </is>
      </c>
      <c r="D1888" t="n">
        <v>5.2411</v>
      </c>
      <c r="E1888" t="n">
        <v>19.08</v>
      </c>
      <c r="F1888" t="n">
        <v>15.59</v>
      </c>
      <c r="G1888" t="n">
        <v>93.55</v>
      </c>
      <c r="H1888" t="n">
        <v>1.22</v>
      </c>
      <c r="I1888" t="n">
        <v>10</v>
      </c>
      <c r="J1888" t="n">
        <v>332.35</v>
      </c>
      <c r="K1888" t="n">
        <v>61.2</v>
      </c>
      <c r="L1888" t="n">
        <v>22.75</v>
      </c>
      <c r="M1888" t="n">
        <v>8</v>
      </c>
      <c r="N1888" t="n">
        <v>103.41</v>
      </c>
      <c r="O1888" t="n">
        <v>41224.6</v>
      </c>
      <c r="P1888" t="n">
        <v>268.39</v>
      </c>
      <c r="Q1888" t="n">
        <v>467.07</v>
      </c>
      <c r="R1888" t="n">
        <v>58.36</v>
      </c>
      <c r="S1888" t="n">
        <v>39.61</v>
      </c>
      <c r="T1888" t="n">
        <v>4420.25</v>
      </c>
      <c r="U1888" t="n">
        <v>0.68</v>
      </c>
      <c r="V1888" t="n">
        <v>0.75</v>
      </c>
      <c r="W1888" t="n">
        <v>2.62</v>
      </c>
      <c r="X1888" t="n">
        <v>0.26</v>
      </c>
      <c r="Y1888" t="n">
        <v>1</v>
      </c>
      <c r="Z1888" t="n">
        <v>10</v>
      </c>
    </row>
    <row r="1889">
      <c r="A1889" t="n">
        <v>88</v>
      </c>
      <c r="B1889" t="n">
        <v>145</v>
      </c>
      <c r="C1889" t="inlineStr">
        <is>
          <t xml:space="preserve">CONCLUIDO	</t>
        </is>
      </c>
      <c r="D1889" t="n">
        <v>5.2422</v>
      </c>
      <c r="E1889" t="n">
        <v>19.08</v>
      </c>
      <c r="F1889" t="n">
        <v>15.59</v>
      </c>
      <c r="G1889" t="n">
        <v>93.53</v>
      </c>
      <c r="H1889" t="n">
        <v>1.23</v>
      </c>
      <c r="I1889" t="n">
        <v>10</v>
      </c>
      <c r="J1889" t="n">
        <v>332.95</v>
      </c>
      <c r="K1889" t="n">
        <v>61.2</v>
      </c>
      <c r="L1889" t="n">
        <v>23</v>
      </c>
      <c r="M1889" t="n">
        <v>8</v>
      </c>
      <c r="N1889" t="n">
        <v>103.75</v>
      </c>
      <c r="O1889" t="n">
        <v>41297.62</v>
      </c>
      <c r="P1889" t="n">
        <v>268.03</v>
      </c>
      <c r="Q1889" t="n">
        <v>467.07</v>
      </c>
      <c r="R1889" t="n">
        <v>58.3</v>
      </c>
      <c r="S1889" t="n">
        <v>39.61</v>
      </c>
      <c r="T1889" t="n">
        <v>4390.53</v>
      </c>
      <c r="U1889" t="n">
        <v>0.68</v>
      </c>
      <c r="V1889" t="n">
        <v>0.75</v>
      </c>
      <c r="W1889" t="n">
        <v>2.62</v>
      </c>
      <c r="X1889" t="n">
        <v>0.25</v>
      </c>
      <c r="Y1889" t="n">
        <v>1</v>
      </c>
      <c r="Z1889" t="n">
        <v>10</v>
      </c>
    </row>
    <row r="1890">
      <c r="A1890" t="n">
        <v>89</v>
      </c>
      <c r="B1890" t="n">
        <v>145</v>
      </c>
      <c r="C1890" t="inlineStr">
        <is>
          <t xml:space="preserve">CONCLUIDO	</t>
        </is>
      </c>
      <c r="D1890" t="n">
        <v>5.2426</v>
      </c>
      <c r="E1890" t="n">
        <v>19.07</v>
      </c>
      <c r="F1890" t="n">
        <v>15.59</v>
      </c>
      <c r="G1890" t="n">
        <v>93.52</v>
      </c>
      <c r="H1890" t="n">
        <v>1.24</v>
      </c>
      <c r="I1890" t="n">
        <v>10</v>
      </c>
      <c r="J1890" t="n">
        <v>333.54</v>
      </c>
      <c r="K1890" t="n">
        <v>61.2</v>
      </c>
      <c r="L1890" t="n">
        <v>23.25</v>
      </c>
      <c r="M1890" t="n">
        <v>8</v>
      </c>
      <c r="N1890" t="n">
        <v>104.09</v>
      </c>
      <c r="O1890" t="n">
        <v>41370.82</v>
      </c>
      <c r="P1890" t="n">
        <v>267.7</v>
      </c>
      <c r="Q1890" t="n">
        <v>467.07</v>
      </c>
      <c r="R1890" t="n">
        <v>58.21</v>
      </c>
      <c r="S1890" t="n">
        <v>39.61</v>
      </c>
      <c r="T1890" t="n">
        <v>4345.65</v>
      </c>
      <c r="U1890" t="n">
        <v>0.68</v>
      </c>
      <c r="V1890" t="n">
        <v>0.75</v>
      </c>
      <c r="W1890" t="n">
        <v>2.62</v>
      </c>
      <c r="X1890" t="n">
        <v>0.25</v>
      </c>
      <c r="Y1890" t="n">
        <v>1</v>
      </c>
      <c r="Z1890" t="n">
        <v>10</v>
      </c>
    </row>
    <row r="1891">
      <c r="A1891" t="n">
        <v>90</v>
      </c>
      <c r="B1891" t="n">
        <v>145</v>
      </c>
      <c r="C1891" t="inlineStr">
        <is>
          <t xml:space="preserve">CONCLUIDO	</t>
        </is>
      </c>
      <c r="D1891" t="n">
        <v>5.2425</v>
      </c>
      <c r="E1891" t="n">
        <v>19.07</v>
      </c>
      <c r="F1891" t="n">
        <v>15.59</v>
      </c>
      <c r="G1891" t="n">
        <v>93.52</v>
      </c>
      <c r="H1891" t="n">
        <v>1.25</v>
      </c>
      <c r="I1891" t="n">
        <v>10</v>
      </c>
      <c r="J1891" t="n">
        <v>334.14</v>
      </c>
      <c r="K1891" t="n">
        <v>61.2</v>
      </c>
      <c r="L1891" t="n">
        <v>23.5</v>
      </c>
      <c r="M1891" t="n">
        <v>8</v>
      </c>
      <c r="N1891" t="n">
        <v>104.44</v>
      </c>
      <c r="O1891" t="n">
        <v>41444.3</v>
      </c>
      <c r="P1891" t="n">
        <v>267.05</v>
      </c>
      <c r="Q1891" t="n">
        <v>467.1</v>
      </c>
      <c r="R1891" t="n">
        <v>58.16</v>
      </c>
      <c r="S1891" t="n">
        <v>39.61</v>
      </c>
      <c r="T1891" t="n">
        <v>4318.97</v>
      </c>
      <c r="U1891" t="n">
        <v>0.68</v>
      </c>
      <c r="V1891" t="n">
        <v>0.75</v>
      </c>
      <c r="W1891" t="n">
        <v>2.63</v>
      </c>
      <c r="X1891" t="n">
        <v>0.25</v>
      </c>
      <c r="Y1891" t="n">
        <v>1</v>
      </c>
      <c r="Z1891" t="n">
        <v>10</v>
      </c>
    </row>
    <row r="1892">
      <c r="A1892" t="n">
        <v>91</v>
      </c>
      <c r="B1892" t="n">
        <v>145</v>
      </c>
      <c r="C1892" t="inlineStr">
        <is>
          <t xml:space="preserve">CONCLUIDO	</t>
        </is>
      </c>
      <c r="D1892" t="n">
        <v>5.2419</v>
      </c>
      <c r="E1892" t="n">
        <v>19.08</v>
      </c>
      <c r="F1892" t="n">
        <v>15.59</v>
      </c>
      <c r="G1892" t="n">
        <v>93.54000000000001</v>
      </c>
      <c r="H1892" t="n">
        <v>1.26</v>
      </c>
      <c r="I1892" t="n">
        <v>10</v>
      </c>
      <c r="J1892" t="n">
        <v>334.73</v>
      </c>
      <c r="K1892" t="n">
        <v>61.2</v>
      </c>
      <c r="L1892" t="n">
        <v>23.75</v>
      </c>
      <c r="M1892" t="n">
        <v>8</v>
      </c>
      <c r="N1892" t="n">
        <v>104.78</v>
      </c>
      <c r="O1892" t="n">
        <v>41517.84</v>
      </c>
      <c r="P1892" t="n">
        <v>266.53</v>
      </c>
      <c r="Q1892" t="n">
        <v>467.07</v>
      </c>
      <c r="R1892" t="n">
        <v>58.32</v>
      </c>
      <c r="S1892" t="n">
        <v>39.61</v>
      </c>
      <c r="T1892" t="n">
        <v>4399.59</v>
      </c>
      <c r="U1892" t="n">
        <v>0.68</v>
      </c>
      <c r="V1892" t="n">
        <v>0.75</v>
      </c>
      <c r="W1892" t="n">
        <v>2.62</v>
      </c>
      <c r="X1892" t="n">
        <v>0.26</v>
      </c>
      <c r="Y1892" t="n">
        <v>1</v>
      </c>
      <c r="Z1892" t="n">
        <v>10</v>
      </c>
    </row>
    <row r="1893">
      <c r="A1893" t="n">
        <v>92</v>
      </c>
      <c r="B1893" t="n">
        <v>145</v>
      </c>
      <c r="C1893" t="inlineStr">
        <is>
          <t xml:space="preserve">CONCLUIDO	</t>
        </is>
      </c>
      <c r="D1893" t="n">
        <v>5.2663</v>
      </c>
      <c r="E1893" t="n">
        <v>18.99</v>
      </c>
      <c r="F1893" t="n">
        <v>15.55</v>
      </c>
      <c r="G1893" t="n">
        <v>103.7</v>
      </c>
      <c r="H1893" t="n">
        <v>1.28</v>
      </c>
      <c r="I1893" t="n">
        <v>9</v>
      </c>
      <c r="J1893" t="n">
        <v>335.33</v>
      </c>
      <c r="K1893" t="n">
        <v>61.2</v>
      </c>
      <c r="L1893" t="n">
        <v>24</v>
      </c>
      <c r="M1893" t="n">
        <v>7</v>
      </c>
      <c r="N1893" t="n">
        <v>105.13</v>
      </c>
      <c r="O1893" t="n">
        <v>41591.55</v>
      </c>
      <c r="P1893" t="n">
        <v>266.21</v>
      </c>
      <c r="Q1893" t="n">
        <v>467.07</v>
      </c>
      <c r="R1893" t="n">
        <v>57.22</v>
      </c>
      <c r="S1893" t="n">
        <v>39.61</v>
      </c>
      <c r="T1893" t="n">
        <v>3856.48</v>
      </c>
      <c r="U1893" t="n">
        <v>0.6899999999999999</v>
      </c>
      <c r="V1893" t="n">
        <v>0.75</v>
      </c>
      <c r="W1893" t="n">
        <v>2.62</v>
      </c>
      <c r="X1893" t="n">
        <v>0.22</v>
      </c>
      <c r="Y1893" t="n">
        <v>1</v>
      </c>
      <c r="Z1893" t="n">
        <v>10</v>
      </c>
    </row>
    <row r="1894">
      <c r="A1894" t="n">
        <v>93</v>
      </c>
      <c r="B1894" t="n">
        <v>145</v>
      </c>
      <c r="C1894" t="inlineStr">
        <is>
          <t xml:space="preserve">CONCLUIDO	</t>
        </is>
      </c>
      <c r="D1894" t="n">
        <v>5.2656</v>
      </c>
      <c r="E1894" t="n">
        <v>18.99</v>
      </c>
      <c r="F1894" t="n">
        <v>15.56</v>
      </c>
      <c r="G1894" t="n">
        <v>103.71</v>
      </c>
      <c r="H1894" t="n">
        <v>1.29</v>
      </c>
      <c r="I1894" t="n">
        <v>9</v>
      </c>
      <c r="J1894" t="n">
        <v>335.93</v>
      </c>
      <c r="K1894" t="n">
        <v>61.2</v>
      </c>
      <c r="L1894" t="n">
        <v>24.25</v>
      </c>
      <c r="M1894" t="n">
        <v>7</v>
      </c>
      <c r="N1894" t="n">
        <v>105.48</v>
      </c>
      <c r="O1894" t="n">
        <v>41665.42</v>
      </c>
      <c r="P1894" t="n">
        <v>266.36</v>
      </c>
      <c r="Q1894" t="n">
        <v>467.07</v>
      </c>
      <c r="R1894" t="n">
        <v>57.3</v>
      </c>
      <c r="S1894" t="n">
        <v>39.61</v>
      </c>
      <c r="T1894" t="n">
        <v>3898.25</v>
      </c>
      <c r="U1894" t="n">
        <v>0.6899999999999999</v>
      </c>
      <c r="V1894" t="n">
        <v>0.75</v>
      </c>
      <c r="W1894" t="n">
        <v>2.62</v>
      </c>
      <c r="X1894" t="n">
        <v>0.22</v>
      </c>
      <c r="Y1894" t="n">
        <v>1</v>
      </c>
      <c r="Z1894" t="n">
        <v>10</v>
      </c>
    </row>
    <row r="1895">
      <c r="A1895" t="n">
        <v>94</v>
      </c>
      <c r="B1895" t="n">
        <v>145</v>
      </c>
      <c r="C1895" t="inlineStr">
        <is>
          <t xml:space="preserve">CONCLUIDO	</t>
        </is>
      </c>
      <c r="D1895" t="n">
        <v>5.2653</v>
      </c>
      <c r="E1895" t="n">
        <v>18.99</v>
      </c>
      <c r="F1895" t="n">
        <v>15.56</v>
      </c>
      <c r="G1895" t="n">
        <v>103.72</v>
      </c>
      <c r="H1895" t="n">
        <v>1.3</v>
      </c>
      <c r="I1895" t="n">
        <v>9</v>
      </c>
      <c r="J1895" t="n">
        <v>336.53</v>
      </c>
      <c r="K1895" t="n">
        <v>61.2</v>
      </c>
      <c r="L1895" t="n">
        <v>24.5</v>
      </c>
      <c r="M1895" t="n">
        <v>7</v>
      </c>
      <c r="N1895" t="n">
        <v>105.83</v>
      </c>
      <c r="O1895" t="n">
        <v>41739.48</v>
      </c>
      <c r="P1895" t="n">
        <v>266.72</v>
      </c>
      <c r="Q1895" t="n">
        <v>467.07</v>
      </c>
      <c r="R1895" t="n">
        <v>57.37</v>
      </c>
      <c r="S1895" t="n">
        <v>39.61</v>
      </c>
      <c r="T1895" t="n">
        <v>3930.03</v>
      </c>
      <c r="U1895" t="n">
        <v>0.6899999999999999</v>
      </c>
      <c r="V1895" t="n">
        <v>0.75</v>
      </c>
      <c r="W1895" t="n">
        <v>2.62</v>
      </c>
      <c r="X1895" t="n">
        <v>0.23</v>
      </c>
      <c r="Y1895" t="n">
        <v>1</v>
      </c>
      <c r="Z1895" t="n">
        <v>10</v>
      </c>
    </row>
    <row r="1896">
      <c r="A1896" t="n">
        <v>95</v>
      </c>
      <c r="B1896" t="n">
        <v>145</v>
      </c>
      <c r="C1896" t="inlineStr">
        <is>
          <t xml:space="preserve">CONCLUIDO	</t>
        </is>
      </c>
      <c r="D1896" t="n">
        <v>5.2642</v>
      </c>
      <c r="E1896" t="n">
        <v>19</v>
      </c>
      <c r="F1896" t="n">
        <v>15.56</v>
      </c>
      <c r="G1896" t="n">
        <v>103.75</v>
      </c>
      <c r="H1896" t="n">
        <v>1.31</v>
      </c>
      <c r="I1896" t="n">
        <v>9</v>
      </c>
      <c r="J1896" t="n">
        <v>337.13</v>
      </c>
      <c r="K1896" t="n">
        <v>61.2</v>
      </c>
      <c r="L1896" t="n">
        <v>24.75</v>
      </c>
      <c r="M1896" t="n">
        <v>7</v>
      </c>
      <c r="N1896" t="n">
        <v>106.18</v>
      </c>
      <c r="O1896" t="n">
        <v>41813.7</v>
      </c>
      <c r="P1896" t="n">
        <v>267.32</v>
      </c>
      <c r="Q1896" t="n">
        <v>467.07</v>
      </c>
      <c r="R1896" t="n">
        <v>57.4</v>
      </c>
      <c r="S1896" t="n">
        <v>39.61</v>
      </c>
      <c r="T1896" t="n">
        <v>3945.12</v>
      </c>
      <c r="U1896" t="n">
        <v>0.6899999999999999</v>
      </c>
      <c r="V1896" t="n">
        <v>0.75</v>
      </c>
      <c r="W1896" t="n">
        <v>2.62</v>
      </c>
      <c r="X1896" t="n">
        <v>0.23</v>
      </c>
      <c r="Y1896" t="n">
        <v>1</v>
      </c>
      <c r="Z1896" t="n">
        <v>10</v>
      </c>
    </row>
    <row r="1897">
      <c r="A1897" t="n">
        <v>96</v>
      </c>
      <c r="B1897" t="n">
        <v>145</v>
      </c>
      <c r="C1897" t="inlineStr">
        <is>
          <t xml:space="preserve">CONCLUIDO	</t>
        </is>
      </c>
      <c r="D1897" t="n">
        <v>5.2674</v>
      </c>
      <c r="E1897" t="n">
        <v>18.98</v>
      </c>
      <c r="F1897" t="n">
        <v>15.55</v>
      </c>
      <c r="G1897" t="n">
        <v>103.67</v>
      </c>
      <c r="H1897" t="n">
        <v>1.32</v>
      </c>
      <c r="I1897" t="n">
        <v>9</v>
      </c>
      <c r="J1897" t="n">
        <v>337.73</v>
      </c>
      <c r="K1897" t="n">
        <v>61.2</v>
      </c>
      <c r="L1897" t="n">
        <v>25</v>
      </c>
      <c r="M1897" t="n">
        <v>7</v>
      </c>
      <c r="N1897" t="n">
        <v>106.53</v>
      </c>
      <c r="O1897" t="n">
        <v>41888.1</v>
      </c>
      <c r="P1897" t="n">
        <v>267.34</v>
      </c>
      <c r="Q1897" t="n">
        <v>467.07</v>
      </c>
      <c r="R1897" t="n">
        <v>57.02</v>
      </c>
      <c r="S1897" t="n">
        <v>39.61</v>
      </c>
      <c r="T1897" t="n">
        <v>3755.71</v>
      </c>
      <c r="U1897" t="n">
        <v>0.6899999999999999</v>
      </c>
      <c r="V1897" t="n">
        <v>0.75</v>
      </c>
      <c r="W1897" t="n">
        <v>2.62</v>
      </c>
      <c r="X1897" t="n">
        <v>0.22</v>
      </c>
      <c r="Y1897" t="n">
        <v>1</v>
      </c>
      <c r="Z1897" t="n">
        <v>10</v>
      </c>
    </row>
    <row r="1898">
      <c r="A1898" t="n">
        <v>97</v>
      </c>
      <c r="B1898" t="n">
        <v>145</v>
      </c>
      <c r="C1898" t="inlineStr">
        <is>
          <t xml:space="preserve">CONCLUIDO	</t>
        </is>
      </c>
      <c r="D1898" t="n">
        <v>5.2637</v>
      </c>
      <c r="E1898" t="n">
        <v>19</v>
      </c>
      <c r="F1898" t="n">
        <v>15.56</v>
      </c>
      <c r="G1898" t="n">
        <v>103.76</v>
      </c>
      <c r="H1898" t="n">
        <v>1.33</v>
      </c>
      <c r="I1898" t="n">
        <v>9</v>
      </c>
      <c r="J1898" t="n">
        <v>338.34</v>
      </c>
      <c r="K1898" t="n">
        <v>61.2</v>
      </c>
      <c r="L1898" t="n">
        <v>25.25</v>
      </c>
      <c r="M1898" t="n">
        <v>7</v>
      </c>
      <c r="N1898" t="n">
        <v>106.89</v>
      </c>
      <c r="O1898" t="n">
        <v>41962.68</v>
      </c>
      <c r="P1898" t="n">
        <v>267.55</v>
      </c>
      <c r="Q1898" t="n">
        <v>467.07</v>
      </c>
      <c r="R1898" t="n">
        <v>57.39</v>
      </c>
      <c r="S1898" t="n">
        <v>39.61</v>
      </c>
      <c r="T1898" t="n">
        <v>3941.71</v>
      </c>
      <c r="U1898" t="n">
        <v>0.6899999999999999</v>
      </c>
      <c r="V1898" t="n">
        <v>0.75</v>
      </c>
      <c r="W1898" t="n">
        <v>2.63</v>
      </c>
      <c r="X1898" t="n">
        <v>0.23</v>
      </c>
      <c r="Y1898" t="n">
        <v>1</v>
      </c>
      <c r="Z1898" t="n">
        <v>10</v>
      </c>
    </row>
    <row r="1899">
      <c r="A1899" t="n">
        <v>98</v>
      </c>
      <c r="B1899" t="n">
        <v>145</v>
      </c>
      <c r="C1899" t="inlineStr">
        <is>
          <t xml:space="preserve">CONCLUIDO	</t>
        </is>
      </c>
      <c r="D1899" t="n">
        <v>5.2615</v>
      </c>
      <c r="E1899" t="n">
        <v>19.01</v>
      </c>
      <c r="F1899" t="n">
        <v>15.57</v>
      </c>
      <c r="G1899" t="n">
        <v>103.81</v>
      </c>
      <c r="H1899" t="n">
        <v>1.34</v>
      </c>
      <c r="I1899" t="n">
        <v>9</v>
      </c>
      <c r="J1899" t="n">
        <v>338.94</v>
      </c>
      <c r="K1899" t="n">
        <v>61.2</v>
      </c>
      <c r="L1899" t="n">
        <v>25.5</v>
      </c>
      <c r="M1899" t="n">
        <v>7</v>
      </c>
      <c r="N1899" t="n">
        <v>107.25</v>
      </c>
      <c r="O1899" t="n">
        <v>42037.44</v>
      </c>
      <c r="P1899" t="n">
        <v>267.85</v>
      </c>
      <c r="Q1899" t="n">
        <v>467.07</v>
      </c>
      <c r="R1899" t="n">
        <v>57.72</v>
      </c>
      <c r="S1899" t="n">
        <v>39.61</v>
      </c>
      <c r="T1899" t="n">
        <v>4107.92</v>
      </c>
      <c r="U1899" t="n">
        <v>0.6899999999999999</v>
      </c>
      <c r="V1899" t="n">
        <v>0.75</v>
      </c>
      <c r="W1899" t="n">
        <v>2.62</v>
      </c>
      <c r="X1899" t="n">
        <v>0.24</v>
      </c>
      <c r="Y1899" t="n">
        <v>1</v>
      </c>
      <c r="Z1899" t="n">
        <v>10</v>
      </c>
    </row>
    <row r="1900">
      <c r="A1900" t="n">
        <v>99</v>
      </c>
      <c r="B1900" t="n">
        <v>145</v>
      </c>
      <c r="C1900" t="inlineStr">
        <is>
          <t xml:space="preserve">CONCLUIDO	</t>
        </is>
      </c>
      <c r="D1900" t="n">
        <v>5.263</v>
      </c>
      <c r="E1900" t="n">
        <v>19</v>
      </c>
      <c r="F1900" t="n">
        <v>15.57</v>
      </c>
      <c r="G1900" t="n">
        <v>103.78</v>
      </c>
      <c r="H1900" t="n">
        <v>1.35</v>
      </c>
      <c r="I1900" t="n">
        <v>9</v>
      </c>
      <c r="J1900" t="n">
        <v>339.55</v>
      </c>
      <c r="K1900" t="n">
        <v>61.2</v>
      </c>
      <c r="L1900" t="n">
        <v>25.75</v>
      </c>
      <c r="M1900" t="n">
        <v>7</v>
      </c>
      <c r="N1900" t="n">
        <v>107.6</v>
      </c>
      <c r="O1900" t="n">
        <v>42112.37</v>
      </c>
      <c r="P1900" t="n">
        <v>267.32</v>
      </c>
      <c r="Q1900" t="n">
        <v>467.08</v>
      </c>
      <c r="R1900" t="n">
        <v>57.53</v>
      </c>
      <c r="S1900" t="n">
        <v>39.61</v>
      </c>
      <c r="T1900" t="n">
        <v>4008.55</v>
      </c>
      <c r="U1900" t="n">
        <v>0.6899999999999999</v>
      </c>
      <c r="V1900" t="n">
        <v>0.75</v>
      </c>
      <c r="W1900" t="n">
        <v>2.62</v>
      </c>
      <c r="X1900" t="n">
        <v>0.23</v>
      </c>
      <c r="Y1900" t="n">
        <v>1</v>
      </c>
      <c r="Z1900" t="n">
        <v>10</v>
      </c>
    </row>
    <row r="1901">
      <c r="A1901" t="n">
        <v>100</v>
      </c>
      <c r="B1901" t="n">
        <v>145</v>
      </c>
      <c r="C1901" t="inlineStr">
        <is>
          <t xml:space="preserve">CONCLUIDO	</t>
        </is>
      </c>
      <c r="D1901" t="n">
        <v>5.2642</v>
      </c>
      <c r="E1901" t="n">
        <v>19</v>
      </c>
      <c r="F1901" t="n">
        <v>15.56</v>
      </c>
      <c r="G1901" t="n">
        <v>103.75</v>
      </c>
      <c r="H1901" t="n">
        <v>1.36</v>
      </c>
      <c r="I1901" t="n">
        <v>9</v>
      </c>
      <c r="J1901" t="n">
        <v>340.16</v>
      </c>
      <c r="K1901" t="n">
        <v>61.2</v>
      </c>
      <c r="L1901" t="n">
        <v>26</v>
      </c>
      <c r="M1901" t="n">
        <v>7</v>
      </c>
      <c r="N1901" t="n">
        <v>107.96</v>
      </c>
      <c r="O1901" t="n">
        <v>42187.49</v>
      </c>
      <c r="P1901" t="n">
        <v>267.15</v>
      </c>
      <c r="Q1901" t="n">
        <v>467.07</v>
      </c>
      <c r="R1901" t="n">
        <v>57.37</v>
      </c>
      <c r="S1901" t="n">
        <v>39.61</v>
      </c>
      <c r="T1901" t="n">
        <v>3931.17</v>
      </c>
      <c r="U1901" t="n">
        <v>0.6899999999999999</v>
      </c>
      <c r="V1901" t="n">
        <v>0.75</v>
      </c>
      <c r="W1901" t="n">
        <v>2.62</v>
      </c>
      <c r="X1901" t="n">
        <v>0.23</v>
      </c>
      <c r="Y1901" t="n">
        <v>1</v>
      </c>
      <c r="Z1901" t="n">
        <v>10</v>
      </c>
    </row>
    <row r="1902">
      <c r="A1902" t="n">
        <v>101</v>
      </c>
      <c r="B1902" t="n">
        <v>145</v>
      </c>
      <c r="C1902" t="inlineStr">
        <is>
          <t xml:space="preserve">CONCLUIDO	</t>
        </is>
      </c>
      <c r="D1902" t="n">
        <v>5.2627</v>
      </c>
      <c r="E1902" t="n">
        <v>19</v>
      </c>
      <c r="F1902" t="n">
        <v>15.57</v>
      </c>
      <c r="G1902" t="n">
        <v>103.78</v>
      </c>
      <c r="H1902" t="n">
        <v>1.37</v>
      </c>
      <c r="I1902" t="n">
        <v>9</v>
      </c>
      <c r="J1902" t="n">
        <v>340.77</v>
      </c>
      <c r="K1902" t="n">
        <v>61.2</v>
      </c>
      <c r="L1902" t="n">
        <v>26.25</v>
      </c>
      <c r="M1902" t="n">
        <v>7</v>
      </c>
      <c r="N1902" t="n">
        <v>108.32</v>
      </c>
      <c r="O1902" t="n">
        <v>42262.79</v>
      </c>
      <c r="P1902" t="n">
        <v>266.8</v>
      </c>
      <c r="Q1902" t="n">
        <v>467.12</v>
      </c>
      <c r="R1902" t="n">
        <v>57.59</v>
      </c>
      <c r="S1902" t="n">
        <v>39.61</v>
      </c>
      <c r="T1902" t="n">
        <v>4040.17</v>
      </c>
      <c r="U1902" t="n">
        <v>0.6899999999999999</v>
      </c>
      <c r="V1902" t="n">
        <v>0.75</v>
      </c>
      <c r="W1902" t="n">
        <v>2.62</v>
      </c>
      <c r="X1902" t="n">
        <v>0.23</v>
      </c>
      <c r="Y1902" t="n">
        <v>1</v>
      </c>
      <c r="Z1902" t="n">
        <v>10</v>
      </c>
    </row>
    <row r="1903">
      <c r="A1903" t="n">
        <v>102</v>
      </c>
      <c r="B1903" t="n">
        <v>145</v>
      </c>
      <c r="C1903" t="inlineStr">
        <is>
          <t xml:space="preserve">CONCLUIDO	</t>
        </is>
      </c>
      <c r="D1903" t="n">
        <v>5.2605</v>
      </c>
      <c r="E1903" t="n">
        <v>19.01</v>
      </c>
      <c r="F1903" t="n">
        <v>15.58</v>
      </c>
      <c r="G1903" t="n">
        <v>103.84</v>
      </c>
      <c r="H1903" t="n">
        <v>1.38</v>
      </c>
      <c r="I1903" t="n">
        <v>9</v>
      </c>
      <c r="J1903" t="n">
        <v>341.38</v>
      </c>
      <c r="K1903" t="n">
        <v>61.2</v>
      </c>
      <c r="L1903" t="n">
        <v>26.5</v>
      </c>
      <c r="M1903" t="n">
        <v>7</v>
      </c>
      <c r="N1903" t="n">
        <v>108.68</v>
      </c>
      <c r="O1903" t="n">
        <v>42338.27</v>
      </c>
      <c r="P1903" t="n">
        <v>266.84</v>
      </c>
      <c r="Q1903" t="n">
        <v>467.07</v>
      </c>
      <c r="R1903" t="n">
        <v>57.92</v>
      </c>
      <c r="S1903" t="n">
        <v>39.61</v>
      </c>
      <c r="T1903" t="n">
        <v>4208.16</v>
      </c>
      <c r="U1903" t="n">
        <v>0.68</v>
      </c>
      <c r="V1903" t="n">
        <v>0.75</v>
      </c>
      <c r="W1903" t="n">
        <v>2.62</v>
      </c>
      <c r="X1903" t="n">
        <v>0.24</v>
      </c>
      <c r="Y1903" t="n">
        <v>1</v>
      </c>
      <c r="Z1903" t="n">
        <v>10</v>
      </c>
    </row>
    <row r="1904">
      <c r="A1904" t="n">
        <v>103</v>
      </c>
      <c r="B1904" t="n">
        <v>145</v>
      </c>
      <c r="C1904" t="inlineStr">
        <is>
          <t xml:space="preserve">CONCLUIDO	</t>
        </is>
      </c>
      <c r="D1904" t="n">
        <v>5.2622</v>
      </c>
      <c r="E1904" t="n">
        <v>19</v>
      </c>
      <c r="F1904" t="n">
        <v>15.57</v>
      </c>
      <c r="G1904" t="n">
        <v>103.79</v>
      </c>
      <c r="H1904" t="n">
        <v>1.39</v>
      </c>
      <c r="I1904" t="n">
        <v>9</v>
      </c>
      <c r="J1904" t="n">
        <v>342</v>
      </c>
      <c r="K1904" t="n">
        <v>61.2</v>
      </c>
      <c r="L1904" t="n">
        <v>26.75</v>
      </c>
      <c r="M1904" t="n">
        <v>7</v>
      </c>
      <c r="N1904" t="n">
        <v>109.05</v>
      </c>
      <c r="O1904" t="n">
        <v>42413.94</v>
      </c>
      <c r="P1904" t="n">
        <v>266.49</v>
      </c>
      <c r="Q1904" t="n">
        <v>467.07</v>
      </c>
      <c r="R1904" t="n">
        <v>57.63</v>
      </c>
      <c r="S1904" t="n">
        <v>39.61</v>
      </c>
      <c r="T1904" t="n">
        <v>4061.97</v>
      </c>
      <c r="U1904" t="n">
        <v>0.6899999999999999</v>
      </c>
      <c r="V1904" t="n">
        <v>0.75</v>
      </c>
      <c r="W1904" t="n">
        <v>2.62</v>
      </c>
      <c r="X1904" t="n">
        <v>0.24</v>
      </c>
      <c r="Y1904" t="n">
        <v>1</v>
      </c>
      <c r="Z1904" t="n">
        <v>10</v>
      </c>
    </row>
    <row r="1905">
      <c r="A1905" t="n">
        <v>104</v>
      </c>
      <c r="B1905" t="n">
        <v>145</v>
      </c>
      <c r="C1905" t="inlineStr">
        <is>
          <t xml:space="preserve">CONCLUIDO	</t>
        </is>
      </c>
      <c r="D1905" t="n">
        <v>5.264</v>
      </c>
      <c r="E1905" t="n">
        <v>19</v>
      </c>
      <c r="F1905" t="n">
        <v>15.56</v>
      </c>
      <c r="G1905" t="n">
        <v>103.75</v>
      </c>
      <c r="H1905" t="n">
        <v>1.4</v>
      </c>
      <c r="I1905" t="n">
        <v>9</v>
      </c>
      <c r="J1905" t="n">
        <v>342.61</v>
      </c>
      <c r="K1905" t="n">
        <v>61.2</v>
      </c>
      <c r="L1905" t="n">
        <v>27</v>
      </c>
      <c r="M1905" t="n">
        <v>7</v>
      </c>
      <c r="N1905" t="n">
        <v>109.41</v>
      </c>
      <c r="O1905" t="n">
        <v>42489.79</v>
      </c>
      <c r="P1905" t="n">
        <v>266.11</v>
      </c>
      <c r="Q1905" t="n">
        <v>467.07</v>
      </c>
      <c r="R1905" t="n">
        <v>57.53</v>
      </c>
      <c r="S1905" t="n">
        <v>39.61</v>
      </c>
      <c r="T1905" t="n">
        <v>4008.83</v>
      </c>
      <c r="U1905" t="n">
        <v>0.6899999999999999</v>
      </c>
      <c r="V1905" t="n">
        <v>0.75</v>
      </c>
      <c r="W1905" t="n">
        <v>2.62</v>
      </c>
      <c r="X1905" t="n">
        <v>0.23</v>
      </c>
      <c r="Y1905" t="n">
        <v>1</v>
      </c>
      <c r="Z1905" t="n">
        <v>10</v>
      </c>
    </row>
    <row r="1906">
      <c r="A1906" t="n">
        <v>105</v>
      </c>
      <c r="B1906" t="n">
        <v>145</v>
      </c>
      <c r="C1906" t="inlineStr">
        <is>
          <t xml:space="preserve">CONCLUIDO	</t>
        </is>
      </c>
      <c r="D1906" t="n">
        <v>5.2904</v>
      </c>
      <c r="E1906" t="n">
        <v>18.9</v>
      </c>
      <c r="F1906" t="n">
        <v>15.52</v>
      </c>
      <c r="G1906" t="n">
        <v>116.41</v>
      </c>
      <c r="H1906" t="n">
        <v>1.42</v>
      </c>
      <c r="I1906" t="n">
        <v>8</v>
      </c>
      <c r="J1906" t="n">
        <v>343.23</v>
      </c>
      <c r="K1906" t="n">
        <v>61.2</v>
      </c>
      <c r="L1906" t="n">
        <v>27.25</v>
      </c>
      <c r="M1906" t="n">
        <v>6</v>
      </c>
      <c r="N1906" t="n">
        <v>109.78</v>
      </c>
      <c r="O1906" t="n">
        <v>42565.83</v>
      </c>
      <c r="P1906" t="n">
        <v>265</v>
      </c>
      <c r="Q1906" t="n">
        <v>467.09</v>
      </c>
      <c r="R1906" t="n">
        <v>56.08</v>
      </c>
      <c r="S1906" t="n">
        <v>39.61</v>
      </c>
      <c r="T1906" t="n">
        <v>3290.57</v>
      </c>
      <c r="U1906" t="n">
        <v>0.71</v>
      </c>
      <c r="V1906" t="n">
        <v>0.75</v>
      </c>
      <c r="W1906" t="n">
        <v>2.62</v>
      </c>
      <c r="X1906" t="n">
        <v>0.19</v>
      </c>
      <c r="Y1906" t="n">
        <v>1</v>
      </c>
      <c r="Z1906" t="n">
        <v>10</v>
      </c>
    </row>
    <row r="1907">
      <c r="A1907" t="n">
        <v>106</v>
      </c>
      <c r="B1907" t="n">
        <v>145</v>
      </c>
      <c r="C1907" t="inlineStr">
        <is>
          <t xml:space="preserve">CONCLUIDO	</t>
        </is>
      </c>
      <c r="D1907" t="n">
        <v>5.2882</v>
      </c>
      <c r="E1907" t="n">
        <v>18.91</v>
      </c>
      <c r="F1907" t="n">
        <v>15.53</v>
      </c>
      <c r="G1907" t="n">
        <v>116.47</v>
      </c>
      <c r="H1907" t="n">
        <v>1.43</v>
      </c>
      <c r="I1907" t="n">
        <v>8</v>
      </c>
      <c r="J1907" t="n">
        <v>343.85</v>
      </c>
      <c r="K1907" t="n">
        <v>61.2</v>
      </c>
      <c r="L1907" t="n">
        <v>27.5</v>
      </c>
      <c r="M1907" t="n">
        <v>6</v>
      </c>
      <c r="N1907" t="n">
        <v>110.15</v>
      </c>
      <c r="O1907" t="n">
        <v>42642.18</v>
      </c>
      <c r="P1907" t="n">
        <v>265.21</v>
      </c>
      <c r="Q1907" t="n">
        <v>467.07</v>
      </c>
      <c r="R1907" t="n">
        <v>56.29</v>
      </c>
      <c r="S1907" t="n">
        <v>39.61</v>
      </c>
      <c r="T1907" t="n">
        <v>3396.62</v>
      </c>
      <c r="U1907" t="n">
        <v>0.7</v>
      </c>
      <c r="V1907" t="n">
        <v>0.75</v>
      </c>
      <c r="W1907" t="n">
        <v>2.62</v>
      </c>
      <c r="X1907" t="n">
        <v>0.2</v>
      </c>
      <c r="Y1907" t="n">
        <v>1</v>
      </c>
      <c r="Z1907" t="n">
        <v>10</v>
      </c>
    </row>
    <row r="1908">
      <c r="A1908" t="n">
        <v>107</v>
      </c>
      <c r="B1908" t="n">
        <v>145</v>
      </c>
      <c r="C1908" t="inlineStr">
        <is>
          <t xml:space="preserve">CONCLUIDO	</t>
        </is>
      </c>
      <c r="D1908" t="n">
        <v>5.2883</v>
      </c>
      <c r="E1908" t="n">
        <v>18.91</v>
      </c>
      <c r="F1908" t="n">
        <v>15.53</v>
      </c>
      <c r="G1908" t="n">
        <v>116.47</v>
      </c>
      <c r="H1908" t="n">
        <v>1.44</v>
      </c>
      <c r="I1908" t="n">
        <v>8</v>
      </c>
      <c r="J1908" t="n">
        <v>344.47</v>
      </c>
      <c r="K1908" t="n">
        <v>61.2</v>
      </c>
      <c r="L1908" t="n">
        <v>27.75</v>
      </c>
      <c r="M1908" t="n">
        <v>6</v>
      </c>
      <c r="N1908" t="n">
        <v>110.52</v>
      </c>
      <c r="O1908" t="n">
        <v>42718.61</v>
      </c>
      <c r="P1908" t="n">
        <v>265.63</v>
      </c>
      <c r="Q1908" t="n">
        <v>467.07</v>
      </c>
      <c r="R1908" t="n">
        <v>56.45</v>
      </c>
      <c r="S1908" t="n">
        <v>39.61</v>
      </c>
      <c r="T1908" t="n">
        <v>3476.13</v>
      </c>
      <c r="U1908" t="n">
        <v>0.7</v>
      </c>
      <c r="V1908" t="n">
        <v>0.75</v>
      </c>
      <c r="W1908" t="n">
        <v>2.62</v>
      </c>
      <c r="X1908" t="n">
        <v>0.2</v>
      </c>
      <c r="Y1908" t="n">
        <v>1</v>
      </c>
      <c r="Z1908" t="n">
        <v>10</v>
      </c>
    </row>
    <row r="1909">
      <c r="A1909" t="n">
        <v>108</v>
      </c>
      <c r="B1909" t="n">
        <v>145</v>
      </c>
      <c r="C1909" t="inlineStr">
        <is>
          <t xml:space="preserve">CONCLUIDO	</t>
        </is>
      </c>
      <c r="D1909" t="n">
        <v>5.2897</v>
      </c>
      <c r="E1909" t="n">
        <v>18.9</v>
      </c>
      <c r="F1909" t="n">
        <v>15.52</v>
      </c>
      <c r="G1909" t="n">
        <v>116.43</v>
      </c>
      <c r="H1909" t="n">
        <v>1.45</v>
      </c>
      <c r="I1909" t="n">
        <v>8</v>
      </c>
      <c r="J1909" t="n">
        <v>345.09</v>
      </c>
      <c r="K1909" t="n">
        <v>61.2</v>
      </c>
      <c r="L1909" t="n">
        <v>28</v>
      </c>
      <c r="M1909" t="n">
        <v>6</v>
      </c>
      <c r="N1909" t="n">
        <v>110.89</v>
      </c>
      <c r="O1909" t="n">
        <v>42795.22</v>
      </c>
      <c r="P1909" t="n">
        <v>265.63</v>
      </c>
      <c r="Q1909" t="n">
        <v>467.07</v>
      </c>
      <c r="R1909" t="n">
        <v>56.14</v>
      </c>
      <c r="S1909" t="n">
        <v>39.61</v>
      </c>
      <c r="T1909" t="n">
        <v>3321.47</v>
      </c>
      <c r="U1909" t="n">
        <v>0.71</v>
      </c>
      <c r="V1909" t="n">
        <v>0.75</v>
      </c>
      <c r="W1909" t="n">
        <v>2.62</v>
      </c>
      <c r="X1909" t="n">
        <v>0.19</v>
      </c>
      <c r="Y1909" t="n">
        <v>1</v>
      </c>
      <c r="Z1909" t="n">
        <v>10</v>
      </c>
    </row>
    <row r="1910">
      <c r="A1910" t="n">
        <v>109</v>
      </c>
      <c r="B1910" t="n">
        <v>145</v>
      </c>
      <c r="C1910" t="inlineStr">
        <is>
          <t xml:space="preserve">CONCLUIDO	</t>
        </is>
      </c>
      <c r="D1910" t="n">
        <v>5.2881</v>
      </c>
      <c r="E1910" t="n">
        <v>18.91</v>
      </c>
      <c r="F1910" t="n">
        <v>15.53</v>
      </c>
      <c r="G1910" t="n">
        <v>116.48</v>
      </c>
      <c r="H1910" t="n">
        <v>1.46</v>
      </c>
      <c r="I1910" t="n">
        <v>8</v>
      </c>
      <c r="J1910" t="n">
        <v>345.71</v>
      </c>
      <c r="K1910" t="n">
        <v>61.2</v>
      </c>
      <c r="L1910" t="n">
        <v>28.25</v>
      </c>
      <c r="M1910" t="n">
        <v>6</v>
      </c>
      <c r="N1910" t="n">
        <v>111.26</v>
      </c>
      <c r="O1910" t="n">
        <v>42872.03</v>
      </c>
      <c r="P1910" t="n">
        <v>265.93</v>
      </c>
      <c r="Q1910" t="n">
        <v>467.07</v>
      </c>
      <c r="R1910" t="n">
        <v>56.33</v>
      </c>
      <c r="S1910" t="n">
        <v>39.61</v>
      </c>
      <c r="T1910" t="n">
        <v>3415.4</v>
      </c>
      <c r="U1910" t="n">
        <v>0.7</v>
      </c>
      <c r="V1910" t="n">
        <v>0.75</v>
      </c>
      <c r="W1910" t="n">
        <v>2.62</v>
      </c>
      <c r="X1910" t="n">
        <v>0.2</v>
      </c>
      <c r="Y1910" t="n">
        <v>1</v>
      </c>
      <c r="Z1910" t="n">
        <v>10</v>
      </c>
    </row>
    <row r="1911">
      <c r="A1911" t="n">
        <v>110</v>
      </c>
      <c r="B1911" t="n">
        <v>145</v>
      </c>
      <c r="C1911" t="inlineStr">
        <is>
          <t xml:space="preserve">CONCLUIDO	</t>
        </is>
      </c>
      <c r="D1911" t="n">
        <v>5.2874</v>
      </c>
      <c r="E1911" t="n">
        <v>18.91</v>
      </c>
      <c r="F1911" t="n">
        <v>15.53</v>
      </c>
      <c r="G1911" t="n">
        <v>116.5</v>
      </c>
      <c r="H1911" t="n">
        <v>1.47</v>
      </c>
      <c r="I1911" t="n">
        <v>8</v>
      </c>
      <c r="J1911" t="n">
        <v>346.34</v>
      </c>
      <c r="K1911" t="n">
        <v>61.2</v>
      </c>
      <c r="L1911" t="n">
        <v>28.5</v>
      </c>
      <c r="M1911" t="n">
        <v>6</v>
      </c>
      <c r="N1911" t="n">
        <v>111.64</v>
      </c>
      <c r="O1911" t="n">
        <v>42949.03</v>
      </c>
      <c r="P1911" t="n">
        <v>266.1</v>
      </c>
      <c r="Q1911" t="n">
        <v>467.09</v>
      </c>
      <c r="R1911" t="n">
        <v>56.45</v>
      </c>
      <c r="S1911" t="n">
        <v>39.61</v>
      </c>
      <c r="T1911" t="n">
        <v>3477.18</v>
      </c>
      <c r="U1911" t="n">
        <v>0.7</v>
      </c>
      <c r="V1911" t="n">
        <v>0.75</v>
      </c>
      <c r="W1911" t="n">
        <v>2.62</v>
      </c>
      <c r="X1911" t="n">
        <v>0.2</v>
      </c>
      <c r="Y1911" t="n">
        <v>1</v>
      </c>
      <c r="Z1911" t="n">
        <v>10</v>
      </c>
    </row>
    <row r="1912">
      <c r="A1912" t="n">
        <v>111</v>
      </c>
      <c r="B1912" t="n">
        <v>145</v>
      </c>
      <c r="C1912" t="inlineStr">
        <is>
          <t xml:space="preserve">CONCLUIDO	</t>
        </is>
      </c>
      <c r="D1912" t="n">
        <v>5.2907</v>
      </c>
      <c r="E1912" t="n">
        <v>18.9</v>
      </c>
      <c r="F1912" t="n">
        <v>15.52</v>
      </c>
      <c r="G1912" t="n">
        <v>116.41</v>
      </c>
      <c r="H1912" t="n">
        <v>1.48</v>
      </c>
      <c r="I1912" t="n">
        <v>8</v>
      </c>
      <c r="J1912" t="n">
        <v>346.96</v>
      </c>
      <c r="K1912" t="n">
        <v>61.2</v>
      </c>
      <c r="L1912" t="n">
        <v>28.75</v>
      </c>
      <c r="M1912" t="n">
        <v>6</v>
      </c>
      <c r="N1912" t="n">
        <v>112.01</v>
      </c>
      <c r="O1912" t="n">
        <v>43026.23</v>
      </c>
      <c r="P1912" t="n">
        <v>265.9</v>
      </c>
      <c r="Q1912" t="n">
        <v>467.07</v>
      </c>
      <c r="R1912" t="n">
        <v>55.99</v>
      </c>
      <c r="S1912" t="n">
        <v>39.61</v>
      </c>
      <c r="T1912" t="n">
        <v>3246</v>
      </c>
      <c r="U1912" t="n">
        <v>0.71</v>
      </c>
      <c r="V1912" t="n">
        <v>0.75</v>
      </c>
      <c r="W1912" t="n">
        <v>2.62</v>
      </c>
      <c r="X1912" t="n">
        <v>0.19</v>
      </c>
      <c r="Y1912" t="n">
        <v>1</v>
      </c>
      <c r="Z1912" t="n">
        <v>10</v>
      </c>
    </row>
    <row r="1913">
      <c r="A1913" t="n">
        <v>112</v>
      </c>
      <c r="B1913" t="n">
        <v>145</v>
      </c>
      <c r="C1913" t="inlineStr">
        <is>
          <t xml:space="preserve">CONCLUIDO	</t>
        </is>
      </c>
      <c r="D1913" t="n">
        <v>5.2888</v>
      </c>
      <c r="E1913" t="n">
        <v>18.91</v>
      </c>
      <c r="F1913" t="n">
        <v>15.53</v>
      </c>
      <c r="G1913" t="n">
        <v>116.46</v>
      </c>
      <c r="H1913" t="n">
        <v>1.49</v>
      </c>
      <c r="I1913" t="n">
        <v>8</v>
      </c>
      <c r="J1913" t="n">
        <v>347.59</v>
      </c>
      <c r="K1913" t="n">
        <v>61.2</v>
      </c>
      <c r="L1913" t="n">
        <v>29</v>
      </c>
      <c r="M1913" t="n">
        <v>6</v>
      </c>
      <c r="N1913" t="n">
        <v>112.39</v>
      </c>
      <c r="O1913" t="n">
        <v>43103.63</v>
      </c>
      <c r="P1913" t="n">
        <v>266.31</v>
      </c>
      <c r="Q1913" t="n">
        <v>467.12</v>
      </c>
      <c r="R1913" t="n">
        <v>56.21</v>
      </c>
      <c r="S1913" t="n">
        <v>39.61</v>
      </c>
      <c r="T1913" t="n">
        <v>3356.69</v>
      </c>
      <c r="U1913" t="n">
        <v>0.7</v>
      </c>
      <c r="V1913" t="n">
        <v>0.75</v>
      </c>
      <c r="W1913" t="n">
        <v>2.62</v>
      </c>
      <c r="X1913" t="n">
        <v>0.19</v>
      </c>
      <c r="Y1913" t="n">
        <v>1</v>
      </c>
      <c r="Z1913" t="n">
        <v>10</v>
      </c>
    </row>
    <row r="1914">
      <c r="A1914" t="n">
        <v>113</v>
      </c>
      <c r="B1914" t="n">
        <v>145</v>
      </c>
      <c r="C1914" t="inlineStr">
        <is>
          <t xml:space="preserve">CONCLUIDO	</t>
        </is>
      </c>
      <c r="D1914" t="n">
        <v>5.2881</v>
      </c>
      <c r="E1914" t="n">
        <v>18.91</v>
      </c>
      <c r="F1914" t="n">
        <v>15.53</v>
      </c>
      <c r="G1914" t="n">
        <v>116.47</v>
      </c>
      <c r="H1914" t="n">
        <v>1.5</v>
      </c>
      <c r="I1914" t="n">
        <v>8</v>
      </c>
      <c r="J1914" t="n">
        <v>348.22</v>
      </c>
      <c r="K1914" t="n">
        <v>61.2</v>
      </c>
      <c r="L1914" t="n">
        <v>29.25</v>
      </c>
      <c r="M1914" t="n">
        <v>6</v>
      </c>
      <c r="N1914" t="n">
        <v>112.77</v>
      </c>
      <c r="O1914" t="n">
        <v>43181.22</v>
      </c>
      <c r="P1914" t="n">
        <v>266.41</v>
      </c>
      <c r="Q1914" t="n">
        <v>467.07</v>
      </c>
      <c r="R1914" t="n">
        <v>56.32</v>
      </c>
      <c r="S1914" t="n">
        <v>39.61</v>
      </c>
      <c r="T1914" t="n">
        <v>3410.85</v>
      </c>
      <c r="U1914" t="n">
        <v>0.7</v>
      </c>
      <c r="V1914" t="n">
        <v>0.75</v>
      </c>
      <c r="W1914" t="n">
        <v>2.62</v>
      </c>
      <c r="X1914" t="n">
        <v>0.2</v>
      </c>
      <c r="Y1914" t="n">
        <v>1</v>
      </c>
      <c r="Z1914" t="n">
        <v>10</v>
      </c>
    </row>
    <row r="1915">
      <c r="A1915" t="n">
        <v>114</v>
      </c>
      <c r="B1915" t="n">
        <v>145</v>
      </c>
      <c r="C1915" t="inlineStr">
        <is>
          <t xml:space="preserve">CONCLUIDO	</t>
        </is>
      </c>
      <c r="D1915" t="n">
        <v>5.2872</v>
      </c>
      <c r="E1915" t="n">
        <v>18.91</v>
      </c>
      <c r="F1915" t="n">
        <v>15.53</v>
      </c>
      <c r="G1915" t="n">
        <v>116.5</v>
      </c>
      <c r="H1915" t="n">
        <v>1.51</v>
      </c>
      <c r="I1915" t="n">
        <v>8</v>
      </c>
      <c r="J1915" t="n">
        <v>348.85</v>
      </c>
      <c r="K1915" t="n">
        <v>61.2</v>
      </c>
      <c r="L1915" t="n">
        <v>29.5</v>
      </c>
      <c r="M1915" t="n">
        <v>6</v>
      </c>
      <c r="N1915" t="n">
        <v>113.15</v>
      </c>
      <c r="O1915" t="n">
        <v>43259.02</v>
      </c>
      <c r="P1915" t="n">
        <v>266.11</v>
      </c>
      <c r="Q1915" t="n">
        <v>467.08</v>
      </c>
      <c r="R1915" t="n">
        <v>56.49</v>
      </c>
      <c r="S1915" t="n">
        <v>39.61</v>
      </c>
      <c r="T1915" t="n">
        <v>3495.22</v>
      </c>
      <c r="U1915" t="n">
        <v>0.7</v>
      </c>
      <c r="V1915" t="n">
        <v>0.75</v>
      </c>
      <c r="W1915" t="n">
        <v>2.62</v>
      </c>
      <c r="X1915" t="n">
        <v>0.2</v>
      </c>
      <c r="Y1915" t="n">
        <v>1</v>
      </c>
      <c r="Z1915" t="n">
        <v>10</v>
      </c>
    </row>
    <row r="1916">
      <c r="A1916" t="n">
        <v>115</v>
      </c>
      <c r="B1916" t="n">
        <v>145</v>
      </c>
      <c r="C1916" t="inlineStr">
        <is>
          <t xml:space="preserve">CONCLUIDO	</t>
        </is>
      </c>
      <c r="D1916" t="n">
        <v>5.2885</v>
      </c>
      <c r="E1916" t="n">
        <v>18.91</v>
      </c>
      <c r="F1916" t="n">
        <v>15.53</v>
      </c>
      <c r="G1916" t="n">
        <v>116.46</v>
      </c>
      <c r="H1916" t="n">
        <v>1.52</v>
      </c>
      <c r="I1916" t="n">
        <v>8</v>
      </c>
      <c r="J1916" t="n">
        <v>349.48</v>
      </c>
      <c r="K1916" t="n">
        <v>61.2</v>
      </c>
      <c r="L1916" t="n">
        <v>29.75</v>
      </c>
      <c r="M1916" t="n">
        <v>6</v>
      </c>
      <c r="N1916" t="n">
        <v>113.53</v>
      </c>
      <c r="O1916" t="n">
        <v>43337.02</v>
      </c>
      <c r="P1916" t="n">
        <v>265.76</v>
      </c>
      <c r="Q1916" t="n">
        <v>467.07</v>
      </c>
      <c r="R1916" t="n">
        <v>56.29</v>
      </c>
      <c r="S1916" t="n">
        <v>39.61</v>
      </c>
      <c r="T1916" t="n">
        <v>3396.49</v>
      </c>
      <c r="U1916" t="n">
        <v>0.7</v>
      </c>
      <c r="V1916" t="n">
        <v>0.75</v>
      </c>
      <c r="W1916" t="n">
        <v>2.62</v>
      </c>
      <c r="X1916" t="n">
        <v>0.2</v>
      </c>
      <c r="Y1916" t="n">
        <v>1</v>
      </c>
      <c r="Z1916" t="n">
        <v>10</v>
      </c>
    </row>
    <row r="1917">
      <c r="A1917" t="n">
        <v>116</v>
      </c>
      <c r="B1917" t="n">
        <v>145</v>
      </c>
      <c r="C1917" t="inlineStr">
        <is>
          <t xml:space="preserve">CONCLUIDO	</t>
        </is>
      </c>
      <c r="D1917" t="n">
        <v>5.2863</v>
      </c>
      <c r="E1917" t="n">
        <v>18.92</v>
      </c>
      <c r="F1917" t="n">
        <v>15.54</v>
      </c>
      <c r="G1917" t="n">
        <v>116.53</v>
      </c>
      <c r="H1917" t="n">
        <v>1.53</v>
      </c>
      <c r="I1917" t="n">
        <v>8</v>
      </c>
      <c r="J1917" t="n">
        <v>350.12</v>
      </c>
      <c r="K1917" t="n">
        <v>61.2</v>
      </c>
      <c r="L1917" t="n">
        <v>30</v>
      </c>
      <c r="M1917" t="n">
        <v>6</v>
      </c>
      <c r="N1917" t="n">
        <v>113.92</v>
      </c>
      <c r="O1917" t="n">
        <v>43415.22</v>
      </c>
      <c r="P1917" t="n">
        <v>265.47</v>
      </c>
      <c r="Q1917" t="n">
        <v>467.08</v>
      </c>
      <c r="R1917" t="n">
        <v>56.59</v>
      </c>
      <c r="S1917" t="n">
        <v>39.61</v>
      </c>
      <c r="T1917" t="n">
        <v>3546.47</v>
      </c>
      <c r="U1917" t="n">
        <v>0.7</v>
      </c>
      <c r="V1917" t="n">
        <v>0.75</v>
      </c>
      <c r="W1917" t="n">
        <v>2.62</v>
      </c>
      <c r="X1917" t="n">
        <v>0.2</v>
      </c>
      <c r="Y1917" t="n">
        <v>1</v>
      </c>
      <c r="Z1917" t="n">
        <v>10</v>
      </c>
    </row>
    <row r="1918">
      <c r="A1918" t="n">
        <v>117</v>
      </c>
      <c r="B1918" t="n">
        <v>145</v>
      </c>
      <c r="C1918" t="inlineStr">
        <is>
          <t xml:space="preserve">CONCLUIDO	</t>
        </is>
      </c>
      <c r="D1918" t="n">
        <v>5.2859</v>
      </c>
      <c r="E1918" t="n">
        <v>18.92</v>
      </c>
      <c r="F1918" t="n">
        <v>15.54</v>
      </c>
      <c r="G1918" t="n">
        <v>116.54</v>
      </c>
      <c r="H1918" t="n">
        <v>1.54</v>
      </c>
      <c r="I1918" t="n">
        <v>8</v>
      </c>
      <c r="J1918" t="n">
        <v>350.75</v>
      </c>
      <c r="K1918" t="n">
        <v>61.2</v>
      </c>
      <c r="L1918" t="n">
        <v>30.25</v>
      </c>
      <c r="M1918" t="n">
        <v>6</v>
      </c>
      <c r="N1918" t="n">
        <v>114.3</v>
      </c>
      <c r="O1918" t="n">
        <v>43493.63</v>
      </c>
      <c r="P1918" t="n">
        <v>265.27</v>
      </c>
      <c r="Q1918" t="n">
        <v>467.08</v>
      </c>
      <c r="R1918" t="n">
        <v>56.68</v>
      </c>
      <c r="S1918" t="n">
        <v>39.61</v>
      </c>
      <c r="T1918" t="n">
        <v>3590.85</v>
      </c>
      <c r="U1918" t="n">
        <v>0.7</v>
      </c>
      <c r="V1918" t="n">
        <v>0.75</v>
      </c>
      <c r="W1918" t="n">
        <v>2.62</v>
      </c>
      <c r="X1918" t="n">
        <v>0.2</v>
      </c>
      <c r="Y1918" t="n">
        <v>1</v>
      </c>
      <c r="Z1918" t="n">
        <v>10</v>
      </c>
    </row>
    <row r="1919">
      <c r="A1919" t="n">
        <v>118</v>
      </c>
      <c r="B1919" t="n">
        <v>145</v>
      </c>
      <c r="C1919" t="inlineStr">
        <is>
          <t xml:space="preserve">CONCLUIDO	</t>
        </is>
      </c>
      <c r="D1919" t="n">
        <v>5.2873</v>
      </c>
      <c r="E1919" t="n">
        <v>18.91</v>
      </c>
      <c r="F1919" t="n">
        <v>15.53</v>
      </c>
      <c r="G1919" t="n">
        <v>116.5</v>
      </c>
      <c r="H1919" t="n">
        <v>1.55</v>
      </c>
      <c r="I1919" t="n">
        <v>8</v>
      </c>
      <c r="J1919" t="n">
        <v>351.39</v>
      </c>
      <c r="K1919" t="n">
        <v>61.2</v>
      </c>
      <c r="L1919" t="n">
        <v>30.5</v>
      </c>
      <c r="M1919" t="n">
        <v>6</v>
      </c>
      <c r="N1919" t="n">
        <v>114.69</v>
      </c>
      <c r="O1919" t="n">
        <v>43572.25</v>
      </c>
      <c r="P1919" t="n">
        <v>265.14</v>
      </c>
      <c r="Q1919" t="n">
        <v>467.14</v>
      </c>
      <c r="R1919" t="n">
        <v>56.47</v>
      </c>
      <c r="S1919" t="n">
        <v>39.61</v>
      </c>
      <c r="T1919" t="n">
        <v>3485.59</v>
      </c>
      <c r="U1919" t="n">
        <v>0.7</v>
      </c>
      <c r="V1919" t="n">
        <v>0.75</v>
      </c>
      <c r="W1919" t="n">
        <v>2.62</v>
      </c>
      <c r="X1919" t="n">
        <v>0.2</v>
      </c>
      <c r="Y1919" t="n">
        <v>1</v>
      </c>
      <c r="Z1919" t="n">
        <v>10</v>
      </c>
    </row>
    <row r="1920">
      <c r="A1920" t="n">
        <v>119</v>
      </c>
      <c r="B1920" t="n">
        <v>145</v>
      </c>
      <c r="C1920" t="inlineStr">
        <is>
          <t xml:space="preserve">CONCLUIDO	</t>
        </is>
      </c>
      <c r="D1920" t="n">
        <v>5.2883</v>
      </c>
      <c r="E1920" t="n">
        <v>18.91</v>
      </c>
      <c r="F1920" t="n">
        <v>15.53</v>
      </c>
      <c r="G1920" t="n">
        <v>116.47</v>
      </c>
      <c r="H1920" t="n">
        <v>1.56</v>
      </c>
      <c r="I1920" t="n">
        <v>8</v>
      </c>
      <c r="J1920" t="n">
        <v>352.03</v>
      </c>
      <c r="K1920" t="n">
        <v>61.2</v>
      </c>
      <c r="L1920" t="n">
        <v>30.75</v>
      </c>
      <c r="M1920" t="n">
        <v>6</v>
      </c>
      <c r="N1920" t="n">
        <v>115.08</v>
      </c>
      <c r="O1920" t="n">
        <v>43651.07</v>
      </c>
      <c r="P1920" t="n">
        <v>265.29</v>
      </c>
      <c r="Q1920" t="n">
        <v>467.07</v>
      </c>
      <c r="R1920" t="n">
        <v>56.43</v>
      </c>
      <c r="S1920" t="n">
        <v>39.61</v>
      </c>
      <c r="T1920" t="n">
        <v>3464.65</v>
      </c>
      <c r="U1920" t="n">
        <v>0.7</v>
      </c>
      <c r="V1920" t="n">
        <v>0.75</v>
      </c>
      <c r="W1920" t="n">
        <v>2.62</v>
      </c>
      <c r="X1920" t="n">
        <v>0.2</v>
      </c>
      <c r="Y1920" t="n">
        <v>1</v>
      </c>
      <c r="Z1920" t="n">
        <v>10</v>
      </c>
    </row>
    <row r="1921">
      <c r="A1921" t="n">
        <v>120</v>
      </c>
      <c r="B1921" t="n">
        <v>145</v>
      </c>
      <c r="C1921" t="inlineStr">
        <is>
          <t xml:space="preserve">CONCLUIDO	</t>
        </is>
      </c>
      <c r="D1921" t="n">
        <v>5.2871</v>
      </c>
      <c r="E1921" t="n">
        <v>18.91</v>
      </c>
      <c r="F1921" t="n">
        <v>15.53</v>
      </c>
      <c r="G1921" t="n">
        <v>116.5</v>
      </c>
      <c r="H1921" t="n">
        <v>1.57</v>
      </c>
      <c r="I1921" t="n">
        <v>8</v>
      </c>
      <c r="J1921" t="n">
        <v>352.67</v>
      </c>
      <c r="K1921" t="n">
        <v>61.2</v>
      </c>
      <c r="L1921" t="n">
        <v>31</v>
      </c>
      <c r="M1921" t="n">
        <v>6</v>
      </c>
      <c r="N1921" t="n">
        <v>115.47</v>
      </c>
      <c r="O1921" t="n">
        <v>43730.1</v>
      </c>
      <c r="P1921" t="n">
        <v>264.81</v>
      </c>
      <c r="Q1921" t="n">
        <v>467.07</v>
      </c>
      <c r="R1921" t="n">
        <v>56.45</v>
      </c>
      <c r="S1921" t="n">
        <v>39.61</v>
      </c>
      <c r="T1921" t="n">
        <v>3476</v>
      </c>
      <c r="U1921" t="n">
        <v>0.7</v>
      </c>
      <c r="V1921" t="n">
        <v>0.75</v>
      </c>
      <c r="W1921" t="n">
        <v>2.62</v>
      </c>
      <c r="X1921" t="n">
        <v>0.2</v>
      </c>
      <c r="Y1921" t="n">
        <v>1</v>
      </c>
      <c r="Z1921" t="n">
        <v>10</v>
      </c>
    </row>
    <row r="1922">
      <c r="A1922" t="n">
        <v>121</v>
      </c>
      <c r="B1922" t="n">
        <v>145</v>
      </c>
      <c r="C1922" t="inlineStr">
        <is>
          <t xml:space="preserve">CONCLUIDO	</t>
        </is>
      </c>
      <c r="D1922" t="n">
        <v>5.2832</v>
      </c>
      <c r="E1922" t="n">
        <v>18.93</v>
      </c>
      <c r="F1922" t="n">
        <v>15.55</v>
      </c>
      <c r="G1922" t="n">
        <v>116.61</v>
      </c>
      <c r="H1922" t="n">
        <v>1.58</v>
      </c>
      <c r="I1922" t="n">
        <v>8</v>
      </c>
      <c r="J1922" t="n">
        <v>353.31</v>
      </c>
      <c r="K1922" t="n">
        <v>61.2</v>
      </c>
      <c r="L1922" t="n">
        <v>31.25</v>
      </c>
      <c r="M1922" t="n">
        <v>6</v>
      </c>
      <c r="N1922" t="n">
        <v>115.86</v>
      </c>
      <c r="O1922" t="n">
        <v>43809.48</v>
      </c>
      <c r="P1922" t="n">
        <v>264.31</v>
      </c>
      <c r="Q1922" t="n">
        <v>467.07</v>
      </c>
      <c r="R1922" t="n">
        <v>57.08</v>
      </c>
      <c r="S1922" t="n">
        <v>39.61</v>
      </c>
      <c r="T1922" t="n">
        <v>3789.61</v>
      </c>
      <c r="U1922" t="n">
        <v>0.6899999999999999</v>
      </c>
      <c r="V1922" t="n">
        <v>0.75</v>
      </c>
      <c r="W1922" t="n">
        <v>2.62</v>
      </c>
      <c r="X1922" t="n">
        <v>0.21</v>
      </c>
      <c r="Y1922" t="n">
        <v>1</v>
      </c>
      <c r="Z1922" t="n">
        <v>10</v>
      </c>
    </row>
    <row r="1923">
      <c r="A1923" t="n">
        <v>122</v>
      </c>
      <c r="B1923" t="n">
        <v>145</v>
      </c>
      <c r="C1923" t="inlineStr">
        <is>
          <t xml:space="preserve">CONCLUIDO	</t>
        </is>
      </c>
      <c r="D1923" t="n">
        <v>5.3093</v>
      </c>
      <c r="E1923" t="n">
        <v>18.84</v>
      </c>
      <c r="F1923" t="n">
        <v>15.51</v>
      </c>
      <c r="G1923" t="n">
        <v>132.93</v>
      </c>
      <c r="H1923" t="n">
        <v>1.59</v>
      </c>
      <c r="I1923" t="n">
        <v>7</v>
      </c>
      <c r="J1923" t="n">
        <v>353.96</v>
      </c>
      <c r="K1923" t="n">
        <v>61.2</v>
      </c>
      <c r="L1923" t="n">
        <v>31.5</v>
      </c>
      <c r="M1923" t="n">
        <v>5</v>
      </c>
      <c r="N1923" t="n">
        <v>116.26</v>
      </c>
      <c r="O1923" t="n">
        <v>43888.94</v>
      </c>
      <c r="P1923" t="n">
        <v>263.25</v>
      </c>
      <c r="Q1923" t="n">
        <v>467.07</v>
      </c>
      <c r="R1923" t="n">
        <v>55.75</v>
      </c>
      <c r="S1923" t="n">
        <v>39.61</v>
      </c>
      <c r="T1923" t="n">
        <v>3128.42</v>
      </c>
      <c r="U1923" t="n">
        <v>0.71</v>
      </c>
      <c r="V1923" t="n">
        <v>0.75</v>
      </c>
      <c r="W1923" t="n">
        <v>2.62</v>
      </c>
      <c r="X1923" t="n">
        <v>0.18</v>
      </c>
      <c r="Y1923" t="n">
        <v>1</v>
      </c>
      <c r="Z1923" t="n">
        <v>10</v>
      </c>
    </row>
    <row r="1924">
      <c r="A1924" t="n">
        <v>123</v>
      </c>
      <c r="B1924" t="n">
        <v>145</v>
      </c>
      <c r="C1924" t="inlineStr">
        <is>
          <t xml:space="preserve">CONCLUIDO	</t>
        </is>
      </c>
      <c r="D1924" t="n">
        <v>5.3069</v>
      </c>
      <c r="E1924" t="n">
        <v>18.84</v>
      </c>
      <c r="F1924" t="n">
        <v>15.52</v>
      </c>
      <c r="G1924" t="n">
        <v>133</v>
      </c>
      <c r="H1924" t="n">
        <v>1.6</v>
      </c>
      <c r="I1924" t="n">
        <v>7</v>
      </c>
      <c r="J1924" t="n">
        <v>354.6</v>
      </c>
      <c r="K1924" t="n">
        <v>61.2</v>
      </c>
      <c r="L1924" t="n">
        <v>31.75</v>
      </c>
      <c r="M1924" t="n">
        <v>5</v>
      </c>
      <c r="N1924" t="n">
        <v>116.65</v>
      </c>
      <c r="O1924" t="n">
        <v>43968.62</v>
      </c>
      <c r="P1924" t="n">
        <v>264.06</v>
      </c>
      <c r="Q1924" t="n">
        <v>467.07</v>
      </c>
      <c r="R1924" t="n">
        <v>55.93</v>
      </c>
      <c r="S1924" t="n">
        <v>39.61</v>
      </c>
      <c r="T1924" t="n">
        <v>3220.39</v>
      </c>
      <c r="U1924" t="n">
        <v>0.71</v>
      </c>
      <c r="V1924" t="n">
        <v>0.75</v>
      </c>
      <c r="W1924" t="n">
        <v>2.62</v>
      </c>
      <c r="X1924" t="n">
        <v>0.18</v>
      </c>
      <c r="Y1924" t="n">
        <v>1</v>
      </c>
      <c r="Z1924" t="n">
        <v>10</v>
      </c>
    </row>
    <row r="1925">
      <c r="A1925" t="n">
        <v>124</v>
      </c>
      <c r="B1925" t="n">
        <v>145</v>
      </c>
      <c r="C1925" t="inlineStr">
        <is>
          <t xml:space="preserve">CONCLUIDO	</t>
        </is>
      </c>
      <c r="D1925" t="n">
        <v>5.3072</v>
      </c>
      <c r="E1925" t="n">
        <v>18.84</v>
      </c>
      <c r="F1925" t="n">
        <v>15.52</v>
      </c>
      <c r="G1925" t="n">
        <v>133</v>
      </c>
      <c r="H1925" t="n">
        <v>1.61</v>
      </c>
      <c r="I1925" t="n">
        <v>7</v>
      </c>
      <c r="J1925" t="n">
        <v>355.25</v>
      </c>
      <c r="K1925" t="n">
        <v>61.2</v>
      </c>
      <c r="L1925" t="n">
        <v>32</v>
      </c>
      <c r="M1925" t="n">
        <v>5</v>
      </c>
      <c r="N1925" t="n">
        <v>117.05</v>
      </c>
      <c r="O1925" t="n">
        <v>44048.52</v>
      </c>
      <c r="P1925" t="n">
        <v>264.48</v>
      </c>
      <c r="Q1925" t="n">
        <v>467.11</v>
      </c>
      <c r="R1925" t="n">
        <v>55.92</v>
      </c>
      <c r="S1925" t="n">
        <v>39.61</v>
      </c>
      <c r="T1925" t="n">
        <v>3213.98</v>
      </c>
      <c r="U1925" t="n">
        <v>0.71</v>
      </c>
      <c r="V1925" t="n">
        <v>0.75</v>
      </c>
      <c r="W1925" t="n">
        <v>2.62</v>
      </c>
      <c r="X1925" t="n">
        <v>0.18</v>
      </c>
      <c r="Y1925" t="n">
        <v>1</v>
      </c>
      <c r="Z1925" t="n">
        <v>10</v>
      </c>
    </row>
    <row r="1926">
      <c r="A1926" t="n">
        <v>125</v>
      </c>
      <c r="B1926" t="n">
        <v>145</v>
      </c>
      <c r="C1926" t="inlineStr">
        <is>
          <t xml:space="preserve">CONCLUIDO	</t>
        </is>
      </c>
      <c r="D1926" t="n">
        <v>5.3062</v>
      </c>
      <c r="E1926" t="n">
        <v>18.85</v>
      </c>
      <c r="F1926" t="n">
        <v>15.52</v>
      </c>
      <c r="G1926" t="n">
        <v>133.02</v>
      </c>
      <c r="H1926" t="n">
        <v>1.62</v>
      </c>
      <c r="I1926" t="n">
        <v>7</v>
      </c>
      <c r="J1926" t="n">
        <v>355.9</v>
      </c>
      <c r="K1926" t="n">
        <v>61.2</v>
      </c>
      <c r="L1926" t="n">
        <v>32.25</v>
      </c>
      <c r="M1926" t="n">
        <v>5</v>
      </c>
      <c r="N1926" t="n">
        <v>117.45</v>
      </c>
      <c r="O1926" t="n">
        <v>44128.64</v>
      </c>
      <c r="P1926" t="n">
        <v>264.96</v>
      </c>
      <c r="Q1926" t="n">
        <v>467.07</v>
      </c>
      <c r="R1926" t="n">
        <v>56.02</v>
      </c>
      <c r="S1926" t="n">
        <v>39.61</v>
      </c>
      <c r="T1926" t="n">
        <v>3265.31</v>
      </c>
      <c r="U1926" t="n">
        <v>0.71</v>
      </c>
      <c r="V1926" t="n">
        <v>0.75</v>
      </c>
      <c r="W1926" t="n">
        <v>2.62</v>
      </c>
      <c r="X1926" t="n">
        <v>0.19</v>
      </c>
      <c r="Y1926" t="n">
        <v>1</v>
      </c>
      <c r="Z1926" t="n">
        <v>10</v>
      </c>
    </row>
    <row r="1927">
      <c r="A1927" t="n">
        <v>126</v>
      </c>
      <c r="B1927" t="n">
        <v>145</v>
      </c>
      <c r="C1927" t="inlineStr">
        <is>
          <t xml:space="preserve">CONCLUIDO	</t>
        </is>
      </c>
      <c r="D1927" t="n">
        <v>5.3079</v>
      </c>
      <c r="E1927" t="n">
        <v>18.84</v>
      </c>
      <c r="F1927" t="n">
        <v>15.51</v>
      </c>
      <c r="G1927" t="n">
        <v>132.97</v>
      </c>
      <c r="H1927" t="n">
        <v>1.63</v>
      </c>
      <c r="I1927" t="n">
        <v>7</v>
      </c>
      <c r="J1927" t="n">
        <v>356.55</v>
      </c>
      <c r="K1927" t="n">
        <v>61.2</v>
      </c>
      <c r="L1927" t="n">
        <v>32.5</v>
      </c>
      <c r="M1927" t="n">
        <v>5</v>
      </c>
      <c r="N1927" t="n">
        <v>117.85</v>
      </c>
      <c r="O1927" t="n">
        <v>44208.97</v>
      </c>
      <c r="P1927" t="n">
        <v>265.34</v>
      </c>
      <c r="Q1927" t="n">
        <v>467.07</v>
      </c>
      <c r="R1927" t="n">
        <v>55.84</v>
      </c>
      <c r="S1927" t="n">
        <v>39.61</v>
      </c>
      <c r="T1927" t="n">
        <v>3175.76</v>
      </c>
      <c r="U1927" t="n">
        <v>0.71</v>
      </c>
      <c r="V1927" t="n">
        <v>0.75</v>
      </c>
      <c r="W1927" t="n">
        <v>2.62</v>
      </c>
      <c r="X1927" t="n">
        <v>0.18</v>
      </c>
      <c r="Y1927" t="n">
        <v>1</v>
      </c>
      <c r="Z1927" t="n">
        <v>10</v>
      </c>
    </row>
    <row r="1928">
      <c r="A1928" t="n">
        <v>127</v>
      </c>
      <c r="B1928" t="n">
        <v>145</v>
      </c>
      <c r="C1928" t="inlineStr">
        <is>
          <t xml:space="preserve">CONCLUIDO	</t>
        </is>
      </c>
      <c r="D1928" t="n">
        <v>5.3104</v>
      </c>
      <c r="E1928" t="n">
        <v>18.83</v>
      </c>
      <c r="F1928" t="n">
        <v>15.5</v>
      </c>
      <c r="G1928" t="n">
        <v>132.9</v>
      </c>
      <c r="H1928" t="n">
        <v>1.63</v>
      </c>
      <c r="I1928" t="n">
        <v>7</v>
      </c>
      <c r="J1928" t="n">
        <v>357.2</v>
      </c>
      <c r="K1928" t="n">
        <v>61.2</v>
      </c>
      <c r="L1928" t="n">
        <v>32.75</v>
      </c>
      <c r="M1928" t="n">
        <v>5</v>
      </c>
      <c r="N1928" t="n">
        <v>118.26</v>
      </c>
      <c r="O1928" t="n">
        <v>44289.53</v>
      </c>
      <c r="P1928" t="n">
        <v>265.31</v>
      </c>
      <c r="Q1928" t="n">
        <v>467.07</v>
      </c>
      <c r="R1928" t="n">
        <v>55.59</v>
      </c>
      <c r="S1928" t="n">
        <v>39.61</v>
      </c>
      <c r="T1928" t="n">
        <v>3051.42</v>
      </c>
      <c r="U1928" t="n">
        <v>0.71</v>
      </c>
      <c r="V1928" t="n">
        <v>0.75</v>
      </c>
      <c r="W1928" t="n">
        <v>2.62</v>
      </c>
      <c r="X1928" t="n">
        <v>0.17</v>
      </c>
      <c r="Y1928" t="n">
        <v>1</v>
      </c>
      <c r="Z1928" t="n">
        <v>10</v>
      </c>
    </row>
    <row r="1929">
      <c r="A1929" t="n">
        <v>128</v>
      </c>
      <c r="B1929" t="n">
        <v>145</v>
      </c>
      <c r="C1929" t="inlineStr">
        <is>
          <t xml:space="preserve">CONCLUIDO	</t>
        </is>
      </c>
      <c r="D1929" t="n">
        <v>5.3075</v>
      </c>
      <c r="E1929" t="n">
        <v>18.84</v>
      </c>
      <c r="F1929" t="n">
        <v>15.51</v>
      </c>
      <c r="G1929" t="n">
        <v>132.98</v>
      </c>
      <c r="H1929" t="n">
        <v>1.64</v>
      </c>
      <c r="I1929" t="n">
        <v>7</v>
      </c>
      <c r="J1929" t="n">
        <v>357.86</v>
      </c>
      <c r="K1929" t="n">
        <v>61.2</v>
      </c>
      <c r="L1929" t="n">
        <v>33</v>
      </c>
      <c r="M1929" t="n">
        <v>5</v>
      </c>
      <c r="N1929" t="n">
        <v>118.66</v>
      </c>
      <c r="O1929" t="n">
        <v>44370.32</v>
      </c>
      <c r="P1929" t="n">
        <v>265.87</v>
      </c>
      <c r="Q1929" t="n">
        <v>467.07</v>
      </c>
      <c r="R1929" t="n">
        <v>55.94</v>
      </c>
      <c r="S1929" t="n">
        <v>39.61</v>
      </c>
      <c r="T1929" t="n">
        <v>3223.99</v>
      </c>
      <c r="U1929" t="n">
        <v>0.71</v>
      </c>
      <c r="V1929" t="n">
        <v>0.75</v>
      </c>
      <c r="W1929" t="n">
        <v>2.62</v>
      </c>
      <c r="X1929" t="n">
        <v>0.18</v>
      </c>
      <c r="Y1929" t="n">
        <v>1</v>
      </c>
      <c r="Z1929" t="n">
        <v>10</v>
      </c>
    </row>
    <row r="1930">
      <c r="A1930" t="n">
        <v>129</v>
      </c>
      <c r="B1930" t="n">
        <v>145</v>
      </c>
      <c r="C1930" t="inlineStr">
        <is>
          <t xml:space="preserve">CONCLUIDO	</t>
        </is>
      </c>
      <c r="D1930" t="n">
        <v>5.3074</v>
      </c>
      <c r="E1930" t="n">
        <v>18.84</v>
      </c>
      <c r="F1930" t="n">
        <v>15.52</v>
      </c>
      <c r="G1930" t="n">
        <v>132.99</v>
      </c>
      <c r="H1930" t="n">
        <v>1.65</v>
      </c>
      <c r="I1930" t="n">
        <v>7</v>
      </c>
      <c r="J1930" t="n">
        <v>358.52</v>
      </c>
      <c r="K1930" t="n">
        <v>61.2</v>
      </c>
      <c r="L1930" t="n">
        <v>33.25</v>
      </c>
      <c r="M1930" t="n">
        <v>5</v>
      </c>
      <c r="N1930" t="n">
        <v>119.07</v>
      </c>
      <c r="O1930" t="n">
        <v>44451.33</v>
      </c>
      <c r="P1930" t="n">
        <v>266.47</v>
      </c>
      <c r="Q1930" t="n">
        <v>467.08</v>
      </c>
      <c r="R1930" t="n">
        <v>55.88</v>
      </c>
      <c r="S1930" t="n">
        <v>39.61</v>
      </c>
      <c r="T1930" t="n">
        <v>3197.89</v>
      </c>
      <c r="U1930" t="n">
        <v>0.71</v>
      </c>
      <c r="V1930" t="n">
        <v>0.75</v>
      </c>
      <c r="W1930" t="n">
        <v>2.62</v>
      </c>
      <c r="X1930" t="n">
        <v>0.18</v>
      </c>
      <c r="Y1930" t="n">
        <v>1</v>
      </c>
      <c r="Z1930" t="n">
        <v>10</v>
      </c>
    </row>
    <row r="1931">
      <c r="A1931" t="n">
        <v>130</v>
      </c>
      <c r="B1931" t="n">
        <v>145</v>
      </c>
      <c r="C1931" t="inlineStr">
        <is>
          <t xml:space="preserve">CONCLUIDO	</t>
        </is>
      </c>
      <c r="D1931" t="n">
        <v>5.3107</v>
      </c>
      <c r="E1931" t="n">
        <v>18.83</v>
      </c>
      <c r="F1931" t="n">
        <v>15.5</v>
      </c>
      <c r="G1931" t="n">
        <v>132.89</v>
      </c>
      <c r="H1931" t="n">
        <v>1.66</v>
      </c>
      <c r="I1931" t="n">
        <v>7</v>
      </c>
      <c r="J1931" t="n">
        <v>359.17</v>
      </c>
      <c r="K1931" t="n">
        <v>61.2</v>
      </c>
      <c r="L1931" t="n">
        <v>33.5</v>
      </c>
      <c r="M1931" t="n">
        <v>5</v>
      </c>
      <c r="N1931" t="n">
        <v>119.48</v>
      </c>
      <c r="O1931" t="n">
        <v>44532.57</v>
      </c>
      <c r="P1931" t="n">
        <v>266.14</v>
      </c>
      <c r="Q1931" t="n">
        <v>467.07</v>
      </c>
      <c r="R1931" t="n">
        <v>55.53</v>
      </c>
      <c r="S1931" t="n">
        <v>39.61</v>
      </c>
      <c r="T1931" t="n">
        <v>3020.91</v>
      </c>
      <c r="U1931" t="n">
        <v>0.71</v>
      </c>
      <c r="V1931" t="n">
        <v>0.75</v>
      </c>
      <c r="W1931" t="n">
        <v>2.62</v>
      </c>
      <c r="X1931" t="n">
        <v>0.17</v>
      </c>
      <c r="Y1931" t="n">
        <v>1</v>
      </c>
      <c r="Z1931" t="n">
        <v>10</v>
      </c>
    </row>
    <row r="1932">
      <c r="A1932" t="n">
        <v>131</v>
      </c>
      <c r="B1932" t="n">
        <v>145</v>
      </c>
      <c r="C1932" t="inlineStr">
        <is>
          <t xml:space="preserve">CONCLUIDO	</t>
        </is>
      </c>
      <c r="D1932" t="n">
        <v>5.309</v>
      </c>
      <c r="E1932" t="n">
        <v>18.84</v>
      </c>
      <c r="F1932" t="n">
        <v>15.51</v>
      </c>
      <c r="G1932" t="n">
        <v>132.94</v>
      </c>
      <c r="H1932" t="n">
        <v>1.67</v>
      </c>
      <c r="I1932" t="n">
        <v>7</v>
      </c>
      <c r="J1932" t="n">
        <v>359.84</v>
      </c>
      <c r="K1932" t="n">
        <v>61.2</v>
      </c>
      <c r="L1932" t="n">
        <v>33.75</v>
      </c>
      <c r="M1932" t="n">
        <v>5</v>
      </c>
      <c r="N1932" t="n">
        <v>119.89</v>
      </c>
      <c r="O1932" t="n">
        <v>44614.04</v>
      </c>
      <c r="P1932" t="n">
        <v>266.43</v>
      </c>
      <c r="Q1932" t="n">
        <v>467.07</v>
      </c>
      <c r="R1932" t="n">
        <v>55.67</v>
      </c>
      <c r="S1932" t="n">
        <v>39.61</v>
      </c>
      <c r="T1932" t="n">
        <v>3092.27</v>
      </c>
      <c r="U1932" t="n">
        <v>0.71</v>
      </c>
      <c r="V1932" t="n">
        <v>0.75</v>
      </c>
      <c r="W1932" t="n">
        <v>2.62</v>
      </c>
      <c r="X1932" t="n">
        <v>0.18</v>
      </c>
      <c r="Y1932" t="n">
        <v>1</v>
      </c>
      <c r="Z1932" t="n">
        <v>10</v>
      </c>
    </row>
    <row r="1933">
      <c r="A1933" t="n">
        <v>132</v>
      </c>
      <c r="B1933" t="n">
        <v>145</v>
      </c>
      <c r="C1933" t="inlineStr">
        <is>
          <t xml:space="preserve">CONCLUIDO	</t>
        </is>
      </c>
      <c r="D1933" t="n">
        <v>5.3075</v>
      </c>
      <c r="E1933" t="n">
        <v>18.84</v>
      </c>
      <c r="F1933" t="n">
        <v>15.51</v>
      </c>
      <c r="G1933" t="n">
        <v>132.98</v>
      </c>
      <c r="H1933" t="n">
        <v>1.68</v>
      </c>
      <c r="I1933" t="n">
        <v>7</v>
      </c>
      <c r="J1933" t="n">
        <v>360.5</v>
      </c>
      <c r="K1933" t="n">
        <v>61.2</v>
      </c>
      <c r="L1933" t="n">
        <v>34</v>
      </c>
      <c r="M1933" t="n">
        <v>5</v>
      </c>
      <c r="N1933" t="n">
        <v>120.3</v>
      </c>
      <c r="O1933" t="n">
        <v>44695.75</v>
      </c>
      <c r="P1933" t="n">
        <v>266.27</v>
      </c>
      <c r="Q1933" t="n">
        <v>467.07</v>
      </c>
      <c r="R1933" t="n">
        <v>55.89</v>
      </c>
      <c r="S1933" t="n">
        <v>39.61</v>
      </c>
      <c r="T1933" t="n">
        <v>3199.64</v>
      </c>
      <c r="U1933" t="n">
        <v>0.71</v>
      </c>
      <c r="V1933" t="n">
        <v>0.75</v>
      </c>
      <c r="W1933" t="n">
        <v>2.62</v>
      </c>
      <c r="X1933" t="n">
        <v>0.18</v>
      </c>
      <c r="Y1933" t="n">
        <v>1</v>
      </c>
      <c r="Z1933" t="n">
        <v>10</v>
      </c>
    </row>
    <row r="1934">
      <c r="A1934" t="n">
        <v>133</v>
      </c>
      <c r="B1934" t="n">
        <v>145</v>
      </c>
      <c r="C1934" t="inlineStr">
        <is>
          <t xml:space="preserve">CONCLUIDO	</t>
        </is>
      </c>
      <c r="D1934" t="n">
        <v>5.3095</v>
      </c>
      <c r="E1934" t="n">
        <v>18.83</v>
      </c>
      <c r="F1934" t="n">
        <v>15.51</v>
      </c>
      <c r="G1934" t="n">
        <v>132.92</v>
      </c>
      <c r="H1934" t="n">
        <v>1.69</v>
      </c>
      <c r="I1934" t="n">
        <v>7</v>
      </c>
      <c r="J1934" t="n">
        <v>361.16</v>
      </c>
      <c r="K1934" t="n">
        <v>61.2</v>
      </c>
      <c r="L1934" t="n">
        <v>34.25</v>
      </c>
      <c r="M1934" t="n">
        <v>5</v>
      </c>
      <c r="N1934" t="n">
        <v>120.71</v>
      </c>
      <c r="O1934" t="n">
        <v>44777.68</v>
      </c>
      <c r="P1934" t="n">
        <v>265.93</v>
      </c>
      <c r="Q1934" t="n">
        <v>467.07</v>
      </c>
      <c r="R1934" t="n">
        <v>55.6</v>
      </c>
      <c r="S1934" t="n">
        <v>39.61</v>
      </c>
      <c r="T1934" t="n">
        <v>3056.98</v>
      </c>
      <c r="U1934" t="n">
        <v>0.71</v>
      </c>
      <c r="V1934" t="n">
        <v>0.75</v>
      </c>
      <c r="W1934" t="n">
        <v>2.62</v>
      </c>
      <c r="X1934" t="n">
        <v>0.17</v>
      </c>
      <c r="Y1934" t="n">
        <v>1</v>
      </c>
      <c r="Z1934" t="n">
        <v>10</v>
      </c>
    </row>
    <row r="1935">
      <c r="A1935" t="n">
        <v>134</v>
      </c>
      <c r="B1935" t="n">
        <v>145</v>
      </c>
      <c r="C1935" t="inlineStr">
        <is>
          <t xml:space="preserve">CONCLUIDO	</t>
        </is>
      </c>
      <c r="D1935" t="n">
        <v>5.3128</v>
      </c>
      <c r="E1935" t="n">
        <v>18.82</v>
      </c>
      <c r="F1935" t="n">
        <v>15.5</v>
      </c>
      <c r="G1935" t="n">
        <v>132.82</v>
      </c>
      <c r="H1935" t="n">
        <v>1.7</v>
      </c>
      <c r="I1935" t="n">
        <v>7</v>
      </c>
      <c r="J1935" t="n">
        <v>361.83</v>
      </c>
      <c r="K1935" t="n">
        <v>61.2</v>
      </c>
      <c r="L1935" t="n">
        <v>34.5</v>
      </c>
      <c r="M1935" t="n">
        <v>5</v>
      </c>
      <c r="N1935" t="n">
        <v>121.13</v>
      </c>
      <c r="O1935" t="n">
        <v>44859.98</v>
      </c>
      <c r="P1935" t="n">
        <v>265.59</v>
      </c>
      <c r="Q1935" t="n">
        <v>467.08</v>
      </c>
      <c r="R1935" t="n">
        <v>55.33</v>
      </c>
      <c r="S1935" t="n">
        <v>39.61</v>
      </c>
      <c r="T1935" t="n">
        <v>2920.06</v>
      </c>
      <c r="U1935" t="n">
        <v>0.72</v>
      </c>
      <c r="V1935" t="n">
        <v>0.75</v>
      </c>
      <c r="W1935" t="n">
        <v>2.62</v>
      </c>
      <c r="X1935" t="n">
        <v>0.16</v>
      </c>
      <c r="Y1935" t="n">
        <v>1</v>
      </c>
      <c r="Z1935" t="n">
        <v>10</v>
      </c>
    </row>
    <row r="1936">
      <c r="A1936" t="n">
        <v>135</v>
      </c>
      <c r="B1936" t="n">
        <v>145</v>
      </c>
      <c r="C1936" t="inlineStr">
        <is>
          <t xml:space="preserve">CONCLUIDO	</t>
        </is>
      </c>
      <c r="D1936" t="n">
        <v>5.3137</v>
      </c>
      <c r="E1936" t="n">
        <v>18.82</v>
      </c>
      <c r="F1936" t="n">
        <v>15.49</v>
      </c>
      <c r="G1936" t="n">
        <v>132.8</v>
      </c>
      <c r="H1936" t="n">
        <v>1.71</v>
      </c>
      <c r="I1936" t="n">
        <v>7</v>
      </c>
      <c r="J1936" t="n">
        <v>362.5</v>
      </c>
      <c r="K1936" t="n">
        <v>61.2</v>
      </c>
      <c r="L1936" t="n">
        <v>34.75</v>
      </c>
      <c r="M1936" t="n">
        <v>5</v>
      </c>
      <c r="N1936" t="n">
        <v>121.55</v>
      </c>
      <c r="O1936" t="n">
        <v>44942.4</v>
      </c>
      <c r="P1936" t="n">
        <v>265.4</v>
      </c>
      <c r="Q1936" t="n">
        <v>467.07</v>
      </c>
      <c r="R1936" t="n">
        <v>55.23</v>
      </c>
      <c r="S1936" t="n">
        <v>39.61</v>
      </c>
      <c r="T1936" t="n">
        <v>2873.02</v>
      </c>
      <c r="U1936" t="n">
        <v>0.72</v>
      </c>
      <c r="V1936" t="n">
        <v>0.75</v>
      </c>
      <c r="W1936" t="n">
        <v>2.62</v>
      </c>
      <c r="X1936" t="n">
        <v>0.16</v>
      </c>
      <c r="Y1936" t="n">
        <v>1</v>
      </c>
      <c r="Z1936" t="n">
        <v>10</v>
      </c>
    </row>
    <row r="1937">
      <c r="A1937" t="n">
        <v>136</v>
      </c>
      <c r="B1937" t="n">
        <v>145</v>
      </c>
      <c r="C1937" t="inlineStr">
        <is>
          <t xml:space="preserve">CONCLUIDO	</t>
        </is>
      </c>
      <c r="D1937" t="n">
        <v>5.3128</v>
      </c>
      <c r="E1937" t="n">
        <v>18.82</v>
      </c>
      <c r="F1937" t="n">
        <v>15.5</v>
      </c>
      <c r="G1937" t="n">
        <v>132.82</v>
      </c>
      <c r="H1937" t="n">
        <v>1.72</v>
      </c>
      <c r="I1937" t="n">
        <v>7</v>
      </c>
      <c r="J1937" t="n">
        <v>363.17</v>
      </c>
      <c r="K1937" t="n">
        <v>61.2</v>
      </c>
      <c r="L1937" t="n">
        <v>35</v>
      </c>
      <c r="M1937" t="n">
        <v>5</v>
      </c>
      <c r="N1937" t="n">
        <v>121.97</v>
      </c>
      <c r="O1937" t="n">
        <v>45025.06</v>
      </c>
      <c r="P1937" t="n">
        <v>265.89</v>
      </c>
      <c r="Q1937" t="n">
        <v>467.11</v>
      </c>
      <c r="R1937" t="n">
        <v>55.19</v>
      </c>
      <c r="S1937" t="n">
        <v>39.61</v>
      </c>
      <c r="T1937" t="n">
        <v>2852.4</v>
      </c>
      <c r="U1937" t="n">
        <v>0.72</v>
      </c>
      <c r="V1937" t="n">
        <v>0.75</v>
      </c>
      <c r="W1937" t="n">
        <v>2.62</v>
      </c>
      <c r="X1937" t="n">
        <v>0.16</v>
      </c>
      <c r="Y1937" t="n">
        <v>1</v>
      </c>
      <c r="Z1937" t="n">
        <v>10</v>
      </c>
    </row>
    <row r="1938">
      <c r="A1938" t="n">
        <v>137</v>
      </c>
      <c r="B1938" t="n">
        <v>145</v>
      </c>
      <c r="C1938" t="inlineStr">
        <is>
          <t xml:space="preserve">CONCLUIDO	</t>
        </is>
      </c>
      <c r="D1938" t="n">
        <v>5.3115</v>
      </c>
      <c r="E1938" t="n">
        <v>18.83</v>
      </c>
      <c r="F1938" t="n">
        <v>15.5</v>
      </c>
      <c r="G1938" t="n">
        <v>132.86</v>
      </c>
      <c r="H1938" t="n">
        <v>1.73</v>
      </c>
      <c r="I1938" t="n">
        <v>7</v>
      </c>
      <c r="J1938" t="n">
        <v>363.84</v>
      </c>
      <c r="K1938" t="n">
        <v>61.2</v>
      </c>
      <c r="L1938" t="n">
        <v>35.25</v>
      </c>
      <c r="M1938" t="n">
        <v>5</v>
      </c>
      <c r="N1938" t="n">
        <v>122.39</v>
      </c>
      <c r="O1938" t="n">
        <v>45107.96</v>
      </c>
      <c r="P1938" t="n">
        <v>265.79</v>
      </c>
      <c r="Q1938" t="n">
        <v>467.07</v>
      </c>
      <c r="R1938" t="n">
        <v>55.37</v>
      </c>
      <c r="S1938" t="n">
        <v>39.61</v>
      </c>
      <c r="T1938" t="n">
        <v>2942.44</v>
      </c>
      <c r="U1938" t="n">
        <v>0.72</v>
      </c>
      <c r="V1938" t="n">
        <v>0.75</v>
      </c>
      <c r="W1938" t="n">
        <v>2.62</v>
      </c>
      <c r="X1938" t="n">
        <v>0.17</v>
      </c>
      <c r="Y1938" t="n">
        <v>1</v>
      </c>
      <c r="Z1938" t="n">
        <v>10</v>
      </c>
    </row>
    <row r="1939">
      <c r="A1939" t="n">
        <v>138</v>
      </c>
      <c r="B1939" t="n">
        <v>145</v>
      </c>
      <c r="C1939" t="inlineStr">
        <is>
          <t xml:space="preserve">CONCLUIDO	</t>
        </is>
      </c>
      <c r="D1939" t="n">
        <v>5.3111</v>
      </c>
      <c r="E1939" t="n">
        <v>18.83</v>
      </c>
      <c r="F1939" t="n">
        <v>15.5</v>
      </c>
      <c r="G1939" t="n">
        <v>132.88</v>
      </c>
      <c r="H1939" t="n">
        <v>1.74</v>
      </c>
      <c r="I1939" t="n">
        <v>7</v>
      </c>
      <c r="J1939" t="n">
        <v>364.51</v>
      </c>
      <c r="K1939" t="n">
        <v>61.2</v>
      </c>
      <c r="L1939" t="n">
        <v>35.5</v>
      </c>
      <c r="M1939" t="n">
        <v>5</v>
      </c>
      <c r="N1939" t="n">
        <v>122.82</v>
      </c>
      <c r="O1939" t="n">
        <v>45191.1</v>
      </c>
      <c r="P1939" t="n">
        <v>265.61</v>
      </c>
      <c r="Q1939" t="n">
        <v>467.07</v>
      </c>
      <c r="R1939" t="n">
        <v>55.36</v>
      </c>
      <c r="S1939" t="n">
        <v>39.61</v>
      </c>
      <c r="T1939" t="n">
        <v>2935.68</v>
      </c>
      <c r="U1939" t="n">
        <v>0.72</v>
      </c>
      <c r="V1939" t="n">
        <v>0.75</v>
      </c>
      <c r="W1939" t="n">
        <v>2.62</v>
      </c>
      <c r="X1939" t="n">
        <v>0.17</v>
      </c>
      <c r="Y1939" t="n">
        <v>1</v>
      </c>
      <c r="Z1939" t="n">
        <v>10</v>
      </c>
    </row>
    <row r="1940">
      <c r="A1940" t="n">
        <v>139</v>
      </c>
      <c r="B1940" t="n">
        <v>145</v>
      </c>
      <c r="C1940" t="inlineStr">
        <is>
          <t xml:space="preserve">CONCLUIDO	</t>
        </is>
      </c>
      <c r="D1940" t="n">
        <v>5.3142</v>
      </c>
      <c r="E1940" t="n">
        <v>18.82</v>
      </c>
      <c r="F1940" t="n">
        <v>15.49</v>
      </c>
      <c r="G1940" t="n">
        <v>132.78</v>
      </c>
      <c r="H1940" t="n">
        <v>1.75</v>
      </c>
      <c r="I1940" t="n">
        <v>7</v>
      </c>
      <c r="J1940" t="n">
        <v>365.19</v>
      </c>
      <c r="K1940" t="n">
        <v>61.2</v>
      </c>
      <c r="L1940" t="n">
        <v>35.75</v>
      </c>
      <c r="M1940" t="n">
        <v>5</v>
      </c>
      <c r="N1940" t="n">
        <v>123.24</v>
      </c>
      <c r="O1940" t="n">
        <v>45274.49</v>
      </c>
      <c r="P1940" t="n">
        <v>265.26</v>
      </c>
      <c r="Q1940" t="n">
        <v>467.07</v>
      </c>
      <c r="R1940" t="n">
        <v>55.11</v>
      </c>
      <c r="S1940" t="n">
        <v>39.61</v>
      </c>
      <c r="T1940" t="n">
        <v>2811.09</v>
      </c>
      <c r="U1940" t="n">
        <v>0.72</v>
      </c>
      <c r="V1940" t="n">
        <v>0.75</v>
      </c>
      <c r="W1940" t="n">
        <v>2.62</v>
      </c>
      <c r="X1940" t="n">
        <v>0.16</v>
      </c>
      <c r="Y1940" t="n">
        <v>1</v>
      </c>
      <c r="Z1940" t="n">
        <v>10</v>
      </c>
    </row>
    <row r="1941">
      <c r="A1941" t="n">
        <v>140</v>
      </c>
      <c r="B1941" t="n">
        <v>145</v>
      </c>
      <c r="C1941" t="inlineStr">
        <is>
          <t xml:space="preserve">CONCLUIDO	</t>
        </is>
      </c>
      <c r="D1941" t="n">
        <v>5.3137</v>
      </c>
      <c r="E1941" t="n">
        <v>18.82</v>
      </c>
      <c r="F1941" t="n">
        <v>15.49</v>
      </c>
      <c r="G1941" t="n">
        <v>132.8</v>
      </c>
      <c r="H1941" t="n">
        <v>1.75</v>
      </c>
      <c r="I1941" t="n">
        <v>7</v>
      </c>
      <c r="J1941" t="n">
        <v>365.87</v>
      </c>
      <c r="K1941" t="n">
        <v>61.2</v>
      </c>
      <c r="L1941" t="n">
        <v>36</v>
      </c>
      <c r="M1941" t="n">
        <v>5</v>
      </c>
      <c r="N1941" t="n">
        <v>123.67</v>
      </c>
      <c r="O1941" t="n">
        <v>45358.13</v>
      </c>
      <c r="P1941" t="n">
        <v>265.02</v>
      </c>
      <c r="Q1941" t="n">
        <v>467.07</v>
      </c>
      <c r="R1941" t="n">
        <v>55.19</v>
      </c>
      <c r="S1941" t="n">
        <v>39.61</v>
      </c>
      <c r="T1941" t="n">
        <v>2853.36</v>
      </c>
      <c r="U1941" t="n">
        <v>0.72</v>
      </c>
      <c r="V1941" t="n">
        <v>0.75</v>
      </c>
      <c r="W1941" t="n">
        <v>2.62</v>
      </c>
      <c r="X1941" t="n">
        <v>0.16</v>
      </c>
      <c r="Y1941" t="n">
        <v>1</v>
      </c>
      <c r="Z1941" t="n">
        <v>10</v>
      </c>
    </row>
    <row r="1942">
      <c r="A1942" t="n">
        <v>141</v>
      </c>
      <c r="B1942" t="n">
        <v>145</v>
      </c>
      <c r="C1942" t="inlineStr">
        <is>
          <t xml:space="preserve">CONCLUIDO	</t>
        </is>
      </c>
      <c r="D1942" t="n">
        <v>5.3126</v>
      </c>
      <c r="E1942" t="n">
        <v>18.82</v>
      </c>
      <c r="F1942" t="n">
        <v>15.5</v>
      </c>
      <c r="G1942" t="n">
        <v>132.83</v>
      </c>
      <c r="H1942" t="n">
        <v>1.76</v>
      </c>
      <c r="I1942" t="n">
        <v>7</v>
      </c>
      <c r="J1942" t="n">
        <v>366.55</v>
      </c>
      <c r="K1942" t="n">
        <v>61.2</v>
      </c>
      <c r="L1942" t="n">
        <v>36.25</v>
      </c>
      <c r="M1942" t="n">
        <v>5</v>
      </c>
      <c r="N1942" t="n">
        <v>124.1</v>
      </c>
      <c r="O1942" t="n">
        <v>45442.03</v>
      </c>
      <c r="P1942" t="n">
        <v>265.04</v>
      </c>
      <c r="Q1942" t="n">
        <v>467.07</v>
      </c>
      <c r="R1942" t="n">
        <v>55.23</v>
      </c>
      <c r="S1942" t="n">
        <v>39.61</v>
      </c>
      <c r="T1942" t="n">
        <v>2872.61</v>
      </c>
      <c r="U1942" t="n">
        <v>0.72</v>
      </c>
      <c r="V1942" t="n">
        <v>0.75</v>
      </c>
      <c r="W1942" t="n">
        <v>2.62</v>
      </c>
      <c r="X1942" t="n">
        <v>0.16</v>
      </c>
      <c r="Y1942" t="n">
        <v>1</v>
      </c>
      <c r="Z1942" t="n">
        <v>10</v>
      </c>
    </row>
    <row r="1943">
      <c r="A1943" t="n">
        <v>142</v>
      </c>
      <c r="B1943" t="n">
        <v>145</v>
      </c>
      <c r="C1943" t="inlineStr">
        <is>
          <t xml:space="preserve">CONCLUIDO	</t>
        </is>
      </c>
      <c r="D1943" t="n">
        <v>5.3108</v>
      </c>
      <c r="E1943" t="n">
        <v>18.83</v>
      </c>
      <c r="F1943" t="n">
        <v>15.5</v>
      </c>
      <c r="G1943" t="n">
        <v>132.88</v>
      </c>
      <c r="H1943" t="n">
        <v>1.77</v>
      </c>
      <c r="I1943" t="n">
        <v>7</v>
      </c>
      <c r="J1943" t="n">
        <v>367.23</v>
      </c>
      <c r="K1943" t="n">
        <v>61.2</v>
      </c>
      <c r="L1943" t="n">
        <v>36.5</v>
      </c>
      <c r="M1943" t="n">
        <v>5</v>
      </c>
      <c r="N1943" t="n">
        <v>124.53</v>
      </c>
      <c r="O1943" t="n">
        <v>45526.17</v>
      </c>
      <c r="P1943" t="n">
        <v>265.26</v>
      </c>
      <c r="Q1943" t="n">
        <v>467.16</v>
      </c>
      <c r="R1943" t="n">
        <v>55.42</v>
      </c>
      <c r="S1943" t="n">
        <v>39.61</v>
      </c>
      <c r="T1943" t="n">
        <v>2963.89</v>
      </c>
      <c r="U1943" t="n">
        <v>0.71</v>
      </c>
      <c r="V1943" t="n">
        <v>0.75</v>
      </c>
      <c r="W1943" t="n">
        <v>2.62</v>
      </c>
      <c r="X1943" t="n">
        <v>0.17</v>
      </c>
      <c r="Y1943" t="n">
        <v>1</v>
      </c>
      <c r="Z1943" t="n">
        <v>10</v>
      </c>
    </row>
    <row r="1944">
      <c r="A1944" t="n">
        <v>143</v>
      </c>
      <c r="B1944" t="n">
        <v>145</v>
      </c>
      <c r="C1944" t="inlineStr">
        <is>
          <t xml:space="preserve">CONCLUIDO	</t>
        </is>
      </c>
      <c r="D1944" t="n">
        <v>5.309</v>
      </c>
      <c r="E1944" t="n">
        <v>18.84</v>
      </c>
      <c r="F1944" t="n">
        <v>15.51</v>
      </c>
      <c r="G1944" t="n">
        <v>132.94</v>
      </c>
      <c r="H1944" t="n">
        <v>1.78</v>
      </c>
      <c r="I1944" t="n">
        <v>7</v>
      </c>
      <c r="J1944" t="n">
        <v>367.92</v>
      </c>
      <c r="K1944" t="n">
        <v>61.2</v>
      </c>
      <c r="L1944" t="n">
        <v>36.75</v>
      </c>
      <c r="M1944" t="n">
        <v>5</v>
      </c>
      <c r="N1944" t="n">
        <v>124.97</v>
      </c>
      <c r="O1944" t="n">
        <v>45610.57</v>
      </c>
      <c r="P1944" t="n">
        <v>265.18</v>
      </c>
      <c r="Q1944" t="n">
        <v>467.07</v>
      </c>
      <c r="R1944" t="n">
        <v>55.64</v>
      </c>
      <c r="S1944" t="n">
        <v>39.61</v>
      </c>
      <c r="T1944" t="n">
        <v>3075.54</v>
      </c>
      <c r="U1944" t="n">
        <v>0.71</v>
      </c>
      <c r="V1944" t="n">
        <v>0.75</v>
      </c>
      <c r="W1944" t="n">
        <v>2.62</v>
      </c>
      <c r="X1944" t="n">
        <v>0.18</v>
      </c>
      <c r="Y1944" t="n">
        <v>1</v>
      </c>
      <c r="Z1944" t="n">
        <v>10</v>
      </c>
    </row>
    <row r="1945">
      <c r="A1945" t="n">
        <v>144</v>
      </c>
      <c r="B1945" t="n">
        <v>145</v>
      </c>
      <c r="C1945" t="inlineStr">
        <is>
          <t xml:space="preserve">CONCLUIDO	</t>
        </is>
      </c>
      <c r="D1945" t="n">
        <v>5.3108</v>
      </c>
      <c r="E1945" t="n">
        <v>18.83</v>
      </c>
      <c r="F1945" t="n">
        <v>15.5</v>
      </c>
      <c r="G1945" t="n">
        <v>132.89</v>
      </c>
      <c r="H1945" t="n">
        <v>1.79</v>
      </c>
      <c r="I1945" t="n">
        <v>7</v>
      </c>
      <c r="J1945" t="n">
        <v>368.6</v>
      </c>
      <c r="K1945" t="n">
        <v>61.2</v>
      </c>
      <c r="L1945" t="n">
        <v>37</v>
      </c>
      <c r="M1945" t="n">
        <v>5</v>
      </c>
      <c r="N1945" t="n">
        <v>125.4</v>
      </c>
      <c r="O1945" t="n">
        <v>45695.24</v>
      </c>
      <c r="P1945" t="n">
        <v>264.97</v>
      </c>
      <c r="Q1945" t="n">
        <v>467.08</v>
      </c>
      <c r="R1945" t="n">
        <v>55.42</v>
      </c>
      <c r="S1945" t="n">
        <v>39.61</v>
      </c>
      <c r="T1945" t="n">
        <v>2964.52</v>
      </c>
      <c r="U1945" t="n">
        <v>0.71</v>
      </c>
      <c r="V1945" t="n">
        <v>0.75</v>
      </c>
      <c r="W1945" t="n">
        <v>2.62</v>
      </c>
      <c r="X1945" t="n">
        <v>0.17</v>
      </c>
      <c r="Y1945" t="n">
        <v>1</v>
      </c>
      <c r="Z1945" t="n">
        <v>10</v>
      </c>
    </row>
    <row r="1946">
      <c r="A1946" t="n">
        <v>145</v>
      </c>
      <c r="B1946" t="n">
        <v>145</v>
      </c>
      <c r="C1946" t="inlineStr">
        <is>
          <t xml:space="preserve">CONCLUIDO	</t>
        </is>
      </c>
      <c r="D1946" t="n">
        <v>5.3116</v>
      </c>
      <c r="E1946" t="n">
        <v>18.83</v>
      </c>
      <c r="F1946" t="n">
        <v>15.5</v>
      </c>
      <c r="G1946" t="n">
        <v>132.86</v>
      </c>
      <c r="H1946" t="n">
        <v>1.8</v>
      </c>
      <c r="I1946" t="n">
        <v>7</v>
      </c>
      <c r="J1946" t="n">
        <v>369.29</v>
      </c>
      <c r="K1946" t="n">
        <v>61.2</v>
      </c>
      <c r="L1946" t="n">
        <v>37.25</v>
      </c>
      <c r="M1946" t="n">
        <v>5</v>
      </c>
      <c r="N1946" t="n">
        <v>125.84</v>
      </c>
      <c r="O1946" t="n">
        <v>45780.16</v>
      </c>
      <c r="P1946" t="n">
        <v>264.92</v>
      </c>
      <c r="Q1946" t="n">
        <v>467.07</v>
      </c>
      <c r="R1946" t="n">
        <v>55.34</v>
      </c>
      <c r="S1946" t="n">
        <v>39.61</v>
      </c>
      <c r="T1946" t="n">
        <v>2927.9</v>
      </c>
      <c r="U1946" t="n">
        <v>0.72</v>
      </c>
      <c r="V1946" t="n">
        <v>0.75</v>
      </c>
      <c r="W1946" t="n">
        <v>2.62</v>
      </c>
      <c r="X1946" t="n">
        <v>0.17</v>
      </c>
      <c r="Y1946" t="n">
        <v>1</v>
      </c>
      <c r="Z1946" t="n">
        <v>10</v>
      </c>
    </row>
    <row r="1947">
      <c r="A1947" t="n">
        <v>146</v>
      </c>
      <c r="B1947" t="n">
        <v>145</v>
      </c>
      <c r="C1947" t="inlineStr">
        <is>
          <t xml:space="preserve">CONCLUIDO	</t>
        </is>
      </c>
      <c r="D1947" t="n">
        <v>5.3103</v>
      </c>
      <c r="E1947" t="n">
        <v>18.83</v>
      </c>
      <c r="F1947" t="n">
        <v>15.51</v>
      </c>
      <c r="G1947" t="n">
        <v>132.9</v>
      </c>
      <c r="H1947" t="n">
        <v>1.81</v>
      </c>
      <c r="I1947" t="n">
        <v>7</v>
      </c>
      <c r="J1947" t="n">
        <v>369.98</v>
      </c>
      <c r="K1947" t="n">
        <v>61.2</v>
      </c>
      <c r="L1947" t="n">
        <v>37.5</v>
      </c>
      <c r="M1947" t="n">
        <v>5</v>
      </c>
      <c r="N1947" t="n">
        <v>126.28</v>
      </c>
      <c r="O1947" t="n">
        <v>45865.47</v>
      </c>
      <c r="P1947" t="n">
        <v>264.55</v>
      </c>
      <c r="Q1947" t="n">
        <v>467.08</v>
      </c>
      <c r="R1947" t="n">
        <v>55.53</v>
      </c>
      <c r="S1947" t="n">
        <v>39.61</v>
      </c>
      <c r="T1947" t="n">
        <v>3022.39</v>
      </c>
      <c r="U1947" t="n">
        <v>0.71</v>
      </c>
      <c r="V1947" t="n">
        <v>0.75</v>
      </c>
      <c r="W1947" t="n">
        <v>2.62</v>
      </c>
      <c r="X1947" t="n">
        <v>0.17</v>
      </c>
      <c r="Y1947" t="n">
        <v>1</v>
      </c>
      <c r="Z1947" t="n">
        <v>10</v>
      </c>
    </row>
    <row r="1948">
      <c r="A1948" t="n">
        <v>147</v>
      </c>
      <c r="B1948" t="n">
        <v>145</v>
      </c>
      <c r="C1948" t="inlineStr">
        <is>
          <t xml:space="preserve">CONCLUIDO	</t>
        </is>
      </c>
      <c r="D1948" t="n">
        <v>5.3347</v>
      </c>
      <c r="E1948" t="n">
        <v>18.75</v>
      </c>
      <c r="F1948" t="n">
        <v>15.47</v>
      </c>
      <c r="G1948" t="n">
        <v>154.73</v>
      </c>
      <c r="H1948" t="n">
        <v>1.82</v>
      </c>
      <c r="I1948" t="n">
        <v>6</v>
      </c>
      <c r="J1948" t="n">
        <v>370.67</v>
      </c>
      <c r="K1948" t="n">
        <v>61.2</v>
      </c>
      <c r="L1948" t="n">
        <v>37.75</v>
      </c>
      <c r="M1948" t="n">
        <v>4</v>
      </c>
      <c r="N1948" t="n">
        <v>126.73</v>
      </c>
      <c r="O1948" t="n">
        <v>45950.92</v>
      </c>
      <c r="P1948" t="n">
        <v>263.37</v>
      </c>
      <c r="Q1948" t="n">
        <v>467.07</v>
      </c>
      <c r="R1948" t="n">
        <v>54.5</v>
      </c>
      <c r="S1948" t="n">
        <v>39.61</v>
      </c>
      <c r="T1948" t="n">
        <v>2508.66</v>
      </c>
      <c r="U1948" t="n">
        <v>0.73</v>
      </c>
      <c r="V1948" t="n">
        <v>0.75</v>
      </c>
      <c r="W1948" t="n">
        <v>2.62</v>
      </c>
      <c r="X1948" t="n">
        <v>0.14</v>
      </c>
      <c r="Y1948" t="n">
        <v>1</v>
      </c>
      <c r="Z1948" t="n">
        <v>10</v>
      </c>
    </row>
    <row r="1949">
      <c r="A1949" t="n">
        <v>148</v>
      </c>
      <c r="B1949" t="n">
        <v>145</v>
      </c>
      <c r="C1949" t="inlineStr">
        <is>
          <t xml:space="preserve">CONCLUIDO	</t>
        </is>
      </c>
      <c r="D1949" t="n">
        <v>5.3371</v>
      </c>
      <c r="E1949" t="n">
        <v>18.74</v>
      </c>
      <c r="F1949" t="n">
        <v>15.46</v>
      </c>
      <c r="G1949" t="n">
        <v>154.64</v>
      </c>
      <c r="H1949" t="n">
        <v>1.82</v>
      </c>
      <c r="I1949" t="n">
        <v>6</v>
      </c>
      <c r="J1949" t="n">
        <v>371.37</v>
      </c>
      <c r="K1949" t="n">
        <v>61.2</v>
      </c>
      <c r="L1949" t="n">
        <v>38</v>
      </c>
      <c r="M1949" t="n">
        <v>4</v>
      </c>
      <c r="N1949" t="n">
        <v>127.17</v>
      </c>
      <c r="O1949" t="n">
        <v>46036.65</v>
      </c>
      <c r="P1949" t="n">
        <v>263.5</v>
      </c>
      <c r="Q1949" t="n">
        <v>467.07</v>
      </c>
      <c r="R1949" t="n">
        <v>54.25</v>
      </c>
      <c r="S1949" t="n">
        <v>39.61</v>
      </c>
      <c r="T1949" t="n">
        <v>2386.85</v>
      </c>
      <c r="U1949" t="n">
        <v>0.73</v>
      </c>
      <c r="V1949" t="n">
        <v>0.75</v>
      </c>
      <c r="W1949" t="n">
        <v>2.62</v>
      </c>
      <c r="X1949" t="n">
        <v>0.13</v>
      </c>
      <c r="Y1949" t="n">
        <v>1</v>
      </c>
      <c r="Z1949" t="n">
        <v>10</v>
      </c>
    </row>
    <row r="1950">
      <c r="A1950" t="n">
        <v>149</v>
      </c>
      <c r="B1950" t="n">
        <v>145</v>
      </c>
      <c r="C1950" t="inlineStr">
        <is>
          <t xml:space="preserve">CONCLUIDO	</t>
        </is>
      </c>
      <c r="D1950" t="n">
        <v>5.3355</v>
      </c>
      <c r="E1950" t="n">
        <v>18.74</v>
      </c>
      <c r="F1950" t="n">
        <v>15.47</v>
      </c>
      <c r="G1950" t="n">
        <v>154.7</v>
      </c>
      <c r="H1950" t="n">
        <v>1.83</v>
      </c>
      <c r="I1950" t="n">
        <v>6</v>
      </c>
      <c r="J1950" t="n">
        <v>372.07</v>
      </c>
      <c r="K1950" t="n">
        <v>61.2</v>
      </c>
      <c r="L1950" t="n">
        <v>38.25</v>
      </c>
      <c r="M1950" t="n">
        <v>4</v>
      </c>
      <c r="N1950" t="n">
        <v>127.62</v>
      </c>
      <c r="O1950" t="n">
        <v>46122.64</v>
      </c>
      <c r="P1950" t="n">
        <v>263.8</v>
      </c>
      <c r="Q1950" t="n">
        <v>467.07</v>
      </c>
      <c r="R1950" t="n">
        <v>54.38</v>
      </c>
      <c r="S1950" t="n">
        <v>39.61</v>
      </c>
      <c r="T1950" t="n">
        <v>2452.77</v>
      </c>
      <c r="U1950" t="n">
        <v>0.73</v>
      </c>
      <c r="V1950" t="n">
        <v>0.75</v>
      </c>
      <c r="W1950" t="n">
        <v>2.62</v>
      </c>
      <c r="X1950" t="n">
        <v>0.14</v>
      </c>
      <c r="Y1950" t="n">
        <v>1</v>
      </c>
      <c r="Z1950" t="n">
        <v>10</v>
      </c>
    </row>
    <row r="1951">
      <c r="A1951" t="n">
        <v>150</v>
      </c>
      <c r="B1951" t="n">
        <v>145</v>
      </c>
      <c r="C1951" t="inlineStr">
        <is>
          <t xml:space="preserve">CONCLUIDO	</t>
        </is>
      </c>
      <c r="D1951" t="n">
        <v>5.3363</v>
      </c>
      <c r="E1951" t="n">
        <v>18.74</v>
      </c>
      <c r="F1951" t="n">
        <v>15.47</v>
      </c>
      <c r="G1951" t="n">
        <v>154.67</v>
      </c>
      <c r="H1951" t="n">
        <v>1.84</v>
      </c>
      <c r="I1951" t="n">
        <v>6</v>
      </c>
      <c r="J1951" t="n">
        <v>372.77</v>
      </c>
      <c r="K1951" t="n">
        <v>61.2</v>
      </c>
      <c r="L1951" t="n">
        <v>38.5</v>
      </c>
      <c r="M1951" t="n">
        <v>4</v>
      </c>
      <c r="N1951" t="n">
        <v>128.07</v>
      </c>
      <c r="O1951" t="n">
        <v>46208.91</v>
      </c>
      <c r="P1951" t="n">
        <v>264.07</v>
      </c>
      <c r="Q1951" t="n">
        <v>467.07</v>
      </c>
      <c r="R1951" t="n">
        <v>54.37</v>
      </c>
      <c r="S1951" t="n">
        <v>39.61</v>
      </c>
      <c r="T1951" t="n">
        <v>2444.26</v>
      </c>
      <c r="U1951" t="n">
        <v>0.73</v>
      </c>
      <c r="V1951" t="n">
        <v>0.75</v>
      </c>
      <c r="W1951" t="n">
        <v>2.62</v>
      </c>
      <c r="X1951" t="n">
        <v>0.13</v>
      </c>
      <c r="Y1951" t="n">
        <v>1</v>
      </c>
      <c r="Z1951" t="n">
        <v>10</v>
      </c>
    </row>
    <row r="1952">
      <c r="A1952" t="n">
        <v>151</v>
      </c>
      <c r="B1952" t="n">
        <v>145</v>
      </c>
      <c r="C1952" t="inlineStr">
        <is>
          <t xml:space="preserve">CONCLUIDO	</t>
        </is>
      </c>
      <c r="D1952" t="n">
        <v>5.3352</v>
      </c>
      <c r="E1952" t="n">
        <v>18.74</v>
      </c>
      <c r="F1952" t="n">
        <v>15.47</v>
      </c>
      <c r="G1952" t="n">
        <v>154.71</v>
      </c>
      <c r="H1952" t="n">
        <v>1.85</v>
      </c>
      <c r="I1952" t="n">
        <v>6</v>
      </c>
      <c r="J1952" t="n">
        <v>373.47</v>
      </c>
      <c r="K1952" t="n">
        <v>61.2</v>
      </c>
      <c r="L1952" t="n">
        <v>38.75</v>
      </c>
      <c r="M1952" t="n">
        <v>4</v>
      </c>
      <c r="N1952" t="n">
        <v>128.52</v>
      </c>
      <c r="O1952" t="n">
        <v>46295.45</v>
      </c>
      <c r="P1952" t="n">
        <v>264.48</v>
      </c>
      <c r="Q1952" t="n">
        <v>467.07</v>
      </c>
      <c r="R1952" t="n">
        <v>54.47</v>
      </c>
      <c r="S1952" t="n">
        <v>39.61</v>
      </c>
      <c r="T1952" t="n">
        <v>2496.73</v>
      </c>
      <c r="U1952" t="n">
        <v>0.73</v>
      </c>
      <c r="V1952" t="n">
        <v>0.75</v>
      </c>
      <c r="W1952" t="n">
        <v>2.62</v>
      </c>
      <c r="X1952" t="n">
        <v>0.14</v>
      </c>
      <c r="Y1952" t="n">
        <v>1</v>
      </c>
      <c r="Z1952" t="n">
        <v>10</v>
      </c>
    </row>
    <row r="1953">
      <c r="A1953" t="n">
        <v>152</v>
      </c>
      <c r="B1953" t="n">
        <v>145</v>
      </c>
      <c r="C1953" t="inlineStr">
        <is>
          <t xml:space="preserve">CONCLUIDO	</t>
        </is>
      </c>
      <c r="D1953" t="n">
        <v>5.3322</v>
      </c>
      <c r="E1953" t="n">
        <v>18.75</v>
      </c>
      <c r="F1953" t="n">
        <v>15.48</v>
      </c>
      <c r="G1953" t="n">
        <v>154.81</v>
      </c>
      <c r="H1953" t="n">
        <v>1.86</v>
      </c>
      <c r="I1953" t="n">
        <v>6</v>
      </c>
      <c r="J1953" t="n">
        <v>374.17</v>
      </c>
      <c r="K1953" t="n">
        <v>61.2</v>
      </c>
      <c r="L1953" t="n">
        <v>39</v>
      </c>
      <c r="M1953" t="n">
        <v>4</v>
      </c>
      <c r="N1953" t="n">
        <v>128.97</v>
      </c>
      <c r="O1953" t="n">
        <v>46382.28</v>
      </c>
      <c r="P1953" t="n">
        <v>264.69</v>
      </c>
      <c r="Q1953" t="n">
        <v>467.07</v>
      </c>
      <c r="R1953" t="n">
        <v>54.78</v>
      </c>
      <c r="S1953" t="n">
        <v>39.61</v>
      </c>
      <c r="T1953" t="n">
        <v>2648.69</v>
      </c>
      <c r="U1953" t="n">
        <v>0.72</v>
      </c>
      <c r="V1953" t="n">
        <v>0.75</v>
      </c>
      <c r="W1953" t="n">
        <v>2.62</v>
      </c>
      <c r="X1953" t="n">
        <v>0.15</v>
      </c>
      <c r="Y1953" t="n">
        <v>1</v>
      </c>
      <c r="Z1953" t="n">
        <v>10</v>
      </c>
    </row>
    <row r="1954">
      <c r="A1954" t="n">
        <v>153</v>
      </c>
      <c r="B1954" t="n">
        <v>145</v>
      </c>
      <c r="C1954" t="inlineStr">
        <is>
          <t xml:space="preserve">CONCLUIDO	</t>
        </is>
      </c>
      <c r="D1954" t="n">
        <v>5.3319</v>
      </c>
      <c r="E1954" t="n">
        <v>18.76</v>
      </c>
      <c r="F1954" t="n">
        <v>15.48</v>
      </c>
      <c r="G1954" t="n">
        <v>154.82</v>
      </c>
      <c r="H1954" t="n">
        <v>1.87</v>
      </c>
      <c r="I1954" t="n">
        <v>6</v>
      </c>
      <c r="J1954" t="n">
        <v>374.88</v>
      </c>
      <c r="K1954" t="n">
        <v>61.2</v>
      </c>
      <c r="L1954" t="n">
        <v>39.25</v>
      </c>
      <c r="M1954" t="n">
        <v>4</v>
      </c>
      <c r="N1954" t="n">
        <v>129.43</v>
      </c>
      <c r="O1954" t="n">
        <v>46469.38</v>
      </c>
      <c r="P1954" t="n">
        <v>265.01</v>
      </c>
      <c r="Q1954" t="n">
        <v>467.07</v>
      </c>
      <c r="R1954" t="n">
        <v>54.78</v>
      </c>
      <c r="S1954" t="n">
        <v>39.61</v>
      </c>
      <c r="T1954" t="n">
        <v>2653.4</v>
      </c>
      <c r="U1954" t="n">
        <v>0.72</v>
      </c>
      <c r="V1954" t="n">
        <v>0.75</v>
      </c>
      <c r="W1954" t="n">
        <v>2.62</v>
      </c>
      <c r="X1954" t="n">
        <v>0.15</v>
      </c>
      <c r="Y1954" t="n">
        <v>1</v>
      </c>
      <c r="Z1954" t="n">
        <v>10</v>
      </c>
    </row>
    <row r="1955">
      <c r="A1955" t="n">
        <v>154</v>
      </c>
      <c r="B1955" t="n">
        <v>145</v>
      </c>
      <c r="C1955" t="inlineStr">
        <is>
          <t xml:space="preserve">CONCLUIDO	</t>
        </is>
      </c>
      <c r="D1955" t="n">
        <v>5.3329</v>
      </c>
      <c r="E1955" t="n">
        <v>18.75</v>
      </c>
      <c r="F1955" t="n">
        <v>15.48</v>
      </c>
      <c r="G1955" t="n">
        <v>154.79</v>
      </c>
      <c r="H1955" t="n">
        <v>1.88</v>
      </c>
      <c r="I1955" t="n">
        <v>6</v>
      </c>
      <c r="J1955" t="n">
        <v>375.59</v>
      </c>
      <c r="K1955" t="n">
        <v>61.2</v>
      </c>
      <c r="L1955" t="n">
        <v>39.5</v>
      </c>
      <c r="M1955" t="n">
        <v>4</v>
      </c>
      <c r="N1955" t="n">
        <v>129.89</v>
      </c>
      <c r="O1955" t="n">
        <v>46556.77</v>
      </c>
      <c r="P1955" t="n">
        <v>265.13</v>
      </c>
      <c r="Q1955" t="n">
        <v>467.07</v>
      </c>
      <c r="R1955" t="n">
        <v>54.77</v>
      </c>
      <c r="S1955" t="n">
        <v>39.61</v>
      </c>
      <c r="T1955" t="n">
        <v>2648.31</v>
      </c>
      <c r="U1955" t="n">
        <v>0.72</v>
      </c>
      <c r="V1955" t="n">
        <v>0.75</v>
      </c>
      <c r="W1955" t="n">
        <v>2.62</v>
      </c>
      <c r="X1955" t="n">
        <v>0.15</v>
      </c>
      <c r="Y1955" t="n">
        <v>1</v>
      </c>
      <c r="Z1955" t="n">
        <v>10</v>
      </c>
    </row>
    <row r="1956">
      <c r="A1956" t="n">
        <v>155</v>
      </c>
      <c r="B1956" t="n">
        <v>145</v>
      </c>
      <c r="C1956" t="inlineStr">
        <is>
          <t xml:space="preserve">CONCLUIDO	</t>
        </is>
      </c>
      <c r="D1956" t="n">
        <v>5.3342</v>
      </c>
      <c r="E1956" t="n">
        <v>18.75</v>
      </c>
      <c r="F1956" t="n">
        <v>15.47</v>
      </c>
      <c r="G1956" t="n">
        <v>154.74</v>
      </c>
      <c r="H1956" t="n">
        <v>1.88</v>
      </c>
      <c r="I1956" t="n">
        <v>6</v>
      </c>
      <c r="J1956" t="n">
        <v>376.3</v>
      </c>
      <c r="K1956" t="n">
        <v>61.2</v>
      </c>
      <c r="L1956" t="n">
        <v>39.75</v>
      </c>
      <c r="M1956" t="n">
        <v>4</v>
      </c>
      <c r="N1956" t="n">
        <v>130.35</v>
      </c>
      <c r="O1956" t="n">
        <v>46644.44</v>
      </c>
      <c r="P1956" t="n">
        <v>265</v>
      </c>
      <c r="Q1956" t="n">
        <v>467.08</v>
      </c>
      <c r="R1956" t="n">
        <v>54.63</v>
      </c>
      <c r="S1956" t="n">
        <v>39.61</v>
      </c>
      <c r="T1956" t="n">
        <v>2577.13</v>
      </c>
      <c r="U1956" t="n">
        <v>0.73</v>
      </c>
      <c r="V1956" t="n">
        <v>0.75</v>
      </c>
      <c r="W1956" t="n">
        <v>2.62</v>
      </c>
      <c r="X1956" t="n">
        <v>0.14</v>
      </c>
      <c r="Y1956" t="n">
        <v>1</v>
      </c>
      <c r="Z1956" t="n">
        <v>10</v>
      </c>
    </row>
    <row r="1957">
      <c r="A1957" t="n">
        <v>156</v>
      </c>
      <c r="B1957" t="n">
        <v>145</v>
      </c>
      <c r="C1957" t="inlineStr">
        <is>
          <t xml:space="preserve">CONCLUIDO	</t>
        </is>
      </c>
      <c r="D1957" t="n">
        <v>5.3337</v>
      </c>
      <c r="E1957" t="n">
        <v>18.75</v>
      </c>
      <c r="F1957" t="n">
        <v>15.48</v>
      </c>
      <c r="G1957" t="n">
        <v>154.76</v>
      </c>
      <c r="H1957" t="n">
        <v>1.89</v>
      </c>
      <c r="I1957" t="n">
        <v>6</v>
      </c>
      <c r="J1957" t="n">
        <v>377.01</v>
      </c>
      <c r="K1957" t="n">
        <v>61.2</v>
      </c>
      <c r="L1957" t="n">
        <v>40</v>
      </c>
      <c r="M1957" t="n">
        <v>4</v>
      </c>
      <c r="N1957" t="n">
        <v>130.81</v>
      </c>
      <c r="O1957" t="n">
        <v>46732.41</v>
      </c>
      <c r="P1957" t="n">
        <v>265.3</v>
      </c>
      <c r="Q1957" t="n">
        <v>467.07</v>
      </c>
      <c r="R1957" t="n">
        <v>54.68</v>
      </c>
      <c r="S1957" t="n">
        <v>39.61</v>
      </c>
      <c r="T1957" t="n">
        <v>2599.52</v>
      </c>
      <c r="U1957" t="n">
        <v>0.72</v>
      </c>
      <c r="V1957" t="n">
        <v>0.75</v>
      </c>
      <c r="W1957" t="n">
        <v>2.62</v>
      </c>
      <c r="X1957" t="n">
        <v>0.14</v>
      </c>
      <c r="Y1957" t="n">
        <v>1</v>
      </c>
      <c r="Z1957" t="n">
        <v>10</v>
      </c>
    </row>
    <row r="1958">
      <c r="A1958" t="n">
        <v>0</v>
      </c>
      <c r="B1958" t="n">
        <v>65</v>
      </c>
      <c r="C1958" t="inlineStr">
        <is>
          <t xml:space="preserve">CONCLUIDO	</t>
        </is>
      </c>
      <c r="D1958" t="n">
        <v>3.7808</v>
      </c>
      <c r="E1958" t="n">
        <v>26.45</v>
      </c>
      <c r="F1958" t="n">
        <v>19.97</v>
      </c>
      <c r="G1958" t="n">
        <v>7.58</v>
      </c>
      <c r="H1958" t="n">
        <v>0.13</v>
      </c>
      <c r="I1958" t="n">
        <v>158</v>
      </c>
      <c r="J1958" t="n">
        <v>133.21</v>
      </c>
      <c r="K1958" t="n">
        <v>46.47</v>
      </c>
      <c r="L1958" t="n">
        <v>1</v>
      </c>
      <c r="M1958" t="n">
        <v>156</v>
      </c>
      <c r="N1958" t="n">
        <v>20.75</v>
      </c>
      <c r="O1958" t="n">
        <v>16663.42</v>
      </c>
      <c r="P1958" t="n">
        <v>217.71</v>
      </c>
      <c r="Q1958" t="n">
        <v>467.25</v>
      </c>
      <c r="R1958" t="n">
        <v>201.18</v>
      </c>
      <c r="S1958" t="n">
        <v>39.61</v>
      </c>
      <c r="T1958" t="n">
        <v>75092.67999999999</v>
      </c>
      <c r="U1958" t="n">
        <v>0.2</v>
      </c>
      <c r="V1958" t="n">
        <v>0.58</v>
      </c>
      <c r="W1958" t="n">
        <v>2.87</v>
      </c>
      <c r="X1958" t="n">
        <v>4.63</v>
      </c>
      <c r="Y1958" t="n">
        <v>1</v>
      </c>
      <c r="Z1958" t="n">
        <v>10</v>
      </c>
    </row>
    <row r="1959">
      <c r="A1959" t="n">
        <v>1</v>
      </c>
      <c r="B1959" t="n">
        <v>65</v>
      </c>
      <c r="C1959" t="inlineStr">
        <is>
          <t xml:space="preserve">CONCLUIDO	</t>
        </is>
      </c>
      <c r="D1959" t="n">
        <v>4.1259</v>
      </c>
      <c r="E1959" t="n">
        <v>24.24</v>
      </c>
      <c r="F1959" t="n">
        <v>18.82</v>
      </c>
      <c r="G1959" t="n">
        <v>9.49</v>
      </c>
      <c r="H1959" t="n">
        <v>0.17</v>
      </c>
      <c r="I1959" t="n">
        <v>119</v>
      </c>
      <c r="J1959" t="n">
        <v>133.55</v>
      </c>
      <c r="K1959" t="n">
        <v>46.47</v>
      </c>
      <c r="L1959" t="n">
        <v>1.25</v>
      </c>
      <c r="M1959" t="n">
        <v>117</v>
      </c>
      <c r="N1959" t="n">
        <v>20.83</v>
      </c>
      <c r="O1959" t="n">
        <v>16704.7</v>
      </c>
      <c r="P1959" t="n">
        <v>204.49</v>
      </c>
      <c r="Q1959" t="n">
        <v>467.19</v>
      </c>
      <c r="R1959" t="n">
        <v>163.05</v>
      </c>
      <c r="S1959" t="n">
        <v>39.61</v>
      </c>
      <c r="T1959" t="n">
        <v>56220.1</v>
      </c>
      <c r="U1959" t="n">
        <v>0.24</v>
      </c>
      <c r="V1959" t="n">
        <v>0.62</v>
      </c>
      <c r="W1959" t="n">
        <v>2.82</v>
      </c>
      <c r="X1959" t="n">
        <v>3.48</v>
      </c>
      <c r="Y1959" t="n">
        <v>1</v>
      </c>
      <c r="Z1959" t="n">
        <v>10</v>
      </c>
    </row>
    <row r="1960">
      <c r="A1960" t="n">
        <v>2</v>
      </c>
      <c r="B1960" t="n">
        <v>65</v>
      </c>
      <c r="C1960" t="inlineStr">
        <is>
          <t xml:space="preserve">CONCLUIDO	</t>
        </is>
      </c>
      <c r="D1960" t="n">
        <v>4.3781</v>
      </c>
      <c r="E1960" t="n">
        <v>22.84</v>
      </c>
      <c r="F1960" t="n">
        <v>18.07</v>
      </c>
      <c r="G1960" t="n">
        <v>11.42</v>
      </c>
      <c r="H1960" t="n">
        <v>0.2</v>
      </c>
      <c r="I1960" t="n">
        <v>95</v>
      </c>
      <c r="J1960" t="n">
        <v>133.88</v>
      </c>
      <c r="K1960" t="n">
        <v>46.47</v>
      </c>
      <c r="L1960" t="n">
        <v>1.5</v>
      </c>
      <c r="M1960" t="n">
        <v>93</v>
      </c>
      <c r="N1960" t="n">
        <v>20.91</v>
      </c>
      <c r="O1960" t="n">
        <v>16746.01</v>
      </c>
      <c r="P1960" t="n">
        <v>195.85</v>
      </c>
      <c r="Q1960" t="n">
        <v>467.28</v>
      </c>
      <c r="R1960" t="n">
        <v>138.94</v>
      </c>
      <c r="S1960" t="n">
        <v>39.61</v>
      </c>
      <c r="T1960" t="n">
        <v>44286.57</v>
      </c>
      <c r="U1960" t="n">
        <v>0.29</v>
      </c>
      <c r="V1960" t="n">
        <v>0.65</v>
      </c>
      <c r="W1960" t="n">
        <v>2.77</v>
      </c>
      <c r="X1960" t="n">
        <v>2.74</v>
      </c>
      <c r="Y1960" t="n">
        <v>1</v>
      </c>
      <c r="Z1960" t="n">
        <v>10</v>
      </c>
    </row>
    <row r="1961">
      <c r="A1961" t="n">
        <v>3</v>
      </c>
      <c r="B1961" t="n">
        <v>65</v>
      </c>
      <c r="C1961" t="inlineStr">
        <is>
          <t xml:space="preserve">CONCLUIDO	</t>
        </is>
      </c>
      <c r="D1961" t="n">
        <v>4.5414</v>
      </c>
      <c r="E1961" t="n">
        <v>22.02</v>
      </c>
      <c r="F1961" t="n">
        <v>17.66</v>
      </c>
      <c r="G1961" t="n">
        <v>13.25</v>
      </c>
      <c r="H1961" t="n">
        <v>0.23</v>
      </c>
      <c r="I1961" t="n">
        <v>80</v>
      </c>
      <c r="J1961" t="n">
        <v>134.22</v>
      </c>
      <c r="K1961" t="n">
        <v>46.47</v>
      </c>
      <c r="L1961" t="n">
        <v>1.75</v>
      </c>
      <c r="M1961" t="n">
        <v>78</v>
      </c>
      <c r="N1961" t="n">
        <v>21</v>
      </c>
      <c r="O1961" t="n">
        <v>16787.35</v>
      </c>
      <c r="P1961" t="n">
        <v>190.66</v>
      </c>
      <c r="Q1961" t="n">
        <v>467.14</v>
      </c>
      <c r="R1961" t="n">
        <v>125.5</v>
      </c>
      <c r="S1961" t="n">
        <v>39.61</v>
      </c>
      <c r="T1961" t="n">
        <v>37641.88</v>
      </c>
      <c r="U1961" t="n">
        <v>0.32</v>
      </c>
      <c r="V1961" t="n">
        <v>0.66</v>
      </c>
      <c r="W1961" t="n">
        <v>2.75</v>
      </c>
      <c r="X1961" t="n">
        <v>2.33</v>
      </c>
      <c r="Y1961" t="n">
        <v>1</v>
      </c>
      <c r="Z1961" t="n">
        <v>10</v>
      </c>
    </row>
    <row r="1962">
      <c r="A1962" t="n">
        <v>4</v>
      </c>
      <c r="B1962" t="n">
        <v>65</v>
      </c>
      <c r="C1962" t="inlineStr">
        <is>
          <t xml:space="preserve">CONCLUIDO	</t>
        </is>
      </c>
      <c r="D1962" t="n">
        <v>4.6942</v>
      </c>
      <c r="E1962" t="n">
        <v>21.3</v>
      </c>
      <c r="F1962" t="n">
        <v>17.27</v>
      </c>
      <c r="G1962" t="n">
        <v>15.24</v>
      </c>
      <c r="H1962" t="n">
        <v>0.26</v>
      </c>
      <c r="I1962" t="n">
        <v>68</v>
      </c>
      <c r="J1962" t="n">
        <v>134.55</v>
      </c>
      <c r="K1962" t="n">
        <v>46.47</v>
      </c>
      <c r="L1962" t="n">
        <v>2</v>
      </c>
      <c r="M1962" t="n">
        <v>66</v>
      </c>
      <c r="N1962" t="n">
        <v>21.09</v>
      </c>
      <c r="O1962" t="n">
        <v>16828.84</v>
      </c>
      <c r="P1962" t="n">
        <v>185.83</v>
      </c>
      <c r="Q1962" t="n">
        <v>467.11</v>
      </c>
      <c r="R1962" t="n">
        <v>112.84</v>
      </c>
      <c r="S1962" t="n">
        <v>39.61</v>
      </c>
      <c r="T1962" t="n">
        <v>31369.05</v>
      </c>
      <c r="U1962" t="n">
        <v>0.35</v>
      </c>
      <c r="V1962" t="n">
        <v>0.68</v>
      </c>
      <c r="W1962" t="n">
        <v>2.72</v>
      </c>
      <c r="X1962" t="n">
        <v>1.94</v>
      </c>
      <c r="Y1962" t="n">
        <v>1</v>
      </c>
      <c r="Z1962" t="n">
        <v>10</v>
      </c>
    </row>
    <row r="1963">
      <c r="A1963" t="n">
        <v>5</v>
      </c>
      <c r="B1963" t="n">
        <v>65</v>
      </c>
      <c r="C1963" t="inlineStr">
        <is>
          <t xml:space="preserve">CONCLUIDO	</t>
        </is>
      </c>
      <c r="D1963" t="n">
        <v>4.7902</v>
      </c>
      <c r="E1963" t="n">
        <v>20.88</v>
      </c>
      <c r="F1963" t="n">
        <v>17.06</v>
      </c>
      <c r="G1963" t="n">
        <v>17.06</v>
      </c>
      <c r="H1963" t="n">
        <v>0.29</v>
      </c>
      <c r="I1963" t="n">
        <v>60</v>
      </c>
      <c r="J1963" t="n">
        <v>134.89</v>
      </c>
      <c r="K1963" t="n">
        <v>46.47</v>
      </c>
      <c r="L1963" t="n">
        <v>2.25</v>
      </c>
      <c r="M1963" t="n">
        <v>58</v>
      </c>
      <c r="N1963" t="n">
        <v>21.17</v>
      </c>
      <c r="O1963" t="n">
        <v>16870.25</v>
      </c>
      <c r="P1963" t="n">
        <v>182.88</v>
      </c>
      <c r="Q1963" t="n">
        <v>467.08</v>
      </c>
      <c r="R1963" t="n">
        <v>106.21</v>
      </c>
      <c r="S1963" t="n">
        <v>39.61</v>
      </c>
      <c r="T1963" t="n">
        <v>28097.42</v>
      </c>
      <c r="U1963" t="n">
        <v>0.37</v>
      </c>
      <c r="V1963" t="n">
        <v>0.68</v>
      </c>
      <c r="W1963" t="n">
        <v>2.71</v>
      </c>
      <c r="X1963" t="n">
        <v>1.73</v>
      </c>
      <c r="Y1963" t="n">
        <v>1</v>
      </c>
      <c r="Z1963" t="n">
        <v>10</v>
      </c>
    </row>
    <row r="1964">
      <c r="A1964" t="n">
        <v>6</v>
      </c>
      <c r="B1964" t="n">
        <v>65</v>
      </c>
      <c r="C1964" t="inlineStr">
        <is>
          <t xml:space="preserve">CONCLUIDO	</t>
        </is>
      </c>
      <c r="D1964" t="n">
        <v>4.8868</v>
      </c>
      <c r="E1964" t="n">
        <v>20.46</v>
      </c>
      <c r="F1964" t="n">
        <v>16.84</v>
      </c>
      <c r="G1964" t="n">
        <v>19.06</v>
      </c>
      <c r="H1964" t="n">
        <v>0.33</v>
      </c>
      <c r="I1964" t="n">
        <v>53</v>
      </c>
      <c r="J1964" t="n">
        <v>135.22</v>
      </c>
      <c r="K1964" t="n">
        <v>46.47</v>
      </c>
      <c r="L1964" t="n">
        <v>2.5</v>
      </c>
      <c r="M1964" t="n">
        <v>51</v>
      </c>
      <c r="N1964" t="n">
        <v>21.26</v>
      </c>
      <c r="O1964" t="n">
        <v>16911.68</v>
      </c>
      <c r="P1964" t="n">
        <v>180</v>
      </c>
      <c r="Q1964" t="n">
        <v>467.14</v>
      </c>
      <c r="R1964" t="n">
        <v>99.31999999999999</v>
      </c>
      <c r="S1964" t="n">
        <v>39.61</v>
      </c>
      <c r="T1964" t="n">
        <v>24687.63</v>
      </c>
      <c r="U1964" t="n">
        <v>0.4</v>
      </c>
      <c r="V1964" t="n">
        <v>0.6899999999999999</v>
      </c>
      <c r="W1964" t="n">
        <v>2.69</v>
      </c>
      <c r="X1964" t="n">
        <v>1.51</v>
      </c>
      <c r="Y1964" t="n">
        <v>1</v>
      </c>
      <c r="Z1964" t="n">
        <v>10</v>
      </c>
    </row>
    <row r="1965">
      <c r="A1965" t="n">
        <v>7</v>
      </c>
      <c r="B1965" t="n">
        <v>65</v>
      </c>
      <c r="C1965" t="inlineStr">
        <is>
          <t xml:space="preserve">CONCLUIDO	</t>
        </is>
      </c>
      <c r="D1965" t="n">
        <v>4.9585</v>
      </c>
      <c r="E1965" t="n">
        <v>20.17</v>
      </c>
      <c r="F1965" t="n">
        <v>16.68</v>
      </c>
      <c r="G1965" t="n">
        <v>20.85</v>
      </c>
      <c r="H1965" t="n">
        <v>0.36</v>
      </c>
      <c r="I1965" t="n">
        <v>48</v>
      </c>
      <c r="J1965" t="n">
        <v>135.56</v>
      </c>
      <c r="K1965" t="n">
        <v>46.47</v>
      </c>
      <c r="L1965" t="n">
        <v>2.75</v>
      </c>
      <c r="M1965" t="n">
        <v>46</v>
      </c>
      <c r="N1965" t="n">
        <v>21.34</v>
      </c>
      <c r="O1965" t="n">
        <v>16953.14</v>
      </c>
      <c r="P1965" t="n">
        <v>177.62</v>
      </c>
      <c r="Q1965" t="n">
        <v>467.08</v>
      </c>
      <c r="R1965" t="n">
        <v>93.70999999999999</v>
      </c>
      <c r="S1965" t="n">
        <v>39.61</v>
      </c>
      <c r="T1965" t="n">
        <v>21908.06</v>
      </c>
      <c r="U1965" t="n">
        <v>0.42</v>
      </c>
      <c r="V1965" t="n">
        <v>0.7</v>
      </c>
      <c r="W1965" t="n">
        <v>2.69</v>
      </c>
      <c r="X1965" t="n">
        <v>1.35</v>
      </c>
      <c r="Y1965" t="n">
        <v>1</v>
      </c>
      <c r="Z1965" t="n">
        <v>10</v>
      </c>
    </row>
    <row r="1966">
      <c r="A1966" t="n">
        <v>8</v>
      </c>
      <c r="B1966" t="n">
        <v>65</v>
      </c>
      <c r="C1966" t="inlineStr">
        <is>
          <t xml:space="preserve">CONCLUIDO	</t>
        </is>
      </c>
      <c r="D1966" t="n">
        <v>5.0311</v>
      </c>
      <c r="E1966" t="n">
        <v>19.88</v>
      </c>
      <c r="F1966" t="n">
        <v>16.53</v>
      </c>
      <c r="G1966" t="n">
        <v>23.06</v>
      </c>
      <c r="H1966" t="n">
        <v>0.39</v>
      </c>
      <c r="I1966" t="n">
        <v>43</v>
      </c>
      <c r="J1966" t="n">
        <v>135.9</v>
      </c>
      <c r="K1966" t="n">
        <v>46.47</v>
      </c>
      <c r="L1966" t="n">
        <v>3</v>
      </c>
      <c r="M1966" t="n">
        <v>41</v>
      </c>
      <c r="N1966" t="n">
        <v>21.43</v>
      </c>
      <c r="O1966" t="n">
        <v>16994.64</v>
      </c>
      <c r="P1966" t="n">
        <v>175.31</v>
      </c>
      <c r="Q1966" t="n">
        <v>467.14</v>
      </c>
      <c r="R1966" t="n">
        <v>88.83</v>
      </c>
      <c r="S1966" t="n">
        <v>39.61</v>
      </c>
      <c r="T1966" t="n">
        <v>19492.19</v>
      </c>
      <c r="U1966" t="n">
        <v>0.45</v>
      </c>
      <c r="V1966" t="n">
        <v>0.71</v>
      </c>
      <c r="W1966" t="n">
        <v>2.68</v>
      </c>
      <c r="X1966" t="n">
        <v>1.19</v>
      </c>
      <c r="Y1966" t="n">
        <v>1</v>
      </c>
      <c r="Z1966" t="n">
        <v>10</v>
      </c>
    </row>
    <row r="1967">
      <c r="A1967" t="n">
        <v>9</v>
      </c>
      <c r="B1967" t="n">
        <v>65</v>
      </c>
      <c r="C1967" t="inlineStr">
        <is>
          <t xml:space="preserve">CONCLUIDO	</t>
        </is>
      </c>
      <c r="D1967" t="n">
        <v>5.0706</v>
      </c>
      <c r="E1967" t="n">
        <v>19.72</v>
      </c>
      <c r="F1967" t="n">
        <v>16.45</v>
      </c>
      <c r="G1967" t="n">
        <v>24.68</v>
      </c>
      <c r="H1967" t="n">
        <v>0.42</v>
      </c>
      <c r="I1967" t="n">
        <v>40</v>
      </c>
      <c r="J1967" t="n">
        <v>136.23</v>
      </c>
      <c r="K1967" t="n">
        <v>46.47</v>
      </c>
      <c r="L1967" t="n">
        <v>3.25</v>
      </c>
      <c r="M1967" t="n">
        <v>38</v>
      </c>
      <c r="N1967" t="n">
        <v>21.52</v>
      </c>
      <c r="O1967" t="n">
        <v>17036.16</v>
      </c>
      <c r="P1967" t="n">
        <v>173.87</v>
      </c>
      <c r="Q1967" t="n">
        <v>467.1</v>
      </c>
      <c r="R1967" t="n">
        <v>86.48</v>
      </c>
      <c r="S1967" t="n">
        <v>39.61</v>
      </c>
      <c r="T1967" t="n">
        <v>18331.58</v>
      </c>
      <c r="U1967" t="n">
        <v>0.46</v>
      </c>
      <c r="V1967" t="n">
        <v>0.71</v>
      </c>
      <c r="W1967" t="n">
        <v>2.67</v>
      </c>
      <c r="X1967" t="n">
        <v>1.12</v>
      </c>
      <c r="Y1967" t="n">
        <v>1</v>
      </c>
      <c r="Z1967" t="n">
        <v>10</v>
      </c>
    </row>
    <row r="1968">
      <c r="A1968" t="n">
        <v>10</v>
      </c>
      <c r="B1968" t="n">
        <v>65</v>
      </c>
      <c r="C1968" t="inlineStr">
        <is>
          <t xml:space="preserve">CONCLUIDO	</t>
        </is>
      </c>
      <c r="D1968" t="n">
        <v>5.1122</v>
      </c>
      <c r="E1968" t="n">
        <v>19.56</v>
      </c>
      <c r="F1968" t="n">
        <v>16.37</v>
      </c>
      <c r="G1968" t="n">
        <v>26.55</v>
      </c>
      <c r="H1968" t="n">
        <v>0.45</v>
      </c>
      <c r="I1968" t="n">
        <v>37</v>
      </c>
      <c r="J1968" t="n">
        <v>136.57</v>
      </c>
      <c r="K1968" t="n">
        <v>46.47</v>
      </c>
      <c r="L1968" t="n">
        <v>3.5</v>
      </c>
      <c r="M1968" t="n">
        <v>35</v>
      </c>
      <c r="N1968" t="n">
        <v>21.6</v>
      </c>
      <c r="O1968" t="n">
        <v>17077.72</v>
      </c>
      <c r="P1968" t="n">
        <v>172.91</v>
      </c>
      <c r="Q1968" t="n">
        <v>467.09</v>
      </c>
      <c r="R1968" t="n">
        <v>83.94</v>
      </c>
      <c r="S1968" t="n">
        <v>39.61</v>
      </c>
      <c r="T1968" t="n">
        <v>17077.11</v>
      </c>
      <c r="U1968" t="n">
        <v>0.47</v>
      </c>
      <c r="V1968" t="n">
        <v>0.71</v>
      </c>
      <c r="W1968" t="n">
        <v>2.67</v>
      </c>
      <c r="X1968" t="n">
        <v>1.04</v>
      </c>
      <c r="Y1968" t="n">
        <v>1</v>
      </c>
      <c r="Z1968" t="n">
        <v>10</v>
      </c>
    </row>
    <row r="1969">
      <c r="A1969" t="n">
        <v>11</v>
      </c>
      <c r="B1969" t="n">
        <v>65</v>
      </c>
      <c r="C1969" t="inlineStr">
        <is>
          <t xml:space="preserve">CONCLUIDO	</t>
        </is>
      </c>
      <c r="D1969" t="n">
        <v>5.1597</v>
      </c>
      <c r="E1969" t="n">
        <v>19.38</v>
      </c>
      <c r="F1969" t="n">
        <v>16.28</v>
      </c>
      <c r="G1969" t="n">
        <v>28.72</v>
      </c>
      <c r="H1969" t="n">
        <v>0.48</v>
      </c>
      <c r="I1969" t="n">
        <v>34</v>
      </c>
      <c r="J1969" t="n">
        <v>136.91</v>
      </c>
      <c r="K1969" t="n">
        <v>46.47</v>
      </c>
      <c r="L1969" t="n">
        <v>3.75</v>
      </c>
      <c r="M1969" t="n">
        <v>32</v>
      </c>
      <c r="N1969" t="n">
        <v>21.69</v>
      </c>
      <c r="O1969" t="n">
        <v>17119.3</v>
      </c>
      <c r="P1969" t="n">
        <v>170.77</v>
      </c>
      <c r="Q1969" t="n">
        <v>467.07</v>
      </c>
      <c r="R1969" t="n">
        <v>80.68000000000001</v>
      </c>
      <c r="S1969" t="n">
        <v>39.61</v>
      </c>
      <c r="T1969" t="n">
        <v>15461.64</v>
      </c>
      <c r="U1969" t="n">
        <v>0.49</v>
      </c>
      <c r="V1969" t="n">
        <v>0.72</v>
      </c>
      <c r="W1969" t="n">
        <v>2.66</v>
      </c>
      <c r="X1969" t="n">
        <v>0.9399999999999999</v>
      </c>
      <c r="Y1969" t="n">
        <v>1</v>
      </c>
      <c r="Z1969" t="n">
        <v>10</v>
      </c>
    </row>
    <row r="1970">
      <c r="A1970" t="n">
        <v>12</v>
      </c>
      <c r="B1970" t="n">
        <v>65</v>
      </c>
      <c r="C1970" t="inlineStr">
        <is>
          <t xml:space="preserve">CONCLUIDO	</t>
        </is>
      </c>
      <c r="D1970" t="n">
        <v>5.1908</v>
      </c>
      <c r="E1970" t="n">
        <v>19.26</v>
      </c>
      <c r="F1970" t="n">
        <v>16.21</v>
      </c>
      <c r="G1970" t="n">
        <v>30.4</v>
      </c>
      <c r="H1970" t="n">
        <v>0.52</v>
      </c>
      <c r="I1970" t="n">
        <v>32</v>
      </c>
      <c r="J1970" t="n">
        <v>137.25</v>
      </c>
      <c r="K1970" t="n">
        <v>46.47</v>
      </c>
      <c r="L1970" t="n">
        <v>4</v>
      </c>
      <c r="M1970" t="n">
        <v>30</v>
      </c>
      <c r="N1970" t="n">
        <v>21.78</v>
      </c>
      <c r="O1970" t="n">
        <v>17160.92</v>
      </c>
      <c r="P1970" t="n">
        <v>169.71</v>
      </c>
      <c r="Q1970" t="n">
        <v>467.09</v>
      </c>
      <c r="R1970" t="n">
        <v>78.61</v>
      </c>
      <c r="S1970" t="n">
        <v>39.61</v>
      </c>
      <c r="T1970" t="n">
        <v>14436.78</v>
      </c>
      <c r="U1970" t="n">
        <v>0.5</v>
      </c>
      <c r="V1970" t="n">
        <v>0.72</v>
      </c>
      <c r="W1970" t="n">
        <v>2.66</v>
      </c>
      <c r="X1970" t="n">
        <v>0.88</v>
      </c>
      <c r="Y1970" t="n">
        <v>1</v>
      </c>
      <c r="Z1970" t="n">
        <v>10</v>
      </c>
    </row>
    <row r="1971">
      <c r="A1971" t="n">
        <v>13</v>
      </c>
      <c r="B1971" t="n">
        <v>65</v>
      </c>
      <c r="C1971" t="inlineStr">
        <is>
          <t xml:space="preserve">CONCLUIDO	</t>
        </is>
      </c>
      <c r="D1971" t="n">
        <v>5.2141</v>
      </c>
      <c r="E1971" t="n">
        <v>19.18</v>
      </c>
      <c r="F1971" t="n">
        <v>16.18</v>
      </c>
      <c r="G1971" t="n">
        <v>32.36</v>
      </c>
      <c r="H1971" t="n">
        <v>0.55</v>
      </c>
      <c r="I1971" t="n">
        <v>30</v>
      </c>
      <c r="J1971" t="n">
        <v>137.58</v>
      </c>
      <c r="K1971" t="n">
        <v>46.47</v>
      </c>
      <c r="L1971" t="n">
        <v>4.25</v>
      </c>
      <c r="M1971" t="n">
        <v>28</v>
      </c>
      <c r="N1971" t="n">
        <v>21.87</v>
      </c>
      <c r="O1971" t="n">
        <v>17202.57</v>
      </c>
      <c r="P1971" t="n">
        <v>168.6</v>
      </c>
      <c r="Q1971" t="n">
        <v>467.09</v>
      </c>
      <c r="R1971" t="n">
        <v>77.53</v>
      </c>
      <c r="S1971" t="n">
        <v>39.61</v>
      </c>
      <c r="T1971" t="n">
        <v>13905.53</v>
      </c>
      <c r="U1971" t="n">
        <v>0.51</v>
      </c>
      <c r="V1971" t="n">
        <v>0.72</v>
      </c>
      <c r="W1971" t="n">
        <v>2.66</v>
      </c>
      <c r="X1971" t="n">
        <v>0.85</v>
      </c>
      <c r="Y1971" t="n">
        <v>1</v>
      </c>
      <c r="Z1971" t="n">
        <v>10</v>
      </c>
    </row>
    <row r="1972">
      <c r="A1972" t="n">
        <v>14</v>
      </c>
      <c r="B1972" t="n">
        <v>65</v>
      </c>
      <c r="C1972" t="inlineStr">
        <is>
          <t xml:space="preserve">CONCLUIDO	</t>
        </is>
      </c>
      <c r="D1972" t="n">
        <v>5.2509</v>
      </c>
      <c r="E1972" t="n">
        <v>19.04</v>
      </c>
      <c r="F1972" t="n">
        <v>16.1</v>
      </c>
      <c r="G1972" t="n">
        <v>34.5</v>
      </c>
      <c r="H1972" t="n">
        <v>0.58</v>
      </c>
      <c r="I1972" t="n">
        <v>28</v>
      </c>
      <c r="J1972" t="n">
        <v>137.92</v>
      </c>
      <c r="K1972" t="n">
        <v>46.47</v>
      </c>
      <c r="L1972" t="n">
        <v>4.5</v>
      </c>
      <c r="M1972" t="n">
        <v>26</v>
      </c>
      <c r="N1972" t="n">
        <v>21.95</v>
      </c>
      <c r="O1972" t="n">
        <v>17244.24</v>
      </c>
      <c r="P1972" t="n">
        <v>167.06</v>
      </c>
      <c r="Q1972" t="n">
        <v>467.07</v>
      </c>
      <c r="R1972" t="n">
        <v>74.97</v>
      </c>
      <c r="S1972" t="n">
        <v>39.61</v>
      </c>
      <c r="T1972" t="n">
        <v>12634.59</v>
      </c>
      <c r="U1972" t="n">
        <v>0.53</v>
      </c>
      <c r="V1972" t="n">
        <v>0.72</v>
      </c>
      <c r="W1972" t="n">
        <v>2.65</v>
      </c>
      <c r="X1972" t="n">
        <v>0.77</v>
      </c>
      <c r="Y1972" t="n">
        <v>1</v>
      </c>
      <c r="Z1972" t="n">
        <v>10</v>
      </c>
    </row>
    <row r="1973">
      <c r="A1973" t="n">
        <v>15</v>
      </c>
      <c r="B1973" t="n">
        <v>65</v>
      </c>
      <c r="C1973" t="inlineStr">
        <is>
          <t xml:space="preserve">CONCLUIDO	</t>
        </is>
      </c>
      <c r="D1973" t="n">
        <v>5.2623</v>
      </c>
      <c r="E1973" t="n">
        <v>19</v>
      </c>
      <c r="F1973" t="n">
        <v>16.09</v>
      </c>
      <c r="G1973" t="n">
        <v>35.75</v>
      </c>
      <c r="H1973" t="n">
        <v>0.61</v>
      </c>
      <c r="I1973" t="n">
        <v>27</v>
      </c>
      <c r="J1973" t="n">
        <v>138.26</v>
      </c>
      <c r="K1973" t="n">
        <v>46.47</v>
      </c>
      <c r="L1973" t="n">
        <v>4.75</v>
      </c>
      <c r="M1973" t="n">
        <v>25</v>
      </c>
      <c r="N1973" t="n">
        <v>22.04</v>
      </c>
      <c r="O1973" t="n">
        <v>17285.95</v>
      </c>
      <c r="P1973" t="n">
        <v>166.36</v>
      </c>
      <c r="Q1973" t="n">
        <v>467.17</v>
      </c>
      <c r="R1973" t="n">
        <v>74.58</v>
      </c>
      <c r="S1973" t="n">
        <v>39.61</v>
      </c>
      <c r="T1973" t="n">
        <v>12443.43</v>
      </c>
      <c r="U1973" t="n">
        <v>0.53</v>
      </c>
      <c r="V1973" t="n">
        <v>0.73</v>
      </c>
      <c r="W1973" t="n">
        <v>2.65</v>
      </c>
      <c r="X1973" t="n">
        <v>0.75</v>
      </c>
      <c r="Y1973" t="n">
        <v>1</v>
      </c>
      <c r="Z1973" t="n">
        <v>10</v>
      </c>
    </row>
    <row r="1974">
      <c r="A1974" t="n">
        <v>16</v>
      </c>
      <c r="B1974" t="n">
        <v>65</v>
      </c>
      <c r="C1974" t="inlineStr">
        <is>
          <t xml:space="preserve">CONCLUIDO	</t>
        </is>
      </c>
      <c r="D1974" t="n">
        <v>5.2938</v>
      </c>
      <c r="E1974" t="n">
        <v>18.89</v>
      </c>
      <c r="F1974" t="n">
        <v>16.03</v>
      </c>
      <c r="G1974" t="n">
        <v>38.47</v>
      </c>
      <c r="H1974" t="n">
        <v>0.64</v>
      </c>
      <c r="I1974" t="n">
        <v>25</v>
      </c>
      <c r="J1974" t="n">
        <v>138.6</v>
      </c>
      <c r="K1974" t="n">
        <v>46.47</v>
      </c>
      <c r="L1974" t="n">
        <v>5</v>
      </c>
      <c r="M1974" t="n">
        <v>23</v>
      </c>
      <c r="N1974" t="n">
        <v>22.13</v>
      </c>
      <c r="O1974" t="n">
        <v>17327.69</v>
      </c>
      <c r="P1974" t="n">
        <v>164.84</v>
      </c>
      <c r="Q1974" t="n">
        <v>467.13</v>
      </c>
      <c r="R1974" t="n">
        <v>72.54000000000001</v>
      </c>
      <c r="S1974" t="n">
        <v>39.61</v>
      </c>
      <c r="T1974" t="n">
        <v>11437.98</v>
      </c>
      <c r="U1974" t="n">
        <v>0.55</v>
      </c>
      <c r="V1974" t="n">
        <v>0.73</v>
      </c>
      <c r="W1974" t="n">
        <v>2.65</v>
      </c>
      <c r="X1974" t="n">
        <v>0.6899999999999999</v>
      </c>
      <c r="Y1974" t="n">
        <v>1</v>
      </c>
      <c r="Z1974" t="n">
        <v>10</v>
      </c>
    </row>
    <row r="1975">
      <c r="A1975" t="n">
        <v>17</v>
      </c>
      <c r="B1975" t="n">
        <v>65</v>
      </c>
      <c r="C1975" t="inlineStr">
        <is>
          <t xml:space="preserve">CONCLUIDO	</t>
        </is>
      </c>
      <c r="D1975" t="n">
        <v>5.3086</v>
      </c>
      <c r="E1975" t="n">
        <v>18.84</v>
      </c>
      <c r="F1975" t="n">
        <v>16</v>
      </c>
      <c r="G1975" t="n">
        <v>40.01</v>
      </c>
      <c r="H1975" t="n">
        <v>0.67</v>
      </c>
      <c r="I1975" t="n">
        <v>24</v>
      </c>
      <c r="J1975" t="n">
        <v>138.94</v>
      </c>
      <c r="K1975" t="n">
        <v>46.47</v>
      </c>
      <c r="L1975" t="n">
        <v>5.25</v>
      </c>
      <c r="M1975" t="n">
        <v>22</v>
      </c>
      <c r="N1975" t="n">
        <v>22.22</v>
      </c>
      <c r="O1975" t="n">
        <v>17369.47</v>
      </c>
      <c r="P1975" t="n">
        <v>164.04</v>
      </c>
      <c r="Q1975" t="n">
        <v>467.1</v>
      </c>
      <c r="R1975" t="n">
        <v>71.63</v>
      </c>
      <c r="S1975" t="n">
        <v>39.61</v>
      </c>
      <c r="T1975" t="n">
        <v>10986.84</v>
      </c>
      <c r="U1975" t="n">
        <v>0.55</v>
      </c>
      <c r="V1975" t="n">
        <v>0.73</v>
      </c>
      <c r="W1975" t="n">
        <v>2.65</v>
      </c>
      <c r="X1975" t="n">
        <v>0.67</v>
      </c>
      <c r="Y1975" t="n">
        <v>1</v>
      </c>
      <c r="Z1975" t="n">
        <v>10</v>
      </c>
    </row>
    <row r="1976">
      <c r="A1976" t="n">
        <v>18</v>
      </c>
      <c r="B1976" t="n">
        <v>65</v>
      </c>
      <c r="C1976" t="inlineStr">
        <is>
          <t xml:space="preserve">CONCLUIDO	</t>
        </is>
      </c>
      <c r="D1976" t="n">
        <v>5.3261</v>
      </c>
      <c r="E1976" t="n">
        <v>18.78</v>
      </c>
      <c r="F1976" t="n">
        <v>15.97</v>
      </c>
      <c r="G1976" t="n">
        <v>41.66</v>
      </c>
      <c r="H1976" t="n">
        <v>0.7</v>
      </c>
      <c r="I1976" t="n">
        <v>23</v>
      </c>
      <c r="J1976" t="n">
        <v>139.28</v>
      </c>
      <c r="K1976" t="n">
        <v>46.47</v>
      </c>
      <c r="L1976" t="n">
        <v>5.5</v>
      </c>
      <c r="M1976" t="n">
        <v>21</v>
      </c>
      <c r="N1976" t="n">
        <v>22.31</v>
      </c>
      <c r="O1976" t="n">
        <v>17411.27</v>
      </c>
      <c r="P1976" t="n">
        <v>163.06</v>
      </c>
      <c r="Q1976" t="n">
        <v>467.1</v>
      </c>
      <c r="R1976" t="n">
        <v>70.56999999999999</v>
      </c>
      <c r="S1976" t="n">
        <v>39.61</v>
      </c>
      <c r="T1976" t="n">
        <v>10459.49</v>
      </c>
      <c r="U1976" t="n">
        <v>0.5600000000000001</v>
      </c>
      <c r="V1976" t="n">
        <v>0.73</v>
      </c>
      <c r="W1976" t="n">
        <v>2.65</v>
      </c>
      <c r="X1976" t="n">
        <v>0.64</v>
      </c>
      <c r="Y1976" t="n">
        <v>1</v>
      </c>
      <c r="Z1976" t="n">
        <v>10</v>
      </c>
    </row>
    <row r="1977">
      <c r="A1977" t="n">
        <v>19</v>
      </c>
      <c r="B1977" t="n">
        <v>65</v>
      </c>
      <c r="C1977" t="inlineStr">
        <is>
          <t xml:space="preserve">CONCLUIDO	</t>
        </is>
      </c>
      <c r="D1977" t="n">
        <v>5.3462</v>
      </c>
      <c r="E1977" t="n">
        <v>18.7</v>
      </c>
      <c r="F1977" t="n">
        <v>15.93</v>
      </c>
      <c r="G1977" t="n">
        <v>43.43</v>
      </c>
      <c r="H1977" t="n">
        <v>0.73</v>
      </c>
      <c r="I1977" t="n">
        <v>22</v>
      </c>
      <c r="J1977" t="n">
        <v>139.61</v>
      </c>
      <c r="K1977" t="n">
        <v>46.47</v>
      </c>
      <c r="L1977" t="n">
        <v>5.75</v>
      </c>
      <c r="M1977" t="n">
        <v>20</v>
      </c>
      <c r="N1977" t="n">
        <v>22.4</v>
      </c>
      <c r="O1977" t="n">
        <v>17453.1</v>
      </c>
      <c r="P1977" t="n">
        <v>161.78</v>
      </c>
      <c r="Q1977" t="n">
        <v>467.07</v>
      </c>
      <c r="R1977" t="n">
        <v>69.31</v>
      </c>
      <c r="S1977" t="n">
        <v>39.61</v>
      </c>
      <c r="T1977" t="n">
        <v>9838.08</v>
      </c>
      <c r="U1977" t="n">
        <v>0.57</v>
      </c>
      <c r="V1977" t="n">
        <v>0.73</v>
      </c>
      <c r="W1977" t="n">
        <v>2.64</v>
      </c>
      <c r="X1977" t="n">
        <v>0.59</v>
      </c>
      <c r="Y1977" t="n">
        <v>1</v>
      </c>
      <c r="Z1977" t="n">
        <v>10</v>
      </c>
    </row>
    <row r="1978">
      <c r="A1978" t="n">
        <v>20</v>
      </c>
      <c r="B1978" t="n">
        <v>65</v>
      </c>
      <c r="C1978" t="inlineStr">
        <is>
          <t xml:space="preserve">CONCLUIDO	</t>
        </is>
      </c>
      <c r="D1978" t="n">
        <v>5.359</v>
      </c>
      <c r="E1978" t="n">
        <v>18.66</v>
      </c>
      <c r="F1978" t="n">
        <v>15.91</v>
      </c>
      <c r="G1978" t="n">
        <v>45.45</v>
      </c>
      <c r="H1978" t="n">
        <v>0.76</v>
      </c>
      <c r="I1978" t="n">
        <v>21</v>
      </c>
      <c r="J1978" t="n">
        <v>139.95</v>
      </c>
      <c r="K1978" t="n">
        <v>46.47</v>
      </c>
      <c r="L1978" t="n">
        <v>6</v>
      </c>
      <c r="M1978" t="n">
        <v>19</v>
      </c>
      <c r="N1978" t="n">
        <v>22.49</v>
      </c>
      <c r="O1978" t="n">
        <v>17494.97</v>
      </c>
      <c r="P1978" t="n">
        <v>160.59</v>
      </c>
      <c r="Q1978" t="n">
        <v>467.07</v>
      </c>
      <c r="R1978" t="n">
        <v>68.70999999999999</v>
      </c>
      <c r="S1978" t="n">
        <v>39.61</v>
      </c>
      <c r="T1978" t="n">
        <v>9542.98</v>
      </c>
      <c r="U1978" t="n">
        <v>0.58</v>
      </c>
      <c r="V1978" t="n">
        <v>0.73</v>
      </c>
      <c r="W1978" t="n">
        <v>2.64</v>
      </c>
      <c r="X1978" t="n">
        <v>0.57</v>
      </c>
      <c r="Y1978" t="n">
        <v>1</v>
      </c>
      <c r="Z1978" t="n">
        <v>10</v>
      </c>
    </row>
    <row r="1979">
      <c r="A1979" t="n">
        <v>21</v>
      </c>
      <c r="B1979" t="n">
        <v>65</v>
      </c>
      <c r="C1979" t="inlineStr">
        <is>
          <t xml:space="preserve">CONCLUIDO	</t>
        </is>
      </c>
      <c r="D1979" t="n">
        <v>5.3806</v>
      </c>
      <c r="E1979" t="n">
        <v>18.59</v>
      </c>
      <c r="F1979" t="n">
        <v>15.86</v>
      </c>
      <c r="G1979" t="n">
        <v>47.58</v>
      </c>
      <c r="H1979" t="n">
        <v>0.79</v>
      </c>
      <c r="I1979" t="n">
        <v>20</v>
      </c>
      <c r="J1979" t="n">
        <v>140.29</v>
      </c>
      <c r="K1979" t="n">
        <v>46.47</v>
      </c>
      <c r="L1979" t="n">
        <v>6.25</v>
      </c>
      <c r="M1979" t="n">
        <v>18</v>
      </c>
      <c r="N1979" t="n">
        <v>22.58</v>
      </c>
      <c r="O1979" t="n">
        <v>17536.87</v>
      </c>
      <c r="P1979" t="n">
        <v>160.35</v>
      </c>
      <c r="Q1979" t="n">
        <v>467.07</v>
      </c>
      <c r="R1979" t="n">
        <v>66.98</v>
      </c>
      <c r="S1979" t="n">
        <v>39.61</v>
      </c>
      <c r="T1979" t="n">
        <v>8681.379999999999</v>
      </c>
      <c r="U1979" t="n">
        <v>0.59</v>
      </c>
      <c r="V1979" t="n">
        <v>0.74</v>
      </c>
      <c r="W1979" t="n">
        <v>2.64</v>
      </c>
      <c r="X1979" t="n">
        <v>0.53</v>
      </c>
      <c r="Y1979" t="n">
        <v>1</v>
      </c>
      <c r="Z1979" t="n">
        <v>10</v>
      </c>
    </row>
    <row r="1980">
      <c r="A1980" t="n">
        <v>22</v>
      </c>
      <c r="B1980" t="n">
        <v>65</v>
      </c>
      <c r="C1980" t="inlineStr">
        <is>
          <t xml:space="preserve">CONCLUIDO	</t>
        </is>
      </c>
      <c r="D1980" t="n">
        <v>5.3886</v>
      </c>
      <c r="E1980" t="n">
        <v>18.56</v>
      </c>
      <c r="F1980" t="n">
        <v>15.86</v>
      </c>
      <c r="G1980" t="n">
        <v>50.09</v>
      </c>
      <c r="H1980" t="n">
        <v>0.82</v>
      </c>
      <c r="I1980" t="n">
        <v>19</v>
      </c>
      <c r="J1980" t="n">
        <v>140.63</v>
      </c>
      <c r="K1980" t="n">
        <v>46.47</v>
      </c>
      <c r="L1980" t="n">
        <v>6.5</v>
      </c>
      <c r="M1980" t="n">
        <v>17</v>
      </c>
      <c r="N1980" t="n">
        <v>22.67</v>
      </c>
      <c r="O1980" t="n">
        <v>17578.8</v>
      </c>
      <c r="P1980" t="n">
        <v>160.03</v>
      </c>
      <c r="Q1980" t="n">
        <v>467.07</v>
      </c>
      <c r="R1980" t="n">
        <v>67.15000000000001</v>
      </c>
      <c r="S1980" t="n">
        <v>39.61</v>
      </c>
      <c r="T1980" t="n">
        <v>8772.139999999999</v>
      </c>
      <c r="U1980" t="n">
        <v>0.59</v>
      </c>
      <c r="V1980" t="n">
        <v>0.74</v>
      </c>
      <c r="W1980" t="n">
        <v>2.64</v>
      </c>
      <c r="X1980" t="n">
        <v>0.53</v>
      </c>
      <c r="Y1980" t="n">
        <v>1</v>
      </c>
      <c r="Z1980" t="n">
        <v>10</v>
      </c>
    </row>
    <row r="1981">
      <c r="A1981" t="n">
        <v>23</v>
      </c>
      <c r="B1981" t="n">
        <v>65</v>
      </c>
      <c r="C1981" t="inlineStr">
        <is>
          <t xml:space="preserve">CONCLUIDO	</t>
        </is>
      </c>
      <c r="D1981" t="n">
        <v>5.4081</v>
      </c>
      <c r="E1981" t="n">
        <v>18.49</v>
      </c>
      <c r="F1981" t="n">
        <v>15.82</v>
      </c>
      <c r="G1981" t="n">
        <v>52.74</v>
      </c>
      <c r="H1981" t="n">
        <v>0.85</v>
      </c>
      <c r="I1981" t="n">
        <v>18</v>
      </c>
      <c r="J1981" t="n">
        <v>140.97</v>
      </c>
      <c r="K1981" t="n">
        <v>46.47</v>
      </c>
      <c r="L1981" t="n">
        <v>6.75</v>
      </c>
      <c r="M1981" t="n">
        <v>16</v>
      </c>
      <c r="N1981" t="n">
        <v>22.76</v>
      </c>
      <c r="O1981" t="n">
        <v>17620.76</v>
      </c>
      <c r="P1981" t="n">
        <v>158.83</v>
      </c>
      <c r="Q1981" t="n">
        <v>467.11</v>
      </c>
      <c r="R1981" t="n">
        <v>65.92</v>
      </c>
      <c r="S1981" t="n">
        <v>39.61</v>
      </c>
      <c r="T1981" t="n">
        <v>8162.09</v>
      </c>
      <c r="U1981" t="n">
        <v>0.6</v>
      </c>
      <c r="V1981" t="n">
        <v>0.74</v>
      </c>
      <c r="W1981" t="n">
        <v>2.63</v>
      </c>
      <c r="X1981" t="n">
        <v>0.49</v>
      </c>
      <c r="Y1981" t="n">
        <v>1</v>
      </c>
      <c r="Z1981" t="n">
        <v>10</v>
      </c>
    </row>
    <row r="1982">
      <c r="A1982" t="n">
        <v>24</v>
      </c>
      <c r="B1982" t="n">
        <v>65</v>
      </c>
      <c r="C1982" t="inlineStr">
        <is>
          <t xml:space="preserve">CONCLUIDO	</t>
        </is>
      </c>
      <c r="D1982" t="n">
        <v>5.408</v>
      </c>
      <c r="E1982" t="n">
        <v>18.49</v>
      </c>
      <c r="F1982" t="n">
        <v>15.82</v>
      </c>
      <c r="G1982" t="n">
        <v>52.74</v>
      </c>
      <c r="H1982" t="n">
        <v>0.88</v>
      </c>
      <c r="I1982" t="n">
        <v>18</v>
      </c>
      <c r="J1982" t="n">
        <v>141.31</v>
      </c>
      <c r="K1982" t="n">
        <v>46.47</v>
      </c>
      <c r="L1982" t="n">
        <v>7</v>
      </c>
      <c r="M1982" t="n">
        <v>16</v>
      </c>
      <c r="N1982" t="n">
        <v>22.85</v>
      </c>
      <c r="O1982" t="n">
        <v>17662.75</v>
      </c>
      <c r="P1982" t="n">
        <v>157.44</v>
      </c>
      <c r="Q1982" t="n">
        <v>467.07</v>
      </c>
      <c r="R1982" t="n">
        <v>65.8</v>
      </c>
      <c r="S1982" t="n">
        <v>39.61</v>
      </c>
      <c r="T1982" t="n">
        <v>8099.79</v>
      </c>
      <c r="U1982" t="n">
        <v>0.6</v>
      </c>
      <c r="V1982" t="n">
        <v>0.74</v>
      </c>
      <c r="W1982" t="n">
        <v>2.64</v>
      </c>
      <c r="X1982" t="n">
        <v>0.49</v>
      </c>
      <c r="Y1982" t="n">
        <v>1</v>
      </c>
      <c r="Z1982" t="n">
        <v>10</v>
      </c>
    </row>
    <row r="1983">
      <c r="A1983" t="n">
        <v>25</v>
      </c>
      <c r="B1983" t="n">
        <v>65</v>
      </c>
      <c r="C1983" t="inlineStr">
        <is>
          <t xml:space="preserve">CONCLUIDO	</t>
        </is>
      </c>
      <c r="D1983" t="n">
        <v>5.4236</v>
      </c>
      <c r="E1983" t="n">
        <v>18.44</v>
      </c>
      <c r="F1983" t="n">
        <v>15.79</v>
      </c>
      <c r="G1983" t="n">
        <v>55.75</v>
      </c>
      <c r="H1983" t="n">
        <v>0.91</v>
      </c>
      <c r="I1983" t="n">
        <v>17</v>
      </c>
      <c r="J1983" t="n">
        <v>141.66</v>
      </c>
      <c r="K1983" t="n">
        <v>46.47</v>
      </c>
      <c r="L1983" t="n">
        <v>7.25</v>
      </c>
      <c r="M1983" t="n">
        <v>15</v>
      </c>
      <c r="N1983" t="n">
        <v>22.94</v>
      </c>
      <c r="O1983" t="n">
        <v>17704.77</v>
      </c>
      <c r="P1983" t="n">
        <v>157.04</v>
      </c>
      <c r="Q1983" t="n">
        <v>467.12</v>
      </c>
      <c r="R1983" t="n">
        <v>64.92</v>
      </c>
      <c r="S1983" t="n">
        <v>39.61</v>
      </c>
      <c r="T1983" t="n">
        <v>7667.3</v>
      </c>
      <c r="U1983" t="n">
        <v>0.61</v>
      </c>
      <c r="V1983" t="n">
        <v>0.74</v>
      </c>
      <c r="W1983" t="n">
        <v>2.64</v>
      </c>
      <c r="X1983" t="n">
        <v>0.46</v>
      </c>
      <c r="Y1983" t="n">
        <v>1</v>
      </c>
      <c r="Z1983" t="n">
        <v>10</v>
      </c>
    </row>
    <row r="1984">
      <c r="A1984" t="n">
        <v>26</v>
      </c>
      <c r="B1984" t="n">
        <v>65</v>
      </c>
      <c r="C1984" t="inlineStr">
        <is>
          <t xml:space="preserve">CONCLUIDO	</t>
        </is>
      </c>
      <c r="D1984" t="n">
        <v>5.4379</v>
      </c>
      <c r="E1984" t="n">
        <v>18.39</v>
      </c>
      <c r="F1984" t="n">
        <v>15.77</v>
      </c>
      <c r="G1984" t="n">
        <v>59.15</v>
      </c>
      <c r="H1984" t="n">
        <v>0.93</v>
      </c>
      <c r="I1984" t="n">
        <v>16</v>
      </c>
      <c r="J1984" t="n">
        <v>142</v>
      </c>
      <c r="K1984" t="n">
        <v>46.47</v>
      </c>
      <c r="L1984" t="n">
        <v>7.5</v>
      </c>
      <c r="M1984" t="n">
        <v>14</v>
      </c>
      <c r="N1984" t="n">
        <v>23.03</v>
      </c>
      <c r="O1984" t="n">
        <v>17746.83</v>
      </c>
      <c r="P1984" t="n">
        <v>156.01</v>
      </c>
      <c r="Q1984" t="n">
        <v>467.09</v>
      </c>
      <c r="R1984" t="n">
        <v>64.36</v>
      </c>
      <c r="S1984" t="n">
        <v>39.61</v>
      </c>
      <c r="T1984" t="n">
        <v>7390.38</v>
      </c>
      <c r="U1984" t="n">
        <v>0.62</v>
      </c>
      <c r="V1984" t="n">
        <v>0.74</v>
      </c>
      <c r="W1984" t="n">
        <v>2.63</v>
      </c>
      <c r="X1984" t="n">
        <v>0.44</v>
      </c>
      <c r="Y1984" t="n">
        <v>1</v>
      </c>
      <c r="Z1984" t="n">
        <v>10</v>
      </c>
    </row>
    <row r="1985">
      <c r="A1985" t="n">
        <v>27</v>
      </c>
      <c r="B1985" t="n">
        <v>65</v>
      </c>
      <c r="C1985" t="inlineStr">
        <is>
          <t xml:space="preserve">CONCLUIDO	</t>
        </is>
      </c>
      <c r="D1985" t="n">
        <v>5.4364</v>
      </c>
      <c r="E1985" t="n">
        <v>18.39</v>
      </c>
      <c r="F1985" t="n">
        <v>15.78</v>
      </c>
      <c r="G1985" t="n">
        <v>59.17</v>
      </c>
      <c r="H1985" t="n">
        <v>0.96</v>
      </c>
      <c r="I1985" t="n">
        <v>16</v>
      </c>
      <c r="J1985" t="n">
        <v>142.34</v>
      </c>
      <c r="K1985" t="n">
        <v>46.47</v>
      </c>
      <c r="L1985" t="n">
        <v>7.75</v>
      </c>
      <c r="M1985" t="n">
        <v>14</v>
      </c>
      <c r="N1985" t="n">
        <v>23.12</v>
      </c>
      <c r="O1985" t="n">
        <v>17788.92</v>
      </c>
      <c r="P1985" t="n">
        <v>155.79</v>
      </c>
      <c r="Q1985" t="n">
        <v>467.07</v>
      </c>
      <c r="R1985" t="n">
        <v>64.5</v>
      </c>
      <c r="S1985" t="n">
        <v>39.61</v>
      </c>
      <c r="T1985" t="n">
        <v>7461.05</v>
      </c>
      <c r="U1985" t="n">
        <v>0.61</v>
      </c>
      <c r="V1985" t="n">
        <v>0.74</v>
      </c>
      <c r="W1985" t="n">
        <v>2.64</v>
      </c>
      <c r="X1985" t="n">
        <v>0.45</v>
      </c>
      <c r="Y1985" t="n">
        <v>1</v>
      </c>
      <c r="Z1985" t="n">
        <v>10</v>
      </c>
    </row>
    <row r="1986">
      <c r="A1986" t="n">
        <v>28</v>
      </c>
      <c r="B1986" t="n">
        <v>65</v>
      </c>
      <c r="C1986" t="inlineStr">
        <is>
          <t xml:space="preserve">CONCLUIDO	</t>
        </is>
      </c>
      <c r="D1986" t="n">
        <v>5.4599</v>
      </c>
      <c r="E1986" t="n">
        <v>18.32</v>
      </c>
      <c r="F1986" t="n">
        <v>15.73</v>
      </c>
      <c r="G1986" t="n">
        <v>62.91</v>
      </c>
      <c r="H1986" t="n">
        <v>0.99</v>
      </c>
      <c r="I1986" t="n">
        <v>15</v>
      </c>
      <c r="J1986" t="n">
        <v>142.68</v>
      </c>
      <c r="K1986" t="n">
        <v>46.47</v>
      </c>
      <c r="L1986" t="n">
        <v>8</v>
      </c>
      <c r="M1986" t="n">
        <v>13</v>
      </c>
      <c r="N1986" t="n">
        <v>23.21</v>
      </c>
      <c r="O1986" t="n">
        <v>17831.04</v>
      </c>
      <c r="P1986" t="n">
        <v>153.87</v>
      </c>
      <c r="Q1986" t="n">
        <v>467.07</v>
      </c>
      <c r="R1986" t="n">
        <v>62.81</v>
      </c>
      <c r="S1986" t="n">
        <v>39.61</v>
      </c>
      <c r="T1986" t="n">
        <v>6621.53</v>
      </c>
      <c r="U1986" t="n">
        <v>0.63</v>
      </c>
      <c r="V1986" t="n">
        <v>0.74</v>
      </c>
      <c r="W1986" t="n">
        <v>2.63</v>
      </c>
      <c r="X1986" t="n">
        <v>0.39</v>
      </c>
      <c r="Y1986" t="n">
        <v>1</v>
      </c>
      <c r="Z1986" t="n">
        <v>10</v>
      </c>
    </row>
    <row r="1987">
      <c r="A1987" t="n">
        <v>29</v>
      </c>
      <c r="B1987" t="n">
        <v>65</v>
      </c>
      <c r="C1987" t="inlineStr">
        <is>
          <t xml:space="preserve">CONCLUIDO	</t>
        </is>
      </c>
      <c r="D1987" t="n">
        <v>5.4583</v>
      </c>
      <c r="E1987" t="n">
        <v>18.32</v>
      </c>
      <c r="F1987" t="n">
        <v>15.73</v>
      </c>
      <c r="G1987" t="n">
        <v>62.93</v>
      </c>
      <c r="H1987" t="n">
        <v>1.02</v>
      </c>
      <c r="I1987" t="n">
        <v>15</v>
      </c>
      <c r="J1987" t="n">
        <v>143.02</v>
      </c>
      <c r="K1987" t="n">
        <v>46.47</v>
      </c>
      <c r="L1987" t="n">
        <v>8.25</v>
      </c>
      <c r="M1987" t="n">
        <v>13</v>
      </c>
      <c r="N1987" t="n">
        <v>23.3</v>
      </c>
      <c r="O1987" t="n">
        <v>17873.19</v>
      </c>
      <c r="P1987" t="n">
        <v>153.36</v>
      </c>
      <c r="Q1987" t="n">
        <v>467.07</v>
      </c>
      <c r="R1987" t="n">
        <v>62.8</v>
      </c>
      <c r="S1987" t="n">
        <v>39.61</v>
      </c>
      <c r="T1987" t="n">
        <v>6617.71</v>
      </c>
      <c r="U1987" t="n">
        <v>0.63</v>
      </c>
      <c r="V1987" t="n">
        <v>0.74</v>
      </c>
      <c r="W1987" t="n">
        <v>2.64</v>
      </c>
      <c r="X1987" t="n">
        <v>0.4</v>
      </c>
      <c r="Y1987" t="n">
        <v>1</v>
      </c>
      <c r="Z1987" t="n">
        <v>10</v>
      </c>
    </row>
    <row r="1988">
      <c r="A1988" t="n">
        <v>30</v>
      </c>
      <c r="B1988" t="n">
        <v>65</v>
      </c>
      <c r="C1988" t="inlineStr">
        <is>
          <t xml:space="preserve">CONCLUIDO	</t>
        </is>
      </c>
      <c r="D1988" t="n">
        <v>5.476</v>
      </c>
      <c r="E1988" t="n">
        <v>18.26</v>
      </c>
      <c r="F1988" t="n">
        <v>15.7</v>
      </c>
      <c r="G1988" t="n">
        <v>67.29000000000001</v>
      </c>
      <c r="H1988" t="n">
        <v>1.05</v>
      </c>
      <c r="I1988" t="n">
        <v>14</v>
      </c>
      <c r="J1988" t="n">
        <v>143.36</v>
      </c>
      <c r="K1988" t="n">
        <v>46.47</v>
      </c>
      <c r="L1988" t="n">
        <v>8.5</v>
      </c>
      <c r="M1988" t="n">
        <v>12</v>
      </c>
      <c r="N1988" t="n">
        <v>23.4</v>
      </c>
      <c r="O1988" t="n">
        <v>17915.37</v>
      </c>
      <c r="P1988" t="n">
        <v>152.83</v>
      </c>
      <c r="Q1988" t="n">
        <v>467.08</v>
      </c>
      <c r="R1988" t="n">
        <v>61.99</v>
      </c>
      <c r="S1988" t="n">
        <v>39.61</v>
      </c>
      <c r="T1988" t="n">
        <v>6216.77</v>
      </c>
      <c r="U1988" t="n">
        <v>0.64</v>
      </c>
      <c r="V1988" t="n">
        <v>0.74</v>
      </c>
      <c r="W1988" t="n">
        <v>2.63</v>
      </c>
      <c r="X1988" t="n">
        <v>0.37</v>
      </c>
      <c r="Y1988" t="n">
        <v>1</v>
      </c>
      <c r="Z1988" t="n">
        <v>10</v>
      </c>
    </row>
    <row r="1989">
      <c r="A1989" t="n">
        <v>31</v>
      </c>
      <c r="B1989" t="n">
        <v>65</v>
      </c>
      <c r="C1989" t="inlineStr">
        <is>
          <t xml:space="preserve">CONCLUIDO	</t>
        </is>
      </c>
      <c r="D1989" t="n">
        <v>5.4795</v>
      </c>
      <c r="E1989" t="n">
        <v>18.25</v>
      </c>
      <c r="F1989" t="n">
        <v>15.69</v>
      </c>
      <c r="G1989" t="n">
        <v>67.23999999999999</v>
      </c>
      <c r="H1989" t="n">
        <v>1.08</v>
      </c>
      <c r="I1989" t="n">
        <v>14</v>
      </c>
      <c r="J1989" t="n">
        <v>143.7</v>
      </c>
      <c r="K1989" t="n">
        <v>46.47</v>
      </c>
      <c r="L1989" t="n">
        <v>8.75</v>
      </c>
      <c r="M1989" t="n">
        <v>12</v>
      </c>
      <c r="N1989" t="n">
        <v>23.49</v>
      </c>
      <c r="O1989" t="n">
        <v>17957.59</v>
      </c>
      <c r="P1989" t="n">
        <v>151.58</v>
      </c>
      <c r="Q1989" t="n">
        <v>467.07</v>
      </c>
      <c r="R1989" t="n">
        <v>61.67</v>
      </c>
      <c r="S1989" t="n">
        <v>39.61</v>
      </c>
      <c r="T1989" t="n">
        <v>6056.36</v>
      </c>
      <c r="U1989" t="n">
        <v>0.64</v>
      </c>
      <c r="V1989" t="n">
        <v>0.74</v>
      </c>
      <c r="W1989" t="n">
        <v>2.63</v>
      </c>
      <c r="X1989" t="n">
        <v>0.36</v>
      </c>
      <c r="Y1989" t="n">
        <v>1</v>
      </c>
      <c r="Z1989" t="n">
        <v>10</v>
      </c>
    </row>
    <row r="1990">
      <c r="A1990" t="n">
        <v>32</v>
      </c>
      <c r="B1990" t="n">
        <v>65</v>
      </c>
      <c r="C1990" t="inlineStr">
        <is>
          <t xml:space="preserve">CONCLUIDO	</t>
        </is>
      </c>
      <c r="D1990" t="n">
        <v>5.4878</v>
      </c>
      <c r="E1990" t="n">
        <v>18.22</v>
      </c>
      <c r="F1990" t="n">
        <v>15.69</v>
      </c>
      <c r="G1990" t="n">
        <v>72.41</v>
      </c>
      <c r="H1990" t="n">
        <v>1.11</v>
      </c>
      <c r="I1990" t="n">
        <v>13</v>
      </c>
      <c r="J1990" t="n">
        <v>144.05</v>
      </c>
      <c r="K1990" t="n">
        <v>46.47</v>
      </c>
      <c r="L1990" t="n">
        <v>9</v>
      </c>
      <c r="M1990" t="n">
        <v>11</v>
      </c>
      <c r="N1990" t="n">
        <v>23.58</v>
      </c>
      <c r="O1990" t="n">
        <v>17999.83</v>
      </c>
      <c r="P1990" t="n">
        <v>150.55</v>
      </c>
      <c r="Q1990" t="n">
        <v>467.07</v>
      </c>
      <c r="R1990" t="n">
        <v>61.48</v>
      </c>
      <c r="S1990" t="n">
        <v>39.61</v>
      </c>
      <c r="T1990" t="n">
        <v>5965.56</v>
      </c>
      <c r="U1990" t="n">
        <v>0.64</v>
      </c>
      <c r="V1990" t="n">
        <v>0.74</v>
      </c>
      <c r="W1990" t="n">
        <v>2.63</v>
      </c>
      <c r="X1990" t="n">
        <v>0.35</v>
      </c>
      <c r="Y1990" t="n">
        <v>1</v>
      </c>
      <c r="Z1990" t="n">
        <v>10</v>
      </c>
    </row>
    <row r="1991">
      <c r="A1991" t="n">
        <v>33</v>
      </c>
      <c r="B1991" t="n">
        <v>65</v>
      </c>
      <c r="C1991" t="inlineStr">
        <is>
          <t xml:space="preserve">CONCLUIDO	</t>
        </is>
      </c>
      <c r="D1991" t="n">
        <v>5.4936</v>
      </c>
      <c r="E1991" t="n">
        <v>18.2</v>
      </c>
      <c r="F1991" t="n">
        <v>15.67</v>
      </c>
      <c r="G1991" t="n">
        <v>72.31999999999999</v>
      </c>
      <c r="H1991" t="n">
        <v>1.13</v>
      </c>
      <c r="I1991" t="n">
        <v>13</v>
      </c>
      <c r="J1991" t="n">
        <v>144.39</v>
      </c>
      <c r="K1991" t="n">
        <v>46.47</v>
      </c>
      <c r="L1991" t="n">
        <v>9.25</v>
      </c>
      <c r="M1991" t="n">
        <v>11</v>
      </c>
      <c r="N1991" t="n">
        <v>23.67</v>
      </c>
      <c r="O1991" t="n">
        <v>18042.12</v>
      </c>
      <c r="P1991" t="n">
        <v>150.66</v>
      </c>
      <c r="Q1991" t="n">
        <v>467.07</v>
      </c>
      <c r="R1991" t="n">
        <v>60.96</v>
      </c>
      <c r="S1991" t="n">
        <v>39.61</v>
      </c>
      <c r="T1991" t="n">
        <v>5705.58</v>
      </c>
      <c r="U1991" t="n">
        <v>0.65</v>
      </c>
      <c r="V1991" t="n">
        <v>0.74</v>
      </c>
      <c r="W1991" t="n">
        <v>2.63</v>
      </c>
      <c r="X1991" t="n">
        <v>0.34</v>
      </c>
      <c r="Y1991" t="n">
        <v>1</v>
      </c>
      <c r="Z1991" t="n">
        <v>10</v>
      </c>
    </row>
    <row r="1992">
      <c r="A1992" t="n">
        <v>34</v>
      </c>
      <c r="B1992" t="n">
        <v>65</v>
      </c>
      <c r="C1992" t="inlineStr">
        <is>
          <t xml:space="preserve">CONCLUIDO	</t>
        </is>
      </c>
      <c r="D1992" t="n">
        <v>5.4883</v>
      </c>
      <c r="E1992" t="n">
        <v>18.22</v>
      </c>
      <c r="F1992" t="n">
        <v>15.69</v>
      </c>
      <c r="G1992" t="n">
        <v>72.40000000000001</v>
      </c>
      <c r="H1992" t="n">
        <v>1.16</v>
      </c>
      <c r="I1992" t="n">
        <v>13</v>
      </c>
      <c r="J1992" t="n">
        <v>144.73</v>
      </c>
      <c r="K1992" t="n">
        <v>46.47</v>
      </c>
      <c r="L1992" t="n">
        <v>9.5</v>
      </c>
      <c r="M1992" t="n">
        <v>11</v>
      </c>
      <c r="N1992" t="n">
        <v>23.77</v>
      </c>
      <c r="O1992" t="n">
        <v>18084.43</v>
      </c>
      <c r="P1992" t="n">
        <v>150.16</v>
      </c>
      <c r="Q1992" t="n">
        <v>467.08</v>
      </c>
      <c r="R1992" t="n">
        <v>61.4</v>
      </c>
      <c r="S1992" t="n">
        <v>39.61</v>
      </c>
      <c r="T1992" t="n">
        <v>5924.8</v>
      </c>
      <c r="U1992" t="n">
        <v>0.65</v>
      </c>
      <c r="V1992" t="n">
        <v>0.74</v>
      </c>
      <c r="W1992" t="n">
        <v>2.63</v>
      </c>
      <c r="X1992" t="n">
        <v>0.35</v>
      </c>
      <c r="Y1992" t="n">
        <v>1</v>
      </c>
      <c r="Z1992" t="n">
        <v>10</v>
      </c>
    </row>
    <row r="1993">
      <c r="A1993" t="n">
        <v>35</v>
      </c>
      <c r="B1993" t="n">
        <v>65</v>
      </c>
      <c r="C1993" t="inlineStr">
        <is>
          <t xml:space="preserve">CONCLUIDO	</t>
        </is>
      </c>
      <c r="D1993" t="n">
        <v>5.5077</v>
      </c>
      <c r="E1993" t="n">
        <v>18.16</v>
      </c>
      <c r="F1993" t="n">
        <v>15.65</v>
      </c>
      <c r="G1993" t="n">
        <v>78.25</v>
      </c>
      <c r="H1993" t="n">
        <v>1.19</v>
      </c>
      <c r="I1993" t="n">
        <v>12</v>
      </c>
      <c r="J1993" t="n">
        <v>145.08</v>
      </c>
      <c r="K1993" t="n">
        <v>46.47</v>
      </c>
      <c r="L1993" t="n">
        <v>9.75</v>
      </c>
      <c r="M1993" t="n">
        <v>10</v>
      </c>
      <c r="N1993" t="n">
        <v>23.86</v>
      </c>
      <c r="O1993" t="n">
        <v>18126.77</v>
      </c>
      <c r="P1993" t="n">
        <v>148.23</v>
      </c>
      <c r="Q1993" t="n">
        <v>467.09</v>
      </c>
      <c r="R1993" t="n">
        <v>60.15</v>
      </c>
      <c r="S1993" t="n">
        <v>39.61</v>
      </c>
      <c r="T1993" t="n">
        <v>5305.43</v>
      </c>
      <c r="U1993" t="n">
        <v>0.66</v>
      </c>
      <c r="V1993" t="n">
        <v>0.75</v>
      </c>
      <c r="W1993" t="n">
        <v>2.63</v>
      </c>
      <c r="X1993" t="n">
        <v>0.32</v>
      </c>
      <c r="Y1993" t="n">
        <v>1</v>
      </c>
      <c r="Z1993" t="n">
        <v>10</v>
      </c>
    </row>
    <row r="1994">
      <c r="A1994" t="n">
        <v>36</v>
      </c>
      <c r="B1994" t="n">
        <v>65</v>
      </c>
      <c r="C1994" t="inlineStr">
        <is>
          <t xml:space="preserve">CONCLUIDO	</t>
        </is>
      </c>
      <c r="D1994" t="n">
        <v>5.5088</v>
      </c>
      <c r="E1994" t="n">
        <v>18.15</v>
      </c>
      <c r="F1994" t="n">
        <v>15.65</v>
      </c>
      <c r="G1994" t="n">
        <v>78.23</v>
      </c>
      <c r="H1994" t="n">
        <v>1.22</v>
      </c>
      <c r="I1994" t="n">
        <v>12</v>
      </c>
      <c r="J1994" t="n">
        <v>145.42</v>
      </c>
      <c r="K1994" t="n">
        <v>46.47</v>
      </c>
      <c r="L1994" t="n">
        <v>10</v>
      </c>
      <c r="M1994" t="n">
        <v>10</v>
      </c>
      <c r="N1994" t="n">
        <v>23.95</v>
      </c>
      <c r="O1994" t="n">
        <v>18169.15</v>
      </c>
      <c r="P1994" t="n">
        <v>148.21</v>
      </c>
      <c r="Q1994" t="n">
        <v>467.07</v>
      </c>
      <c r="R1994" t="n">
        <v>60.15</v>
      </c>
      <c r="S1994" t="n">
        <v>39.61</v>
      </c>
      <c r="T1994" t="n">
        <v>5304.83</v>
      </c>
      <c r="U1994" t="n">
        <v>0.66</v>
      </c>
      <c r="V1994" t="n">
        <v>0.75</v>
      </c>
      <c r="W1994" t="n">
        <v>2.63</v>
      </c>
      <c r="X1994" t="n">
        <v>0.31</v>
      </c>
      <c r="Y1994" t="n">
        <v>1</v>
      </c>
      <c r="Z1994" t="n">
        <v>10</v>
      </c>
    </row>
    <row r="1995">
      <c r="A1995" t="n">
        <v>37</v>
      </c>
      <c r="B1995" t="n">
        <v>65</v>
      </c>
      <c r="C1995" t="inlineStr">
        <is>
          <t xml:space="preserve">CONCLUIDO	</t>
        </is>
      </c>
      <c r="D1995" t="n">
        <v>5.5048</v>
      </c>
      <c r="E1995" t="n">
        <v>18.17</v>
      </c>
      <c r="F1995" t="n">
        <v>15.66</v>
      </c>
      <c r="G1995" t="n">
        <v>78.29000000000001</v>
      </c>
      <c r="H1995" t="n">
        <v>1.24</v>
      </c>
      <c r="I1995" t="n">
        <v>12</v>
      </c>
      <c r="J1995" t="n">
        <v>145.76</v>
      </c>
      <c r="K1995" t="n">
        <v>46.47</v>
      </c>
      <c r="L1995" t="n">
        <v>10.25</v>
      </c>
      <c r="M1995" t="n">
        <v>10</v>
      </c>
      <c r="N1995" t="n">
        <v>24.05</v>
      </c>
      <c r="O1995" t="n">
        <v>18211.56</v>
      </c>
      <c r="P1995" t="n">
        <v>147.7</v>
      </c>
      <c r="Q1995" t="n">
        <v>467.07</v>
      </c>
      <c r="R1995" t="n">
        <v>60.48</v>
      </c>
      <c r="S1995" t="n">
        <v>39.61</v>
      </c>
      <c r="T1995" t="n">
        <v>5469.5</v>
      </c>
      <c r="U1995" t="n">
        <v>0.65</v>
      </c>
      <c r="V1995" t="n">
        <v>0.74</v>
      </c>
      <c r="W1995" t="n">
        <v>2.63</v>
      </c>
      <c r="X1995" t="n">
        <v>0.33</v>
      </c>
      <c r="Y1995" t="n">
        <v>1</v>
      </c>
      <c r="Z1995" t="n">
        <v>10</v>
      </c>
    </row>
    <row r="1996">
      <c r="A1996" t="n">
        <v>38</v>
      </c>
      <c r="B1996" t="n">
        <v>65</v>
      </c>
      <c r="C1996" t="inlineStr">
        <is>
          <t xml:space="preserve">CONCLUIDO	</t>
        </is>
      </c>
      <c r="D1996" t="n">
        <v>5.5287</v>
      </c>
      <c r="E1996" t="n">
        <v>18.09</v>
      </c>
      <c r="F1996" t="n">
        <v>15.61</v>
      </c>
      <c r="G1996" t="n">
        <v>85.13</v>
      </c>
      <c r="H1996" t="n">
        <v>1.27</v>
      </c>
      <c r="I1996" t="n">
        <v>11</v>
      </c>
      <c r="J1996" t="n">
        <v>146.11</v>
      </c>
      <c r="K1996" t="n">
        <v>46.47</v>
      </c>
      <c r="L1996" t="n">
        <v>10.5</v>
      </c>
      <c r="M1996" t="n">
        <v>9</v>
      </c>
      <c r="N1996" t="n">
        <v>24.14</v>
      </c>
      <c r="O1996" t="n">
        <v>18254.01</v>
      </c>
      <c r="P1996" t="n">
        <v>145.71</v>
      </c>
      <c r="Q1996" t="n">
        <v>467.12</v>
      </c>
      <c r="R1996" t="n">
        <v>58.77</v>
      </c>
      <c r="S1996" t="n">
        <v>39.61</v>
      </c>
      <c r="T1996" t="n">
        <v>4619.82</v>
      </c>
      <c r="U1996" t="n">
        <v>0.67</v>
      </c>
      <c r="V1996" t="n">
        <v>0.75</v>
      </c>
      <c r="W1996" t="n">
        <v>2.63</v>
      </c>
      <c r="X1996" t="n">
        <v>0.27</v>
      </c>
      <c r="Y1996" t="n">
        <v>1</v>
      </c>
      <c r="Z1996" t="n">
        <v>10</v>
      </c>
    </row>
    <row r="1997">
      <c r="A1997" t="n">
        <v>39</v>
      </c>
      <c r="B1997" t="n">
        <v>65</v>
      </c>
      <c r="C1997" t="inlineStr">
        <is>
          <t xml:space="preserve">CONCLUIDO	</t>
        </is>
      </c>
      <c r="D1997" t="n">
        <v>5.5251</v>
      </c>
      <c r="E1997" t="n">
        <v>18.1</v>
      </c>
      <c r="F1997" t="n">
        <v>15.62</v>
      </c>
      <c r="G1997" t="n">
        <v>85.2</v>
      </c>
      <c r="H1997" t="n">
        <v>1.3</v>
      </c>
      <c r="I1997" t="n">
        <v>11</v>
      </c>
      <c r="J1997" t="n">
        <v>146.45</v>
      </c>
      <c r="K1997" t="n">
        <v>46.47</v>
      </c>
      <c r="L1997" t="n">
        <v>10.75</v>
      </c>
      <c r="M1997" t="n">
        <v>9</v>
      </c>
      <c r="N1997" t="n">
        <v>24.24</v>
      </c>
      <c r="O1997" t="n">
        <v>18296.48</v>
      </c>
      <c r="P1997" t="n">
        <v>145.26</v>
      </c>
      <c r="Q1997" t="n">
        <v>467.09</v>
      </c>
      <c r="R1997" t="n">
        <v>59.28</v>
      </c>
      <c r="S1997" t="n">
        <v>39.61</v>
      </c>
      <c r="T1997" t="n">
        <v>4873.71</v>
      </c>
      <c r="U1997" t="n">
        <v>0.67</v>
      </c>
      <c r="V1997" t="n">
        <v>0.75</v>
      </c>
      <c r="W1997" t="n">
        <v>2.63</v>
      </c>
      <c r="X1997" t="n">
        <v>0.29</v>
      </c>
      <c r="Y1997" t="n">
        <v>1</v>
      </c>
      <c r="Z1997" t="n">
        <v>10</v>
      </c>
    </row>
    <row r="1998">
      <c r="A1998" t="n">
        <v>40</v>
      </c>
      <c r="B1998" t="n">
        <v>65</v>
      </c>
      <c r="C1998" t="inlineStr">
        <is>
          <t xml:space="preserve">CONCLUIDO	</t>
        </is>
      </c>
      <c r="D1998" t="n">
        <v>5.5266</v>
      </c>
      <c r="E1998" t="n">
        <v>18.09</v>
      </c>
      <c r="F1998" t="n">
        <v>15.61</v>
      </c>
      <c r="G1998" t="n">
        <v>85.17</v>
      </c>
      <c r="H1998" t="n">
        <v>1.33</v>
      </c>
      <c r="I1998" t="n">
        <v>11</v>
      </c>
      <c r="J1998" t="n">
        <v>146.8</v>
      </c>
      <c r="K1998" t="n">
        <v>46.47</v>
      </c>
      <c r="L1998" t="n">
        <v>11</v>
      </c>
      <c r="M1998" t="n">
        <v>9</v>
      </c>
      <c r="N1998" t="n">
        <v>24.33</v>
      </c>
      <c r="O1998" t="n">
        <v>18338.99</v>
      </c>
      <c r="P1998" t="n">
        <v>145.27</v>
      </c>
      <c r="Q1998" t="n">
        <v>467.14</v>
      </c>
      <c r="R1998" t="n">
        <v>59.08</v>
      </c>
      <c r="S1998" t="n">
        <v>39.61</v>
      </c>
      <c r="T1998" t="n">
        <v>4778.39</v>
      </c>
      <c r="U1998" t="n">
        <v>0.67</v>
      </c>
      <c r="V1998" t="n">
        <v>0.75</v>
      </c>
      <c r="W1998" t="n">
        <v>2.63</v>
      </c>
      <c r="X1998" t="n">
        <v>0.28</v>
      </c>
      <c r="Y1998" t="n">
        <v>1</v>
      </c>
      <c r="Z1998" t="n">
        <v>10</v>
      </c>
    </row>
    <row r="1999">
      <c r="A1999" t="n">
        <v>41</v>
      </c>
      <c r="B1999" t="n">
        <v>65</v>
      </c>
      <c r="C1999" t="inlineStr">
        <is>
          <t xml:space="preserve">CONCLUIDO	</t>
        </is>
      </c>
      <c r="D1999" t="n">
        <v>5.5242</v>
      </c>
      <c r="E1999" t="n">
        <v>18.1</v>
      </c>
      <c r="F1999" t="n">
        <v>15.62</v>
      </c>
      <c r="G1999" t="n">
        <v>85.20999999999999</v>
      </c>
      <c r="H1999" t="n">
        <v>1.35</v>
      </c>
      <c r="I1999" t="n">
        <v>11</v>
      </c>
      <c r="J1999" t="n">
        <v>147.14</v>
      </c>
      <c r="K1999" t="n">
        <v>46.47</v>
      </c>
      <c r="L1999" t="n">
        <v>11.25</v>
      </c>
      <c r="M1999" t="n">
        <v>9</v>
      </c>
      <c r="N1999" t="n">
        <v>24.43</v>
      </c>
      <c r="O1999" t="n">
        <v>18381.53</v>
      </c>
      <c r="P1999" t="n">
        <v>143.74</v>
      </c>
      <c r="Q1999" t="n">
        <v>467.08</v>
      </c>
      <c r="R1999" t="n">
        <v>59.47</v>
      </c>
      <c r="S1999" t="n">
        <v>39.61</v>
      </c>
      <c r="T1999" t="n">
        <v>4970.34</v>
      </c>
      <c r="U1999" t="n">
        <v>0.67</v>
      </c>
      <c r="V1999" t="n">
        <v>0.75</v>
      </c>
      <c r="W1999" t="n">
        <v>2.62</v>
      </c>
      <c r="X1999" t="n">
        <v>0.29</v>
      </c>
      <c r="Y1999" t="n">
        <v>1</v>
      </c>
      <c r="Z1999" t="n">
        <v>10</v>
      </c>
    </row>
    <row r="2000">
      <c r="A2000" t="n">
        <v>42</v>
      </c>
      <c r="B2000" t="n">
        <v>65</v>
      </c>
      <c r="C2000" t="inlineStr">
        <is>
          <t xml:space="preserve">CONCLUIDO	</t>
        </is>
      </c>
      <c r="D2000" t="n">
        <v>5.544</v>
      </c>
      <c r="E2000" t="n">
        <v>18.04</v>
      </c>
      <c r="F2000" t="n">
        <v>15.59</v>
      </c>
      <c r="G2000" t="n">
        <v>93.51000000000001</v>
      </c>
      <c r="H2000" t="n">
        <v>1.38</v>
      </c>
      <c r="I2000" t="n">
        <v>10</v>
      </c>
      <c r="J2000" t="n">
        <v>147.49</v>
      </c>
      <c r="K2000" t="n">
        <v>46.47</v>
      </c>
      <c r="L2000" t="n">
        <v>11.5</v>
      </c>
      <c r="M2000" t="n">
        <v>8</v>
      </c>
      <c r="N2000" t="n">
        <v>24.52</v>
      </c>
      <c r="O2000" t="n">
        <v>18424.11</v>
      </c>
      <c r="P2000" t="n">
        <v>142.68</v>
      </c>
      <c r="Q2000" t="n">
        <v>467.1</v>
      </c>
      <c r="R2000" t="n">
        <v>58.14</v>
      </c>
      <c r="S2000" t="n">
        <v>39.61</v>
      </c>
      <c r="T2000" t="n">
        <v>4309.54</v>
      </c>
      <c r="U2000" t="n">
        <v>0.68</v>
      </c>
      <c r="V2000" t="n">
        <v>0.75</v>
      </c>
      <c r="W2000" t="n">
        <v>2.62</v>
      </c>
      <c r="X2000" t="n">
        <v>0.25</v>
      </c>
      <c r="Y2000" t="n">
        <v>1</v>
      </c>
      <c r="Z2000" t="n">
        <v>10</v>
      </c>
    </row>
    <row r="2001">
      <c r="A2001" t="n">
        <v>43</v>
      </c>
      <c r="B2001" t="n">
        <v>65</v>
      </c>
      <c r="C2001" t="inlineStr">
        <is>
          <t xml:space="preserve">CONCLUIDO	</t>
        </is>
      </c>
      <c r="D2001" t="n">
        <v>5.5403</v>
      </c>
      <c r="E2001" t="n">
        <v>18.05</v>
      </c>
      <c r="F2001" t="n">
        <v>15.6</v>
      </c>
      <c r="G2001" t="n">
        <v>93.58</v>
      </c>
      <c r="H2001" t="n">
        <v>1.41</v>
      </c>
      <c r="I2001" t="n">
        <v>10</v>
      </c>
      <c r="J2001" t="n">
        <v>147.83</v>
      </c>
      <c r="K2001" t="n">
        <v>46.47</v>
      </c>
      <c r="L2001" t="n">
        <v>11.75</v>
      </c>
      <c r="M2001" t="n">
        <v>8</v>
      </c>
      <c r="N2001" t="n">
        <v>24.62</v>
      </c>
      <c r="O2001" t="n">
        <v>18466.71</v>
      </c>
      <c r="P2001" t="n">
        <v>142.24</v>
      </c>
      <c r="Q2001" t="n">
        <v>467.07</v>
      </c>
      <c r="R2001" t="n">
        <v>58.6</v>
      </c>
      <c r="S2001" t="n">
        <v>39.61</v>
      </c>
      <c r="T2001" t="n">
        <v>4538.65</v>
      </c>
      <c r="U2001" t="n">
        <v>0.68</v>
      </c>
      <c r="V2001" t="n">
        <v>0.75</v>
      </c>
      <c r="W2001" t="n">
        <v>2.62</v>
      </c>
      <c r="X2001" t="n">
        <v>0.26</v>
      </c>
      <c r="Y2001" t="n">
        <v>1</v>
      </c>
      <c r="Z2001" t="n">
        <v>10</v>
      </c>
    </row>
    <row r="2002">
      <c r="A2002" t="n">
        <v>44</v>
      </c>
      <c r="B2002" t="n">
        <v>65</v>
      </c>
      <c r="C2002" t="inlineStr">
        <is>
          <t xml:space="preserve">CONCLUIDO	</t>
        </is>
      </c>
      <c r="D2002" t="n">
        <v>5.5432</v>
      </c>
      <c r="E2002" t="n">
        <v>18.04</v>
      </c>
      <c r="F2002" t="n">
        <v>15.59</v>
      </c>
      <c r="G2002" t="n">
        <v>93.53</v>
      </c>
      <c r="H2002" t="n">
        <v>1.43</v>
      </c>
      <c r="I2002" t="n">
        <v>10</v>
      </c>
      <c r="J2002" t="n">
        <v>148.18</v>
      </c>
      <c r="K2002" t="n">
        <v>46.47</v>
      </c>
      <c r="L2002" t="n">
        <v>12</v>
      </c>
      <c r="M2002" t="n">
        <v>8</v>
      </c>
      <c r="N2002" t="n">
        <v>24.71</v>
      </c>
      <c r="O2002" t="n">
        <v>18509.36</v>
      </c>
      <c r="P2002" t="n">
        <v>140.97</v>
      </c>
      <c r="Q2002" t="n">
        <v>467.09</v>
      </c>
      <c r="R2002" t="n">
        <v>58.35</v>
      </c>
      <c r="S2002" t="n">
        <v>39.61</v>
      </c>
      <c r="T2002" t="n">
        <v>4414.9</v>
      </c>
      <c r="U2002" t="n">
        <v>0.68</v>
      </c>
      <c r="V2002" t="n">
        <v>0.75</v>
      </c>
      <c r="W2002" t="n">
        <v>2.62</v>
      </c>
      <c r="X2002" t="n">
        <v>0.25</v>
      </c>
      <c r="Y2002" t="n">
        <v>1</v>
      </c>
      <c r="Z2002" t="n">
        <v>10</v>
      </c>
    </row>
    <row r="2003">
      <c r="A2003" t="n">
        <v>45</v>
      </c>
      <c r="B2003" t="n">
        <v>65</v>
      </c>
      <c r="C2003" t="inlineStr">
        <is>
          <t xml:space="preserve">CONCLUIDO	</t>
        </is>
      </c>
      <c r="D2003" t="n">
        <v>5.5435</v>
      </c>
      <c r="E2003" t="n">
        <v>18.04</v>
      </c>
      <c r="F2003" t="n">
        <v>15.59</v>
      </c>
      <c r="G2003" t="n">
        <v>93.52</v>
      </c>
      <c r="H2003" t="n">
        <v>1.46</v>
      </c>
      <c r="I2003" t="n">
        <v>10</v>
      </c>
      <c r="J2003" t="n">
        <v>148.52</v>
      </c>
      <c r="K2003" t="n">
        <v>46.47</v>
      </c>
      <c r="L2003" t="n">
        <v>12.25</v>
      </c>
      <c r="M2003" t="n">
        <v>8</v>
      </c>
      <c r="N2003" t="n">
        <v>24.81</v>
      </c>
      <c r="O2003" t="n">
        <v>18552.03</v>
      </c>
      <c r="P2003" t="n">
        <v>138.96</v>
      </c>
      <c r="Q2003" t="n">
        <v>467.07</v>
      </c>
      <c r="R2003" t="n">
        <v>58.29</v>
      </c>
      <c r="S2003" t="n">
        <v>39.61</v>
      </c>
      <c r="T2003" t="n">
        <v>4386.34</v>
      </c>
      <c r="U2003" t="n">
        <v>0.68</v>
      </c>
      <c r="V2003" t="n">
        <v>0.75</v>
      </c>
      <c r="W2003" t="n">
        <v>2.62</v>
      </c>
      <c r="X2003" t="n">
        <v>0.25</v>
      </c>
      <c r="Y2003" t="n">
        <v>1</v>
      </c>
      <c r="Z2003" t="n">
        <v>10</v>
      </c>
    </row>
    <row r="2004">
      <c r="A2004" t="n">
        <v>46</v>
      </c>
      <c r="B2004" t="n">
        <v>65</v>
      </c>
      <c r="C2004" t="inlineStr">
        <is>
          <t xml:space="preserve">CONCLUIDO	</t>
        </is>
      </c>
      <c r="D2004" t="n">
        <v>5.5599</v>
      </c>
      <c r="E2004" t="n">
        <v>17.99</v>
      </c>
      <c r="F2004" t="n">
        <v>15.56</v>
      </c>
      <c r="G2004" t="n">
        <v>103.74</v>
      </c>
      <c r="H2004" t="n">
        <v>1.49</v>
      </c>
      <c r="I2004" t="n">
        <v>9</v>
      </c>
      <c r="J2004" t="n">
        <v>148.87</v>
      </c>
      <c r="K2004" t="n">
        <v>46.47</v>
      </c>
      <c r="L2004" t="n">
        <v>12.5</v>
      </c>
      <c r="M2004" t="n">
        <v>7</v>
      </c>
      <c r="N2004" t="n">
        <v>24.9</v>
      </c>
      <c r="O2004" t="n">
        <v>18594.74</v>
      </c>
      <c r="P2004" t="n">
        <v>137.98</v>
      </c>
      <c r="Q2004" t="n">
        <v>467.07</v>
      </c>
      <c r="R2004" t="n">
        <v>57.29</v>
      </c>
      <c r="S2004" t="n">
        <v>39.61</v>
      </c>
      <c r="T2004" t="n">
        <v>3890.74</v>
      </c>
      <c r="U2004" t="n">
        <v>0.6899999999999999</v>
      </c>
      <c r="V2004" t="n">
        <v>0.75</v>
      </c>
      <c r="W2004" t="n">
        <v>2.62</v>
      </c>
      <c r="X2004" t="n">
        <v>0.23</v>
      </c>
      <c r="Y2004" t="n">
        <v>1</v>
      </c>
      <c r="Z2004" t="n">
        <v>10</v>
      </c>
    </row>
    <row r="2005">
      <c r="A2005" t="n">
        <v>47</v>
      </c>
      <c r="B2005" t="n">
        <v>65</v>
      </c>
      <c r="C2005" t="inlineStr">
        <is>
          <t xml:space="preserve">CONCLUIDO	</t>
        </is>
      </c>
      <c r="D2005" t="n">
        <v>5.56</v>
      </c>
      <c r="E2005" t="n">
        <v>17.99</v>
      </c>
      <c r="F2005" t="n">
        <v>15.56</v>
      </c>
      <c r="G2005" t="n">
        <v>103.74</v>
      </c>
      <c r="H2005" t="n">
        <v>1.51</v>
      </c>
      <c r="I2005" t="n">
        <v>9</v>
      </c>
      <c r="J2005" t="n">
        <v>149.22</v>
      </c>
      <c r="K2005" t="n">
        <v>46.47</v>
      </c>
      <c r="L2005" t="n">
        <v>12.75</v>
      </c>
      <c r="M2005" t="n">
        <v>6</v>
      </c>
      <c r="N2005" t="n">
        <v>25</v>
      </c>
      <c r="O2005" t="n">
        <v>18637.48</v>
      </c>
      <c r="P2005" t="n">
        <v>138.46</v>
      </c>
      <c r="Q2005" t="n">
        <v>467.13</v>
      </c>
      <c r="R2005" t="n">
        <v>57.28</v>
      </c>
      <c r="S2005" t="n">
        <v>39.61</v>
      </c>
      <c r="T2005" t="n">
        <v>3885.91</v>
      </c>
      <c r="U2005" t="n">
        <v>0.6899999999999999</v>
      </c>
      <c r="V2005" t="n">
        <v>0.75</v>
      </c>
      <c r="W2005" t="n">
        <v>2.62</v>
      </c>
      <c r="X2005" t="n">
        <v>0.23</v>
      </c>
      <c r="Y2005" t="n">
        <v>1</v>
      </c>
      <c r="Z2005" t="n">
        <v>10</v>
      </c>
    </row>
    <row r="2006">
      <c r="A2006" t="n">
        <v>48</v>
      </c>
      <c r="B2006" t="n">
        <v>65</v>
      </c>
      <c r="C2006" t="inlineStr">
        <is>
          <t xml:space="preserve">CONCLUIDO	</t>
        </is>
      </c>
      <c r="D2006" t="n">
        <v>5.5607</v>
      </c>
      <c r="E2006" t="n">
        <v>17.98</v>
      </c>
      <c r="F2006" t="n">
        <v>15.56</v>
      </c>
      <c r="G2006" t="n">
        <v>103.72</v>
      </c>
      <c r="H2006" t="n">
        <v>1.54</v>
      </c>
      <c r="I2006" t="n">
        <v>9</v>
      </c>
      <c r="J2006" t="n">
        <v>149.56</v>
      </c>
      <c r="K2006" t="n">
        <v>46.47</v>
      </c>
      <c r="L2006" t="n">
        <v>13</v>
      </c>
      <c r="M2006" t="n">
        <v>5</v>
      </c>
      <c r="N2006" t="n">
        <v>25.1</v>
      </c>
      <c r="O2006" t="n">
        <v>18680.25</v>
      </c>
      <c r="P2006" t="n">
        <v>138.55</v>
      </c>
      <c r="Q2006" t="n">
        <v>467.13</v>
      </c>
      <c r="R2006" t="n">
        <v>57.09</v>
      </c>
      <c r="S2006" t="n">
        <v>39.61</v>
      </c>
      <c r="T2006" t="n">
        <v>3791.77</v>
      </c>
      <c r="U2006" t="n">
        <v>0.6899999999999999</v>
      </c>
      <c r="V2006" t="n">
        <v>0.75</v>
      </c>
      <c r="W2006" t="n">
        <v>2.63</v>
      </c>
      <c r="X2006" t="n">
        <v>0.22</v>
      </c>
      <c r="Y2006" t="n">
        <v>1</v>
      </c>
      <c r="Z2006" t="n">
        <v>10</v>
      </c>
    </row>
    <row r="2007">
      <c r="A2007" t="n">
        <v>49</v>
      </c>
      <c r="B2007" t="n">
        <v>65</v>
      </c>
      <c r="C2007" t="inlineStr">
        <is>
          <t xml:space="preserve">CONCLUIDO	</t>
        </is>
      </c>
      <c r="D2007" t="n">
        <v>5.5553</v>
      </c>
      <c r="E2007" t="n">
        <v>18</v>
      </c>
      <c r="F2007" t="n">
        <v>15.58</v>
      </c>
      <c r="G2007" t="n">
        <v>103.84</v>
      </c>
      <c r="H2007" t="n">
        <v>1.56</v>
      </c>
      <c r="I2007" t="n">
        <v>9</v>
      </c>
      <c r="J2007" t="n">
        <v>149.91</v>
      </c>
      <c r="K2007" t="n">
        <v>46.47</v>
      </c>
      <c r="L2007" t="n">
        <v>13.25</v>
      </c>
      <c r="M2007" t="n">
        <v>4</v>
      </c>
      <c r="N2007" t="n">
        <v>25.19</v>
      </c>
      <c r="O2007" t="n">
        <v>18723.06</v>
      </c>
      <c r="P2007" t="n">
        <v>138.45</v>
      </c>
      <c r="Q2007" t="n">
        <v>467.11</v>
      </c>
      <c r="R2007" t="n">
        <v>57.72</v>
      </c>
      <c r="S2007" t="n">
        <v>39.61</v>
      </c>
      <c r="T2007" t="n">
        <v>4104.06</v>
      </c>
      <c r="U2007" t="n">
        <v>0.6899999999999999</v>
      </c>
      <c r="V2007" t="n">
        <v>0.75</v>
      </c>
      <c r="W2007" t="n">
        <v>2.63</v>
      </c>
      <c r="X2007" t="n">
        <v>0.24</v>
      </c>
      <c r="Y2007" t="n">
        <v>1</v>
      </c>
      <c r="Z2007" t="n">
        <v>10</v>
      </c>
    </row>
    <row r="2008">
      <c r="A2008" t="n">
        <v>50</v>
      </c>
      <c r="B2008" t="n">
        <v>65</v>
      </c>
      <c r="C2008" t="inlineStr">
        <is>
          <t xml:space="preserve">CONCLUIDO	</t>
        </is>
      </c>
      <c r="D2008" t="n">
        <v>5.5549</v>
      </c>
      <c r="E2008" t="n">
        <v>18</v>
      </c>
      <c r="F2008" t="n">
        <v>15.58</v>
      </c>
      <c r="G2008" t="n">
        <v>103.85</v>
      </c>
      <c r="H2008" t="n">
        <v>1.59</v>
      </c>
      <c r="I2008" t="n">
        <v>9</v>
      </c>
      <c r="J2008" t="n">
        <v>150.26</v>
      </c>
      <c r="K2008" t="n">
        <v>46.47</v>
      </c>
      <c r="L2008" t="n">
        <v>13.5</v>
      </c>
      <c r="M2008" t="n">
        <v>2</v>
      </c>
      <c r="N2008" t="n">
        <v>25.29</v>
      </c>
      <c r="O2008" t="n">
        <v>18765.9</v>
      </c>
      <c r="P2008" t="n">
        <v>138.19</v>
      </c>
      <c r="Q2008" t="n">
        <v>467.11</v>
      </c>
      <c r="R2008" t="n">
        <v>57.45</v>
      </c>
      <c r="S2008" t="n">
        <v>39.61</v>
      </c>
      <c r="T2008" t="n">
        <v>3971.22</v>
      </c>
      <c r="U2008" t="n">
        <v>0.6899999999999999</v>
      </c>
      <c r="V2008" t="n">
        <v>0.75</v>
      </c>
      <c r="W2008" t="n">
        <v>2.64</v>
      </c>
      <c r="X2008" t="n">
        <v>0.24</v>
      </c>
      <c r="Y2008" t="n">
        <v>1</v>
      </c>
      <c r="Z2008" t="n">
        <v>10</v>
      </c>
    </row>
    <row r="2009">
      <c r="A2009" t="n">
        <v>51</v>
      </c>
      <c r="B2009" t="n">
        <v>65</v>
      </c>
      <c r="C2009" t="inlineStr">
        <is>
          <t xml:space="preserve">CONCLUIDO	</t>
        </is>
      </c>
      <c r="D2009" t="n">
        <v>5.5558</v>
      </c>
      <c r="E2009" t="n">
        <v>18</v>
      </c>
      <c r="F2009" t="n">
        <v>15.57</v>
      </c>
      <c r="G2009" t="n">
        <v>103.83</v>
      </c>
      <c r="H2009" t="n">
        <v>1.62</v>
      </c>
      <c r="I2009" t="n">
        <v>9</v>
      </c>
      <c r="J2009" t="n">
        <v>150.61</v>
      </c>
      <c r="K2009" t="n">
        <v>46.47</v>
      </c>
      <c r="L2009" t="n">
        <v>13.75</v>
      </c>
      <c r="M2009" t="n">
        <v>1</v>
      </c>
      <c r="N2009" t="n">
        <v>25.39</v>
      </c>
      <c r="O2009" t="n">
        <v>18808.78</v>
      </c>
      <c r="P2009" t="n">
        <v>138.21</v>
      </c>
      <c r="Q2009" t="n">
        <v>467.17</v>
      </c>
      <c r="R2009" t="n">
        <v>57.43</v>
      </c>
      <c r="S2009" t="n">
        <v>39.61</v>
      </c>
      <c r="T2009" t="n">
        <v>3961.85</v>
      </c>
      <c r="U2009" t="n">
        <v>0.6899999999999999</v>
      </c>
      <c r="V2009" t="n">
        <v>0.75</v>
      </c>
      <c r="W2009" t="n">
        <v>2.63</v>
      </c>
      <c r="X2009" t="n">
        <v>0.24</v>
      </c>
      <c r="Y2009" t="n">
        <v>1</v>
      </c>
      <c r="Z2009" t="n">
        <v>10</v>
      </c>
    </row>
    <row r="2010">
      <c r="A2010" t="n">
        <v>52</v>
      </c>
      <c r="B2010" t="n">
        <v>65</v>
      </c>
      <c r="C2010" t="inlineStr">
        <is>
          <t xml:space="preserve">CONCLUIDO	</t>
        </is>
      </c>
      <c r="D2010" t="n">
        <v>5.5559</v>
      </c>
      <c r="E2010" t="n">
        <v>18</v>
      </c>
      <c r="F2010" t="n">
        <v>15.57</v>
      </c>
      <c r="G2010" t="n">
        <v>103.82</v>
      </c>
      <c r="H2010" t="n">
        <v>1.64</v>
      </c>
      <c r="I2010" t="n">
        <v>9</v>
      </c>
      <c r="J2010" t="n">
        <v>150.95</v>
      </c>
      <c r="K2010" t="n">
        <v>46.47</v>
      </c>
      <c r="L2010" t="n">
        <v>14</v>
      </c>
      <c r="M2010" t="n">
        <v>1</v>
      </c>
      <c r="N2010" t="n">
        <v>25.49</v>
      </c>
      <c r="O2010" t="n">
        <v>18851.69</v>
      </c>
      <c r="P2010" t="n">
        <v>138.39</v>
      </c>
      <c r="Q2010" t="n">
        <v>467.11</v>
      </c>
      <c r="R2010" t="n">
        <v>57.41</v>
      </c>
      <c r="S2010" t="n">
        <v>39.61</v>
      </c>
      <c r="T2010" t="n">
        <v>3953.27</v>
      </c>
      <c r="U2010" t="n">
        <v>0.6899999999999999</v>
      </c>
      <c r="V2010" t="n">
        <v>0.75</v>
      </c>
      <c r="W2010" t="n">
        <v>2.63</v>
      </c>
      <c r="X2010" t="n">
        <v>0.24</v>
      </c>
      <c r="Y2010" t="n">
        <v>1</v>
      </c>
      <c r="Z2010" t="n">
        <v>10</v>
      </c>
    </row>
    <row r="2011">
      <c r="A2011" t="n">
        <v>53</v>
      </c>
      <c r="B2011" t="n">
        <v>65</v>
      </c>
      <c r="C2011" t="inlineStr">
        <is>
          <t xml:space="preserve">CONCLUIDO	</t>
        </is>
      </c>
      <c r="D2011" t="n">
        <v>5.5545</v>
      </c>
      <c r="E2011" t="n">
        <v>18</v>
      </c>
      <c r="F2011" t="n">
        <v>15.58</v>
      </c>
      <c r="G2011" t="n">
        <v>103.85</v>
      </c>
      <c r="H2011" t="n">
        <v>1.67</v>
      </c>
      <c r="I2011" t="n">
        <v>9</v>
      </c>
      <c r="J2011" t="n">
        <v>151.3</v>
      </c>
      <c r="K2011" t="n">
        <v>46.47</v>
      </c>
      <c r="L2011" t="n">
        <v>14.25</v>
      </c>
      <c r="M2011" t="n">
        <v>1</v>
      </c>
      <c r="N2011" t="n">
        <v>25.59</v>
      </c>
      <c r="O2011" t="n">
        <v>18894.63</v>
      </c>
      <c r="P2011" t="n">
        <v>138.55</v>
      </c>
      <c r="Q2011" t="n">
        <v>467.11</v>
      </c>
      <c r="R2011" t="n">
        <v>57.59</v>
      </c>
      <c r="S2011" t="n">
        <v>39.61</v>
      </c>
      <c r="T2011" t="n">
        <v>4043.16</v>
      </c>
      <c r="U2011" t="n">
        <v>0.6899999999999999</v>
      </c>
      <c r="V2011" t="n">
        <v>0.75</v>
      </c>
      <c r="W2011" t="n">
        <v>2.63</v>
      </c>
      <c r="X2011" t="n">
        <v>0.24</v>
      </c>
      <c r="Y2011" t="n">
        <v>1</v>
      </c>
      <c r="Z2011" t="n">
        <v>10</v>
      </c>
    </row>
    <row r="2012">
      <c r="A2012" t="n">
        <v>54</v>
      </c>
      <c r="B2012" t="n">
        <v>65</v>
      </c>
      <c r="C2012" t="inlineStr">
        <is>
          <t xml:space="preserve">CONCLUIDO	</t>
        </is>
      </c>
      <c r="D2012" t="n">
        <v>5.5536</v>
      </c>
      <c r="E2012" t="n">
        <v>18.01</v>
      </c>
      <c r="F2012" t="n">
        <v>15.58</v>
      </c>
      <c r="G2012" t="n">
        <v>103.87</v>
      </c>
      <c r="H2012" t="n">
        <v>1.69</v>
      </c>
      <c r="I2012" t="n">
        <v>9</v>
      </c>
      <c r="J2012" t="n">
        <v>151.65</v>
      </c>
      <c r="K2012" t="n">
        <v>46.47</v>
      </c>
      <c r="L2012" t="n">
        <v>14.5</v>
      </c>
      <c r="M2012" t="n">
        <v>1</v>
      </c>
      <c r="N2012" t="n">
        <v>25.68</v>
      </c>
      <c r="O2012" t="n">
        <v>18937.61</v>
      </c>
      <c r="P2012" t="n">
        <v>138.74</v>
      </c>
      <c r="Q2012" t="n">
        <v>467.14</v>
      </c>
      <c r="R2012" t="n">
        <v>57.63</v>
      </c>
      <c r="S2012" t="n">
        <v>39.61</v>
      </c>
      <c r="T2012" t="n">
        <v>4059.99</v>
      </c>
      <c r="U2012" t="n">
        <v>0.6899999999999999</v>
      </c>
      <c r="V2012" t="n">
        <v>0.75</v>
      </c>
      <c r="W2012" t="n">
        <v>2.64</v>
      </c>
      <c r="X2012" t="n">
        <v>0.25</v>
      </c>
      <c r="Y2012" t="n">
        <v>1</v>
      </c>
      <c r="Z2012" t="n">
        <v>10</v>
      </c>
    </row>
    <row r="2013">
      <c r="A2013" t="n">
        <v>55</v>
      </c>
      <c r="B2013" t="n">
        <v>65</v>
      </c>
      <c r="C2013" t="inlineStr">
        <is>
          <t xml:space="preserve">CONCLUIDO	</t>
        </is>
      </c>
      <c r="D2013" t="n">
        <v>5.5544</v>
      </c>
      <c r="E2013" t="n">
        <v>18</v>
      </c>
      <c r="F2013" t="n">
        <v>15.58</v>
      </c>
      <c r="G2013" t="n">
        <v>103.86</v>
      </c>
      <c r="H2013" t="n">
        <v>1.72</v>
      </c>
      <c r="I2013" t="n">
        <v>9</v>
      </c>
      <c r="J2013" t="n">
        <v>152</v>
      </c>
      <c r="K2013" t="n">
        <v>46.47</v>
      </c>
      <c r="L2013" t="n">
        <v>14.75</v>
      </c>
      <c r="M2013" t="n">
        <v>1</v>
      </c>
      <c r="N2013" t="n">
        <v>25.78</v>
      </c>
      <c r="O2013" t="n">
        <v>18980.62</v>
      </c>
      <c r="P2013" t="n">
        <v>138.96</v>
      </c>
      <c r="Q2013" t="n">
        <v>467.11</v>
      </c>
      <c r="R2013" t="n">
        <v>57.51</v>
      </c>
      <c r="S2013" t="n">
        <v>39.61</v>
      </c>
      <c r="T2013" t="n">
        <v>4001.98</v>
      </c>
      <c r="U2013" t="n">
        <v>0.6899999999999999</v>
      </c>
      <c r="V2013" t="n">
        <v>0.75</v>
      </c>
      <c r="W2013" t="n">
        <v>2.64</v>
      </c>
      <c r="X2013" t="n">
        <v>0.25</v>
      </c>
      <c r="Y2013" t="n">
        <v>1</v>
      </c>
      <c r="Z2013" t="n">
        <v>10</v>
      </c>
    </row>
    <row r="2014">
      <c r="A2014" t="n">
        <v>56</v>
      </c>
      <c r="B2014" t="n">
        <v>65</v>
      </c>
      <c r="C2014" t="inlineStr">
        <is>
          <t xml:space="preserve">CONCLUIDO	</t>
        </is>
      </c>
      <c r="D2014" t="n">
        <v>5.5544</v>
      </c>
      <c r="E2014" t="n">
        <v>18</v>
      </c>
      <c r="F2014" t="n">
        <v>15.58</v>
      </c>
      <c r="G2014" t="n">
        <v>103.86</v>
      </c>
      <c r="H2014" t="n">
        <v>1.74</v>
      </c>
      <c r="I2014" t="n">
        <v>9</v>
      </c>
      <c r="J2014" t="n">
        <v>152.35</v>
      </c>
      <c r="K2014" t="n">
        <v>46.47</v>
      </c>
      <c r="L2014" t="n">
        <v>15</v>
      </c>
      <c r="M2014" t="n">
        <v>1</v>
      </c>
      <c r="N2014" t="n">
        <v>25.88</v>
      </c>
      <c r="O2014" t="n">
        <v>19023.66</v>
      </c>
      <c r="P2014" t="n">
        <v>138.82</v>
      </c>
      <c r="Q2014" t="n">
        <v>467.11</v>
      </c>
      <c r="R2014" t="n">
        <v>57.54</v>
      </c>
      <c r="S2014" t="n">
        <v>39.61</v>
      </c>
      <c r="T2014" t="n">
        <v>4015.85</v>
      </c>
      <c r="U2014" t="n">
        <v>0.6899999999999999</v>
      </c>
      <c r="V2014" t="n">
        <v>0.75</v>
      </c>
      <c r="W2014" t="n">
        <v>2.64</v>
      </c>
      <c r="X2014" t="n">
        <v>0.25</v>
      </c>
      <c r="Y2014" t="n">
        <v>1</v>
      </c>
      <c r="Z2014" t="n">
        <v>10</v>
      </c>
    </row>
    <row r="2015">
      <c r="A2015" t="n">
        <v>57</v>
      </c>
      <c r="B2015" t="n">
        <v>65</v>
      </c>
      <c r="C2015" t="inlineStr">
        <is>
          <t xml:space="preserve">CONCLUIDO	</t>
        </is>
      </c>
      <c r="D2015" t="n">
        <v>5.5538</v>
      </c>
      <c r="E2015" t="n">
        <v>18.01</v>
      </c>
      <c r="F2015" t="n">
        <v>15.58</v>
      </c>
      <c r="G2015" t="n">
        <v>103.87</v>
      </c>
      <c r="H2015" t="n">
        <v>1.77</v>
      </c>
      <c r="I2015" t="n">
        <v>9</v>
      </c>
      <c r="J2015" t="n">
        <v>152.7</v>
      </c>
      <c r="K2015" t="n">
        <v>46.47</v>
      </c>
      <c r="L2015" t="n">
        <v>15.25</v>
      </c>
      <c r="M2015" t="n">
        <v>1</v>
      </c>
      <c r="N2015" t="n">
        <v>25.98</v>
      </c>
      <c r="O2015" t="n">
        <v>19066.74</v>
      </c>
      <c r="P2015" t="n">
        <v>138.7</v>
      </c>
      <c r="Q2015" t="n">
        <v>467.14</v>
      </c>
      <c r="R2015" t="n">
        <v>57.68</v>
      </c>
      <c r="S2015" t="n">
        <v>39.61</v>
      </c>
      <c r="T2015" t="n">
        <v>4086.13</v>
      </c>
      <c r="U2015" t="n">
        <v>0.6899999999999999</v>
      </c>
      <c r="V2015" t="n">
        <v>0.75</v>
      </c>
      <c r="W2015" t="n">
        <v>2.63</v>
      </c>
      <c r="X2015" t="n">
        <v>0.25</v>
      </c>
      <c r="Y2015" t="n">
        <v>1</v>
      </c>
      <c r="Z2015" t="n">
        <v>10</v>
      </c>
    </row>
    <row r="2016">
      <c r="A2016" t="n">
        <v>58</v>
      </c>
      <c r="B2016" t="n">
        <v>65</v>
      </c>
      <c r="C2016" t="inlineStr">
        <is>
          <t xml:space="preserve">CONCLUIDO	</t>
        </is>
      </c>
      <c r="D2016" t="n">
        <v>5.552</v>
      </c>
      <c r="E2016" t="n">
        <v>18.01</v>
      </c>
      <c r="F2016" t="n">
        <v>15.59</v>
      </c>
      <c r="G2016" t="n">
        <v>103.91</v>
      </c>
      <c r="H2016" t="n">
        <v>1.79</v>
      </c>
      <c r="I2016" t="n">
        <v>9</v>
      </c>
      <c r="J2016" t="n">
        <v>153.05</v>
      </c>
      <c r="K2016" t="n">
        <v>46.47</v>
      </c>
      <c r="L2016" t="n">
        <v>15.5</v>
      </c>
      <c r="M2016" t="n">
        <v>0</v>
      </c>
      <c r="N2016" t="n">
        <v>26.08</v>
      </c>
      <c r="O2016" t="n">
        <v>19109.85</v>
      </c>
      <c r="P2016" t="n">
        <v>138.82</v>
      </c>
      <c r="Q2016" t="n">
        <v>467.11</v>
      </c>
      <c r="R2016" t="n">
        <v>57.8</v>
      </c>
      <c r="S2016" t="n">
        <v>39.61</v>
      </c>
      <c r="T2016" t="n">
        <v>4146.86</v>
      </c>
      <c r="U2016" t="n">
        <v>0.6899999999999999</v>
      </c>
      <c r="V2016" t="n">
        <v>0.75</v>
      </c>
      <c r="W2016" t="n">
        <v>2.64</v>
      </c>
      <c r="X2016" t="n">
        <v>0.25</v>
      </c>
      <c r="Y2016" t="n">
        <v>1</v>
      </c>
      <c r="Z2016" t="n">
        <v>10</v>
      </c>
    </row>
    <row r="2017">
      <c r="A2017" t="n">
        <v>0</v>
      </c>
      <c r="B2017" t="n">
        <v>130</v>
      </c>
      <c r="C2017" t="inlineStr">
        <is>
          <t xml:space="preserve">CONCLUIDO	</t>
        </is>
      </c>
      <c r="D2017" t="n">
        <v>2.4322</v>
      </c>
      <c r="E2017" t="n">
        <v>41.12</v>
      </c>
      <c r="F2017" t="n">
        <v>24.13</v>
      </c>
      <c r="G2017" t="n">
        <v>4.99</v>
      </c>
      <c r="H2017" t="n">
        <v>0.07000000000000001</v>
      </c>
      <c r="I2017" t="n">
        <v>290</v>
      </c>
      <c r="J2017" t="n">
        <v>252.85</v>
      </c>
      <c r="K2017" t="n">
        <v>59.19</v>
      </c>
      <c r="L2017" t="n">
        <v>1</v>
      </c>
      <c r="M2017" t="n">
        <v>288</v>
      </c>
      <c r="N2017" t="n">
        <v>62.65</v>
      </c>
      <c r="O2017" t="n">
        <v>31418.63</v>
      </c>
      <c r="P2017" t="n">
        <v>398.26</v>
      </c>
      <c r="Q2017" t="n">
        <v>467.49</v>
      </c>
      <c r="R2017" t="n">
        <v>337.07</v>
      </c>
      <c r="S2017" t="n">
        <v>39.61</v>
      </c>
      <c r="T2017" t="n">
        <v>142375.91</v>
      </c>
      <c r="U2017" t="n">
        <v>0.12</v>
      </c>
      <c r="V2017" t="n">
        <v>0.48</v>
      </c>
      <c r="W2017" t="n">
        <v>3.1</v>
      </c>
      <c r="X2017" t="n">
        <v>8.789999999999999</v>
      </c>
      <c r="Y2017" t="n">
        <v>1</v>
      </c>
      <c r="Z2017" t="n">
        <v>10</v>
      </c>
    </row>
    <row r="2018">
      <c r="A2018" t="n">
        <v>1</v>
      </c>
      <c r="B2018" t="n">
        <v>130</v>
      </c>
      <c r="C2018" t="inlineStr">
        <is>
          <t xml:space="preserve">CONCLUIDO	</t>
        </is>
      </c>
      <c r="D2018" t="n">
        <v>2.9138</v>
      </c>
      <c r="E2018" t="n">
        <v>34.32</v>
      </c>
      <c r="F2018" t="n">
        <v>21.44</v>
      </c>
      <c r="G2018" t="n">
        <v>6.25</v>
      </c>
      <c r="H2018" t="n">
        <v>0.09</v>
      </c>
      <c r="I2018" t="n">
        <v>206</v>
      </c>
      <c r="J2018" t="n">
        <v>253.3</v>
      </c>
      <c r="K2018" t="n">
        <v>59.19</v>
      </c>
      <c r="L2018" t="n">
        <v>1.25</v>
      </c>
      <c r="M2018" t="n">
        <v>204</v>
      </c>
      <c r="N2018" t="n">
        <v>62.86</v>
      </c>
      <c r="O2018" t="n">
        <v>31474.5</v>
      </c>
      <c r="P2018" t="n">
        <v>353.59</v>
      </c>
      <c r="Q2018" t="n">
        <v>467.64</v>
      </c>
      <c r="R2018" t="n">
        <v>249.49</v>
      </c>
      <c r="S2018" t="n">
        <v>39.61</v>
      </c>
      <c r="T2018" t="n">
        <v>99008.08</v>
      </c>
      <c r="U2018" t="n">
        <v>0.16</v>
      </c>
      <c r="V2018" t="n">
        <v>0.54</v>
      </c>
      <c r="W2018" t="n">
        <v>2.94</v>
      </c>
      <c r="X2018" t="n">
        <v>6.1</v>
      </c>
      <c r="Y2018" t="n">
        <v>1</v>
      </c>
      <c r="Z2018" t="n">
        <v>10</v>
      </c>
    </row>
    <row r="2019">
      <c r="A2019" t="n">
        <v>2</v>
      </c>
      <c r="B2019" t="n">
        <v>130</v>
      </c>
      <c r="C2019" t="inlineStr">
        <is>
          <t xml:space="preserve">CONCLUIDO	</t>
        </is>
      </c>
      <c r="D2019" t="n">
        <v>3.26</v>
      </c>
      <c r="E2019" t="n">
        <v>30.68</v>
      </c>
      <c r="F2019" t="n">
        <v>20.05</v>
      </c>
      <c r="G2019" t="n">
        <v>7.52</v>
      </c>
      <c r="H2019" t="n">
        <v>0.11</v>
      </c>
      <c r="I2019" t="n">
        <v>160</v>
      </c>
      <c r="J2019" t="n">
        <v>253.75</v>
      </c>
      <c r="K2019" t="n">
        <v>59.19</v>
      </c>
      <c r="L2019" t="n">
        <v>1.5</v>
      </c>
      <c r="M2019" t="n">
        <v>158</v>
      </c>
      <c r="N2019" t="n">
        <v>63.06</v>
      </c>
      <c r="O2019" t="n">
        <v>31530.44</v>
      </c>
      <c r="P2019" t="n">
        <v>330.37</v>
      </c>
      <c r="Q2019" t="n">
        <v>467.26</v>
      </c>
      <c r="R2019" t="n">
        <v>203.02</v>
      </c>
      <c r="S2019" t="n">
        <v>39.61</v>
      </c>
      <c r="T2019" t="n">
        <v>75999.60000000001</v>
      </c>
      <c r="U2019" t="n">
        <v>0.2</v>
      </c>
      <c r="V2019" t="n">
        <v>0.58</v>
      </c>
      <c r="W2019" t="n">
        <v>2.89</v>
      </c>
      <c r="X2019" t="n">
        <v>4.71</v>
      </c>
      <c r="Y2019" t="n">
        <v>1</v>
      </c>
      <c r="Z2019" t="n">
        <v>10</v>
      </c>
    </row>
    <row r="2020">
      <c r="A2020" t="n">
        <v>3</v>
      </c>
      <c r="B2020" t="n">
        <v>130</v>
      </c>
      <c r="C2020" t="inlineStr">
        <is>
          <t xml:space="preserve">CONCLUIDO	</t>
        </is>
      </c>
      <c r="D2020" t="n">
        <v>3.5236</v>
      </c>
      <c r="E2020" t="n">
        <v>28.38</v>
      </c>
      <c r="F2020" t="n">
        <v>19.17</v>
      </c>
      <c r="G2020" t="n">
        <v>8.779999999999999</v>
      </c>
      <c r="H2020" t="n">
        <v>0.12</v>
      </c>
      <c r="I2020" t="n">
        <v>131</v>
      </c>
      <c r="J2020" t="n">
        <v>254.21</v>
      </c>
      <c r="K2020" t="n">
        <v>59.19</v>
      </c>
      <c r="L2020" t="n">
        <v>1.75</v>
      </c>
      <c r="M2020" t="n">
        <v>129</v>
      </c>
      <c r="N2020" t="n">
        <v>63.26</v>
      </c>
      <c r="O2020" t="n">
        <v>31586.46</v>
      </c>
      <c r="P2020" t="n">
        <v>315.7</v>
      </c>
      <c r="Q2020" t="n">
        <v>467.18</v>
      </c>
      <c r="R2020" t="n">
        <v>175.02</v>
      </c>
      <c r="S2020" t="n">
        <v>39.61</v>
      </c>
      <c r="T2020" t="n">
        <v>62143.46</v>
      </c>
      <c r="U2020" t="n">
        <v>0.23</v>
      </c>
      <c r="V2020" t="n">
        <v>0.61</v>
      </c>
      <c r="W2020" t="n">
        <v>2.83</v>
      </c>
      <c r="X2020" t="n">
        <v>3.83</v>
      </c>
      <c r="Y2020" t="n">
        <v>1</v>
      </c>
      <c r="Z2020" t="n">
        <v>10</v>
      </c>
    </row>
    <row r="2021">
      <c r="A2021" t="n">
        <v>4</v>
      </c>
      <c r="B2021" t="n">
        <v>130</v>
      </c>
      <c r="C2021" t="inlineStr">
        <is>
          <t xml:space="preserve">CONCLUIDO	</t>
        </is>
      </c>
      <c r="D2021" t="n">
        <v>3.7345</v>
      </c>
      <c r="E2021" t="n">
        <v>26.78</v>
      </c>
      <c r="F2021" t="n">
        <v>18.55</v>
      </c>
      <c r="G2021" t="n">
        <v>10.02</v>
      </c>
      <c r="H2021" t="n">
        <v>0.14</v>
      </c>
      <c r="I2021" t="n">
        <v>111</v>
      </c>
      <c r="J2021" t="n">
        <v>254.66</v>
      </c>
      <c r="K2021" t="n">
        <v>59.19</v>
      </c>
      <c r="L2021" t="n">
        <v>2</v>
      </c>
      <c r="M2021" t="n">
        <v>109</v>
      </c>
      <c r="N2021" t="n">
        <v>63.47</v>
      </c>
      <c r="O2021" t="n">
        <v>31642.55</v>
      </c>
      <c r="P2021" t="n">
        <v>305.16</v>
      </c>
      <c r="Q2021" t="n">
        <v>467.13</v>
      </c>
      <c r="R2021" t="n">
        <v>154.72</v>
      </c>
      <c r="S2021" t="n">
        <v>39.61</v>
      </c>
      <c r="T2021" t="n">
        <v>52096.93</v>
      </c>
      <c r="U2021" t="n">
        <v>0.26</v>
      </c>
      <c r="V2021" t="n">
        <v>0.63</v>
      </c>
      <c r="W2021" t="n">
        <v>2.79</v>
      </c>
      <c r="X2021" t="n">
        <v>3.21</v>
      </c>
      <c r="Y2021" t="n">
        <v>1</v>
      </c>
      <c r="Z2021" t="n">
        <v>10</v>
      </c>
    </row>
    <row r="2022">
      <c r="A2022" t="n">
        <v>5</v>
      </c>
      <c r="B2022" t="n">
        <v>130</v>
      </c>
      <c r="C2022" t="inlineStr">
        <is>
          <t xml:space="preserve">CONCLUIDO	</t>
        </is>
      </c>
      <c r="D2022" t="n">
        <v>3.8943</v>
      </c>
      <c r="E2022" t="n">
        <v>25.68</v>
      </c>
      <c r="F2022" t="n">
        <v>18.13</v>
      </c>
      <c r="G2022" t="n">
        <v>11.22</v>
      </c>
      <c r="H2022" t="n">
        <v>0.16</v>
      </c>
      <c r="I2022" t="n">
        <v>97</v>
      </c>
      <c r="J2022" t="n">
        <v>255.12</v>
      </c>
      <c r="K2022" t="n">
        <v>59.19</v>
      </c>
      <c r="L2022" t="n">
        <v>2.25</v>
      </c>
      <c r="M2022" t="n">
        <v>95</v>
      </c>
      <c r="N2022" t="n">
        <v>63.67</v>
      </c>
      <c r="O2022" t="n">
        <v>31698.72</v>
      </c>
      <c r="P2022" t="n">
        <v>298.11</v>
      </c>
      <c r="Q2022" t="n">
        <v>467.25</v>
      </c>
      <c r="R2022" t="n">
        <v>140.98</v>
      </c>
      <c r="S2022" t="n">
        <v>39.61</v>
      </c>
      <c r="T2022" t="n">
        <v>45294.27</v>
      </c>
      <c r="U2022" t="n">
        <v>0.28</v>
      </c>
      <c r="V2022" t="n">
        <v>0.64</v>
      </c>
      <c r="W2022" t="n">
        <v>2.77</v>
      </c>
      <c r="X2022" t="n">
        <v>2.79</v>
      </c>
      <c r="Y2022" t="n">
        <v>1</v>
      </c>
      <c r="Z2022" t="n">
        <v>10</v>
      </c>
    </row>
    <row r="2023">
      <c r="A2023" t="n">
        <v>6</v>
      </c>
      <c r="B2023" t="n">
        <v>130</v>
      </c>
      <c r="C2023" t="inlineStr">
        <is>
          <t xml:space="preserve">CONCLUIDO	</t>
        </is>
      </c>
      <c r="D2023" t="n">
        <v>4.0434</v>
      </c>
      <c r="E2023" t="n">
        <v>24.73</v>
      </c>
      <c r="F2023" t="n">
        <v>17.77</v>
      </c>
      <c r="G2023" t="n">
        <v>12.54</v>
      </c>
      <c r="H2023" t="n">
        <v>0.17</v>
      </c>
      <c r="I2023" t="n">
        <v>85</v>
      </c>
      <c r="J2023" t="n">
        <v>255.57</v>
      </c>
      <c r="K2023" t="n">
        <v>59.19</v>
      </c>
      <c r="L2023" t="n">
        <v>2.5</v>
      </c>
      <c r="M2023" t="n">
        <v>83</v>
      </c>
      <c r="N2023" t="n">
        <v>63.88</v>
      </c>
      <c r="O2023" t="n">
        <v>31754.97</v>
      </c>
      <c r="P2023" t="n">
        <v>291.97</v>
      </c>
      <c r="Q2023" t="n">
        <v>467.21</v>
      </c>
      <c r="R2023" t="n">
        <v>129.48</v>
      </c>
      <c r="S2023" t="n">
        <v>39.61</v>
      </c>
      <c r="T2023" t="n">
        <v>39607.08</v>
      </c>
      <c r="U2023" t="n">
        <v>0.31</v>
      </c>
      <c r="V2023" t="n">
        <v>0.66</v>
      </c>
      <c r="W2023" t="n">
        <v>2.74</v>
      </c>
      <c r="X2023" t="n">
        <v>2.43</v>
      </c>
      <c r="Y2023" t="n">
        <v>1</v>
      </c>
      <c r="Z2023" t="n">
        <v>10</v>
      </c>
    </row>
    <row r="2024">
      <c r="A2024" t="n">
        <v>7</v>
      </c>
      <c r="B2024" t="n">
        <v>130</v>
      </c>
      <c r="C2024" t="inlineStr">
        <is>
          <t xml:space="preserve">CONCLUIDO	</t>
        </is>
      </c>
      <c r="D2024" t="n">
        <v>4.1488</v>
      </c>
      <c r="E2024" t="n">
        <v>24.1</v>
      </c>
      <c r="F2024" t="n">
        <v>17.53</v>
      </c>
      <c r="G2024" t="n">
        <v>13.66</v>
      </c>
      <c r="H2024" t="n">
        <v>0.19</v>
      </c>
      <c r="I2024" t="n">
        <v>77</v>
      </c>
      <c r="J2024" t="n">
        <v>256.03</v>
      </c>
      <c r="K2024" t="n">
        <v>59.19</v>
      </c>
      <c r="L2024" t="n">
        <v>2.75</v>
      </c>
      <c r="M2024" t="n">
        <v>75</v>
      </c>
      <c r="N2024" t="n">
        <v>64.09</v>
      </c>
      <c r="O2024" t="n">
        <v>31811.29</v>
      </c>
      <c r="P2024" t="n">
        <v>287.8</v>
      </c>
      <c r="Q2024" t="n">
        <v>467.14</v>
      </c>
      <c r="R2024" t="n">
        <v>121.71</v>
      </c>
      <c r="S2024" t="n">
        <v>39.61</v>
      </c>
      <c r="T2024" t="n">
        <v>35761.55</v>
      </c>
      <c r="U2024" t="n">
        <v>0.33</v>
      </c>
      <c r="V2024" t="n">
        <v>0.67</v>
      </c>
      <c r="W2024" t="n">
        <v>2.73</v>
      </c>
      <c r="X2024" t="n">
        <v>2.2</v>
      </c>
      <c r="Y2024" t="n">
        <v>1</v>
      </c>
      <c r="Z2024" t="n">
        <v>10</v>
      </c>
    </row>
    <row r="2025">
      <c r="A2025" t="n">
        <v>8</v>
      </c>
      <c r="B2025" t="n">
        <v>130</v>
      </c>
      <c r="C2025" t="inlineStr">
        <is>
          <t xml:space="preserve">CONCLUIDO	</t>
        </is>
      </c>
      <c r="D2025" t="n">
        <v>4.2586</v>
      </c>
      <c r="E2025" t="n">
        <v>23.48</v>
      </c>
      <c r="F2025" t="n">
        <v>17.3</v>
      </c>
      <c r="G2025" t="n">
        <v>15.05</v>
      </c>
      <c r="H2025" t="n">
        <v>0.21</v>
      </c>
      <c r="I2025" t="n">
        <v>69</v>
      </c>
      <c r="J2025" t="n">
        <v>256.49</v>
      </c>
      <c r="K2025" t="n">
        <v>59.19</v>
      </c>
      <c r="L2025" t="n">
        <v>3</v>
      </c>
      <c r="M2025" t="n">
        <v>67</v>
      </c>
      <c r="N2025" t="n">
        <v>64.29000000000001</v>
      </c>
      <c r="O2025" t="n">
        <v>31867.69</v>
      </c>
      <c r="P2025" t="n">
        <v>283.77</v>
      </c>
      <c r="Q2025" t="n">
        <v>467.09</v>
      </c>
      <c r="R2025" t="n">
        <v>114.24</v>
      </c>
      <c r="S2025" t="n">
        <v>39.61</v>
      </c>
      <c r="T2025" t="n">
        <v>32065.4</v>
      </c>
      <c r="U2025" t="n">
        <v>0.35</v>
      </c>
      <c r="V2025" t="n">
        <v>0.67</v>
      </c>
      <c r="W2025" t="n">
        <v>2.72</v>
      </c>
      <c r="X2025" t="n">
        <v>1.97</v>
      </c>
      <c r="Y2025" t="n">
        <v>1</v>
      </c>
      <c r="Z2025" t="n">
        <v>10</v>
      </c>
    </row>
    <row r="2026">
      <c r="A2026" t="n">
        <v>9</v>
      </c>
      <c r="B2026" t="n">
        <v>130</v>
      </c>
      <c r="C2026" t="inlineStr">
        <is>
          <t xml:space="preserve">CONCLUIDO	</t>
        </is>
      </c>
      <c r="D2026" t="n">
        <v>4.3456</v>
      </c>
      <c r="E2026" t="n">
        <v>23.01</v>
      </c>
      <c r="F2026" t="n">
        <v>17.13</v>
      </c>
      <c r="G2026" t="n">
        <v>16.31</v>
      </c>
      <c r="H2026" t="n">
        <v>0.23</v>
      </c>
      <c r="I2026" t="n">
        <v>63</v>
      </c>
      <c r="J2026" t="n">
        <v>256.95</v>
      </c>
      <c r="K2026" t="n">
        <v>59.19</v>
      </c>
      <c r="L2026" t="n">
        <v>3.25</v>
      </c>
      <c r="M2026" t="n">
        <v>61</v>
      </c>
      <c r="N2026" t="n">
        <v>64.5</v>
      </c>
      <c r="O2026" t="n">
        <v>31924.29</v>
      </c>
      <c r="P2026" t="n">
        <v>280.75</v>
      </c>
      <c r="Q2026" t="n">
        <v>467.17</v>
      </c>
      <c r="R2026" t="n">
        <v>108.38</v>
      </c>
      <c r="S2026" t="n">
        <v>39.61</v>
      </c>
      <c r="T2026" t="n">
        <v>29165.17</v>
      </c>
      <c r="U2026" t="n">
        <v>0.37</v>
      </c>
      <c r="V2026" t="n">
        <v>0.68</v>
      </c>
      <c r="W2026" t="n">
        <v>2.71</v>
      </c>
      <c r="X2026" t="n">
        <v>1.79</v>
      </c>
      <c r="Y2026" t="n">
        <v>1</v>
      </c>
      <c r="Z2026" t="n">
        <v>10</v>
      </c>
    </row>
    <row r="2027">
      <c r="A2027" t="n">
        <v>10</v>
      </c>
      <c r="B2027" t="n">
        <v>130</v>
      </c>
      <c r="C2027" t="inlineStr">
        <is>
          <t xml:space="preserve">CONCLUIDO	</t>
        </is>
      </c>
      <c r="D2027" t="n">
        <v>4.4196</v>
      </c>
      <c r="E2027" t="n">
        <v>22.63</v>
      </c>
      <c r="F2027" t="n">
        <v>16.99</v>
      </c>
      <c r="G2027" t="n">
        <v>17.57</v>
      </c>
      <c r="H2027" t="n">
        <v>0.24</v>
      </c>
      <c r="I2027" t="n">
        <v>58</v>
      </c>
      <c r="J2027" t="n">
        <v>257.41</v>
      </c>
      <c r="K2027" t="n">
        <v>59.19</v>
      </c>
      <c r="L2027" t="n">
        <v>3.5</v>
      </c>
      <c r="M2027" t="n">
        <v>56</v>
      </c>
      <c r="N2027" t="n">
        <v>64.70999999999999</v>
      </c>
      <c r="O2027" t="n">
        <v>31980.84</v>
      </c>
      <c r="P2027" t="n">
        <v>278.04</v>
      </c>
      <c r="Q2027" t="n">
        <v>467.1</v>
      </c>
      <c r="R2027" t="n">
        <v>103.53</v>
      </c>
      <c r="S2027" t="n">
        <v>39.61</v>
      </c>
      <c r="T2027" t="n">
        <v>26763.88</v>
      </c>
      <c r="U2027" t="n">
        <v>0.38</v>
      </c>
      <c r="V2027" t="n">
        <v>0.6899999999999999</v>
      </c>
      <c r="W2027" t="n">
        <v>2.71</v>
      </c>
      <c r="X2027" t="n">
        <v>1.65</v>
      </c>
      <c r="Y2027" t="n">
        <v>1</v>
      </c>
      <c r="Z2027" t="n">
        <v>10</v>
      </c>
    </row>
    <row r="2028">
      <c r="A2028" t="n">
        <v>11</v>
      </c>
      <c r="B2028" t="n">
        <v>130</v>
      </c>
      <c r="C2028" t="inlineStr">
        <is>
          <t xml:space="preserve">CONCLUIDO	</t>
        </is>
      </c>
      <c r="D2028" t="n">
        <v>4.4802</v>
      </c>
      <c r="E2028" t="n">
        <v>22.32</v>
      </c>
      <c r="F2028" t="n">
        <v>16.88</v>
      </c>
      <c r="G2028" t="n">
        <v>18.75</v>
      </c>
      <c r="H2028" t="n">
        <v>0.26</v>
      </c>
      <c r="I2028" t="n">
        <v>54</v>
      </c>
      <c r="J2028" t="n">
        <v>257.86</v>
      </c>
      <c r="K2028" t="n">
        <v>59.19</v>
      </c>
      <c r="L2028" t="n">
        <v>3.75</v>
      </c>
      <c r="M2028" t="n">
        <v>52</v>
      </c>
      <c r="N2028" t="n">
        <v>64.92</v>
      </c>
      <c r="O2028" t="n">
        <v>32037.48</v>
      </c>
      <c r="P2028" t="n">
        <v>276.15</v>
      </c>
      <c r="Q2028" t="n">
        <v>467.14</v>
      </c>
      <c r="R2028" t="n">
        <v>99.98999999999999</v>
      </c>
      <c r="S2028" t="n">
        <v>39.61</v>
      </c>
      <c r="T2028" t="n">
        <v>25017.94</v>
      </c>
      <c r="U2028" t="n">
        <v>0.4</v>
      </c>
      <c r="V2028" t="n">
        <v>0.6899999999999999</v>
      </c>
      <c r="W2028" t="n">
        <v>2.7</v>
      </c>
      <c r="X2028" t="n">
        <v>1.54</v>
      </c>
      <c r="Y2028" t="n">
        <v>1</v>
      </c>
      <c r="Z2028" t="n">
        <v>10</v>
      </c>
    </row>
    <row r="2029">
      <c r="A2029" t="n">
        <v>12</v>
      </c>
      <c r="B2029" t="n">
        <v>130</v>
      </c>
      <c r="C2029" t="inlineStr">
        <is>
          <t xml:space="preserve">CONCLUIDO	</t>
        </is>
      </c>
      <c r="D2029" t="n">
        <v>4.5293</v>
      </c>
      <c r="E2029" t="n">
        <v>22.08</v>
      </c>
      <c r="F2029" t="n">
        <v>16.78</v>
      </c>
      <c r="G2029" t="n">
        <v>19.74</v>
      </c>
      <c r="H2029" t="n">
        <v>0.28</v>
      </c>
      <c r="I2029" t="n">
        <v>51</v>
      </c>
      <c r="J2029" t="n">
        <v>258.32</v>
      </c>
      <c r="K2029" t="n">
        <v>59.19</v>
      </c>
      <c r="L2029" t="n">
        <v>4</v>
      </c>
      <c r="M2029" t="n">
        <v>49</v>
      </c>
      <c r="N2029" t="n">
        <v>65.13</v>
      </c>
      <c r="O2029" t="n">
        <v>32094.19</v>
      </c>
      <c r="P2029" t="n">
        <v>274.4</v>
      </c>
      <c r="Q2029" t="n">
        <v>467.09</v>
      </c>
      <c r="R2029" t="n">
        <v>97.25</v>
      </c>
      <c r="S2029" t="n">
        <v>39.61</v>
      </c>
      <c r="T2029" t="n">
        <v>23659.57</v>
      </c>
      <c r="U2029" t="n">
        <v>0.41</v>
      </c>
      <c r="V2029" t="n">
        <v>0.7</v>
      </c>
      <c r="W2029" t="n">
        <v>2.69</v>
      </c>
      <c r="X2029" t="n">
        <v>1.45</v>
      </c>
      <c r="Y2029" t="n">
        <v>1</v>
      </c>
      <c r="Z2029" t="n">
        <v>10</v>
      </c>
    </row>
    <row r="2030">
      <c r="A2030" t="n">
        <v>13</v>
      </c>
      <c r="B2030" t="n">
        <v>130</v>
      </c>
      <c r="C2030" t="inlineStr">
        <is>
          <t xml:space="preserve">CONCLUIDO	</t>
        </is>
      </c>
      <c r="D2030" t="n">
        <v>4.5975</v>
      </c>
      <c r="E2030" t="n">
        <v>21.75</v>
      </c>
      <c r="F2030" t="n">
        <v>16.65</v>
      </c>
      <c r="G2030" t="n">
        <v>21.25</v>
      </c>
      <c r="H2030" t="n">
        <v>0.29</v>
      </c>
      <c r="I2030" t="n">
        <v>47</v>
      </c>
      <c r="J2030" t="n">
        <v>258.78</v>
      </c>
      <c r="K2030" t="n">
        <v>59.19</v>
      </c>
      <c r="L2030" t="n">
        <v>4.25</v>
      </c>
      <c r="M2030" t="n">
        <v>45</v>
      </c>
      <c r="N2030" t="n">
        <v>65.34</v>
      </c>
      <c r="O2030" t="n">
        <v>32150.98</v>
      </c>
      <c r="P2030" t="n">
        <v>272.04</v>
      </c>
      <c r="Q2030" t="n">
        <v>467.17</v>
      </c>
      <c r="R2030" t="n">
        <v>92.97</v>
      </c>
      <c r="S2030" t="n">
        <v>39.61</v>
      </c>
      <c r="T2030" t="n">
        <v>21542.27</v>
      </c>
      <c r="U2030" t="n">
        <v>0.43</v>
      </c>
      <c r="V2030" t="n">
        <v>0.7</v>
      </c>
      <c r="W2030" t="n">
        <v>2.68</v>
      </c>
      <c r="X2030" t="n">
        <v>1.31</v>
      </c>
      <c r="Y2030" t="n">
        <v>1</v>
      </c>
      <c r="Z2030" t="n">
        <v>10</v>
      </c>
    </row>
    <row r="2031">
      <c r="A2031" t="n">
        <v>14</v>
      </c>
      <c r="B2031" t="n">
        <v>130</v>
      </c>
      <c r="C2031" t="inlineStr">
        <is>
          <t xml:space="preserve">CONCLUIDO	</t>
        </is>
      </c>
      <c r="D2031" t="n">
        <v>4.6287</v>
      </c>
      <c r="E2031" t="n">
        <v>21.6</v>
      </c>
      <c r="F2031" t="n">
        <v>16.6</v>
      </c>
      <c r="G2031" t="n">
        <v>22.13</v>
      </c>
      <c r="H2031" t="n">
        <v>0.31</v>
      </c>
      <c r="I2031" t="n">
        <v>45</v>
      </c>
      <c r="J2031" t="n">
        <v>259.25</v>
      </c>
      <c r="K2031" t="n">
        <v>59.19</v>
      </c>
      <c r="L2031" t="n">
        <v>4.5</v>
      </c>
      <c r="M2031" t="n">
        <v>43</v>
      </c>
      <c r="N2031" t="n">
        <v>65.55</v>
      </c>
      <c r="O2031" t="n">
        <v>32207.85</v>
      </c>
      <c r="P2031" t="n">
        <v>271.06</v>
      </c>
      <c r="Q2031" t="n">
        <v>467.11</v>
      </c>
      <c r="R2031" t="n">
        <v>91.23</v>
      </c>
      <c r="S2031" t="n">
        <v>39.61</v>
      </c>
      <c r="T2031" t="n">
        <v>20680.89</v>
      </c>
      <c r="U2031" t="n">
        <v>0.43</v>
      </c>
      <c r="V2031" t="n">
        <v>0.7</v>
      </c>
      <c r="W2031" t="n">
        <v>2.68</v>
      </c>
      <c r="X2031" t="n">
        <v>1.27</v>
      </c>
      <c r="Y2031" t="n">
        <v>1</v>
      </c>
      <c r="Z2031" t="n">
        <v>10</v>
      </c>
    </row>
    <row r="2032">
      <c r="A2032" t="n">
        <v>15</v>
      </c>
      <c r="B2032" t="n">
        <v>130</v>
      </c>
      <c r="C2032" t="inlineStr">
        <is>
          <t xml:space="preserve">CONCLUIDO	</t>
        </is>
      </c>
      <c r="D2032" t="n">
        <v>4.6814</v>
      </c>
      <c r="E2032" t="n">
        <v>21.36</v>
      </c>
      <c r="F2032" t="n">
        <v>16.5</v>
      </c>
      <c r="G2032" t="n">
        <v>23.58</v>
      </c>
      <c r="H2032" t="n">
        <v>0.33</v>
      </c>
      <c r="I2032" t="n">
        <v>42</v>
      </c>
      <c r="J2032" t="n">
        <v>259.71</v>
      </c>
      <c r="K2032" t="n">
        <v>59.19</v>
      </c>
      <c r="L2032" t="n">
        <v>4.75</v>
      </c>
      <c r="M2032" t="n">
        <v>40</v>
      </c>
      <c r="N2032" t="n">
        <v>65.76000000000001</v>
      </c>
      <c r="O2032" t="n">
        <v>32264.79</v>
      </c>
      <c r="P2032" t="n">
        <v>269.28</v>
      </c>
      <c r="Q2032" t="n">
        <v>467.12</v>
      </c>
      <c r="R2032" t="n">
        <v>88.02</v>
      </c>
      <c r="S2032" t="n">
        <v>39.61</v>
      </c>
      <c r="T2032" t="n">
        <v>19091.66</v>
      </c>
      <c r="U2032" t="n">
        <v>0.45</v>
      </c>
      <c r="V2032" t="n">
        <v>0.71</v>
      </c>
      <c r="W2032" t="n">
        <v>2.68</v>
      </c>
      <c r="X2032" t="n">
        <v>1.17</v>
      </c>
      <c r="Y2032" t="n">
        <v>1</v>
      </c>
      <c r="Z2032" t="n">
        <v>10</v>
      </c>
    </row>
    <row r="2033">
      <c r="A2033" t="n">
        <v>16</v>
      </c>
      <c r="B2033" t="n">
        <v>130</v>
      </c>
      <c r="C2033" t="inlineStr">
        <is>
          <t xml:space="preserve">CONCLUIDO	</t>
        </is>
      </c>
      <c r="D2033" t="n">
        <v>4.7125</v>
      </c>
      <c r="E2033" t="n">
        <v>21.22</v>
      </c>
      <c r="F2033" t="n">
        <v>16.46</v>
      </c>
      <c r="G2033" t="n">
        <v>24.69</v>
      </c>
      <c r="H2033" t="n">
        <v>0.34</v>
      </c>
      <c r="I2033" t="n">
        <v>40</v>
      </c>
      <c r="J2033" t="n">
        <v>260.17</v>
      </c>
      <c r="K2033" t="n">
        <v>59.19</v>
      </c>
      <c r="L2033" t="n">
        <v>5</v>
      </c>
      <c r="M2033" t="n">
        <v>38</v>
      </c>
      <c r="N2033" t="n">
        <v>65.98</v>
      </c>
      <c r="O2033" t="n">
        <v>32321.82</v>
      </c>
      <c r="P2033" t="n">
        <v>268.21</v>
      </c>
      <c r="Q2033" t="n">
        <v>467.07</v>
      </c>
      <c r="R2033" t="n">
        <v>86.33</v>
      </c>
      <c r="S2033" t="n">
        <v>39.61</v>
      </c>
      <c r="T2033" t="n">
        <v>18255.69</v>
      </c>
      <c r="U2033" t="n">
        <v>0.46</v>
      </c>
      <c r="V2033" t="n">
        <v>0.71</v>
      </c>
      <c r="W2033" t="n">
        <v>2.68</v>
      </c>
      <c r="X2033" t="n">
        <v>1.12</v>
      </c>
      <c r="Y2033" t="n">
        <v>1</v>
      </c>
      <c r="Z2033" t="n">
        <v>10</v>
      </c>
    </row>
    <row r="2034">
      <c r="A2034" t="n">
        <v>17</v>
      </c>
      <c r="B2034" t="n">
        <v>130</v>
      </c>
      <c r="C2034" t="inlineStr">
        <is>
          <t xml:space="preserve">CONCLUIDO	</t>
        </is>
      </c>
      <c r="D2034" t="n">
        <v>4.7465</v>
      </c>
      <c r="E2034" t="n">
        <v>21.07</v>
      </c>
      <c r="F2034" t="n">
        <v>16.41</v>
      </c>
      <c r="G2034" t="n">
        <v>25.9</v>
      </c>
      <c r="H2034" t="n">
        <v>0.36</v>
      </c>
      <c r="I2034" t="n">
        <v>38</v>
      </c>
      <c r="J2034" t="n">
        <v>260.63</v>
      </c>
      <c r="K2034" t="n">
        <v>59.19</v>
      </c>
      <c r="L2034" t="n">
        <v>5.25</v>
      </c>
      <c r="M2034" t="n">
        <v>36</v>
      </c>
      <c r="N2034" t="n">
        <v>66.19</v>
      </c>
      <c r="O2034" t="n">
        <v>32378.93</v>
      </c>
      <c r="P2034" t="n">
        <v>267.19</v>
      </c>
      <c r="Q2034" t="n">
        <v>467.12</v>
      </c>
      <c r="R2034" t="n">
        <v>84.84999999999999</v>
      </c>
      <c r="S2034" t="n">
        <v>39.61</v>
      </c>
      <c r="T2034" t="n">
        <v>17523.77</v>
      </c>
      <c r="U2034" t="n">
        <v>0.47</v>
      </c>
      <c r="V2034" t="n">
        <v>0.71</v>
      </c>
      <c r="W2034" t="n">
        <v>2.67</v>
      </c>
      <c r="X2034" t="n">
        <v>1.07</v>
      </c>
      <c r="Y2034" t="n">
        <v>1</v>
      </c>
      <c r="Z2034" t="n">
        <v>10</v>
      </c>
    </row>
    <row r="2035">
      <c r="A2035" t="n">
        <v>18</v>
      </c>
      <c r="B2035" t="n">
        <v>130</v>
      </c>
      <c r="C2035" t="inlineStr">
        <is>
          <t xml:space="preserve">CONCLUIDO	</t>
        </is>
      </c>
      <c r="D2035" t="n">
        <v>4.7806</v>
      </c>
      <c r="E2035" t="n">
        <v>20.92</v>
      </c>
      <c r="F2035" t="n">
        <v>16.35</v>
      </c>
      <c r="G2035" t="n">
        <v>27.26</v>
      </c>
      <c r="H2035" t="n">
        <v>0.37</v>
      </c>
      <c r="I2035" t="n">
        <v>36</v>
      </c>
      <c r="J2035" t="n">
        <v>261.1</v>
      </c>
      <c r="K2035" t="n">
        <v>59.19</v>
      </c>
      <c r="L2035" t="n">
        <v>5.5</v>
      </c>
      <c r="M2035" t="n">
        <v>34</v>
      </c>
      <c r="N2035" t="n">
        <v>66.40000000000001</v>
      </c>
      <c r="O2035" t="n">
        <v>32436.11</v>
      </c>
      <c r="P2035" t="n">
        <v>266.13</v>
      </c>
      <c r="Q2035" t="n">
        <v>467.12</v>
      </c>
      <c r="R2035" t="n">
        <v>82.95999999999999</v>
      </c>
      <c r="S2035" t="n">
        <v>39.61</v>
      </c>
      <c r="T2035" t="n">
        <v>16592.79</v>
      </c>
      <c r="U2035" t="n">
        <v>0.48</v>
      </c>
      <c r="V2035" t="n">
        <v>0.71</v>
      </c>
      <c r="W2035" t="n">
        <v>2.67</v>
      </c>
      <c r="X2035" t="n">
        <v>1.02</v>
      </c>
      <c r="Y2035" t="n">
        <v>1</v>
      </c>
      <c r="Z2035" t="n">
        <v>10</v>
      </c>
    </row>
    <row r="2036">
      <c r="A2036" t="n">
        <v>19</v>
      </c>
      <c r="B2036" t="n">
        <v>130</v>
      </c>
      <c r="C2036" t="inlineStr">
        <is>
          <t xml:space="preserve">CONCLUIDO	</t>
        </is>
      </c>
      <c r="D2036" t="n">
        <v>4.8218</v>
      </c>
      <c r="E2036" t="n">
        <v>20.74</v>
      </c>
      <c r="F2036" t="n">
        <v>16.27</v>
      </c>
      <c r="G2036" t="n">
        <v>28.72</v>
      </c>
      <c r="H2036" t="n">
        <v>0.39</v>
      </c>
      <c r="I2036" t="n">
        <v>34</v>
      </c>
      <c r="J2036" t="n">
        <v>261.56</v>
      </c>
      <c r="K2036" t="n">
        <v>59.19</v>
      </c>
      <c r="L2036" t="n">
        <v>5.75</v>
      </c>
      <c r="M2036" t="n">
        <v>32</v>
      </c>
      <c r="N2036" t="n">
        <v>66.62</v>
      </c>
      <c r="O2036" t="n">
        <v>32493.38</v>
      </c>
      <c r="P2036" t="n">
        <v>264.68</v>
      </c>
      <c r="Q2036" t="n">
        <v>467.19</v>
      </c>
      <c r="R2036" t="n">
        <v>80.73</v>
      </c>
      <c r="S2036" t="n">
        <v>39.61</v>
      </c>
      <c r="T2036" t="n">
        <v>15483.55</v>
      </c>
      <c r="U2036" t="n">
        <v>0.49</v>
      </c>
      <c r="V2036" t="n">
        <v>0.72</v>
      </c>
      <c r="W2036" t="n">
        <v>2.66</v>
      </c>
      <c r="X2036" t="n">
        <v>0.9399999999999999</v>
      </c>
      <c r="Y2036" t="n">
        <v>1</v>
      </c>
      <c r="Z2036" t="n">
        <v>10</v>
      </c>
    </row>
    <row r="2037">
      <c r="A2037" t="n">
        <v>20</v>
      </c>
      <c r="B2037" t="n">
        <v>130</v>
      </c>
      <c r="C2037" t="inlineStr">
        <is>
          <t xml:space="preserve">CONCLUIDO	</t>
        </is>
      </c>
      <c r="D2037" t="n">
        <v>4.8388</v>
      </c>
      <c r="E2037" t="n">
        <v>20.67</v>
      </c>
      <c r="F2037" t="n">
        <v>16.25</v>
      </c>
      <c r="G2037" t="n">
        <v>29.54</v>
      </c>
      <c r="H2037" t="n">
        <v>0.41</v>
      </c>
      <c r="I2037" t="n">
        <v>33</v>
      </c>
      <c r="J2037" t="n">
        <v>262.03</v>
      </c>
      <c r="K2037" t="n">
        <v>59.19</v>
      </c>
      <c r="L2037" t="n">
        <v>6</v>
      </c>
      <c r="M2037" t="n">
        <v>31</v>
      </c>
      <c r="N2037" t="n">
        <v>66.83</v>
      </c>
      <c r="O2037" t="n">
        <v>32550.72</v>
      </c>
      <c r="P2037" t="n">
        <v>264.03</v>
      </c>
      <c r="Q2037" t="n">
        <v>467.09</v>
      </c>
      <c r="R2037" t="n">
        <v>79.72</v>
      </c>
      <c r="S2037" t="n">
        <v>39.61</v>
      </c>
      <c r="T2037" t="n">
        <v>14987.13</v>
      </c>
      <c r="U2037" t="n">
        <v>0.5</v>
      </c>
      <c r="V2037" t="n">
        <v>0.72</v>
      </c>
      <c r="W2037" t="n">
        <v>2.66</v>
      </c>
      <c r="X2037" t="n">
        <v>0.91</v>
      </c>
      <c r="Y2037" t="n">
        <v>1</v>
      </c>
      <c r="Z2037" t="n">
        <v>10</v>
      </c>
    </row>
    <row r="2038">
      <c r="A2038" t="n">
        <v>21</v>
      </c>
      <c r="B2038" t="n">
        <v>130</v>
      </c>
      <c r="C2038" t="inlineStr">
        <is>
          <t xml:space="preserve">CONCLUIDO	</t>
        </is>
      </c>
      <c r="D2038" t="n">
        <v>4.8554</v>
      </c>
      <c r="E2038" t="n">
        <v>20.6</v>
      </c>
      <c r="F2038" t="n">
        <v>16.23</v>
      </c>
      <c r="G2038" t="n">
        <v>30.42</v>
      </c>
      <c r="H2038" t="n">
        <v>0.42</v>
      </c>
      <c r="I2038" t="n">
        <v>32</v>
      </c>
      <c r="J2038" t="n">
        <v>262.49</v>
      </c>
      <c r="K2038" t="n">
        <v>59.19</v>
      </c>
      <c r="L2038" t="n">
        <v>6.25</v>
      </c>
      <c r="M2038" t="n">
        <v>30</v>
      </c>
      <c r="N2038" t="n">
        <v>67.05</v>
      </c>
      <c r="O2038" t="n">
        <v>32608.15</v>
      </c>
      <c r="P2038" t="n">
        <v>263.65</v>
      </c>
      <c r="Q2038" t="n">
        <v>467.12</v>
      </c>
      <c r="R2038" t="n">
        <v>79.06999999999999</v>
      </c>
      <c r="S2038" t="n">
        <v>39.61</v>
      </c>
      <c r="T2038" t="n">
        <v>14664.62</v>
      </c>
      <c r="U2038" t="n">
        <v>0.5</v>
      </c>
      <c r="V2038" t="n">
        <v>0.72</v>
      </c>
      <c r="W2038" t="n">
        <v>2.66</v>
      </c>
      <c r="X2038" t="n">
        <v>0.89</v>
      </c>
      <c r="Y2038" t="n">
        <v>1</v>
      </c>
      <c r="Z2038" t="n">
        <v>10</v>
      </c>
    </row>
    <row r="2039">
      <c r="A2039" t="n">
        <v>22</v>
      </c>
      <c r="B2039" t="n">
        <v>130</v>
      </c>
      <c r="C2039" t="inlineStr">
        <is>
          <t xml:space="preserve">CONCLUIDO	</t>
        </is>
      </c>
      <c r="D2039" t="n">
        <v>4.8916</v>
      </c>
      <c r="E2039" t="n">
        <v>20.44</v>
      </c>
      <c r="F2039" t="n">
        <v>16.17</v>
      </c>
      <c r="G2039" t="n">
        <v>32.34</v>
      </c>
      <c r="H2039" t="n">
        <v>0.44</v>
      </c>
      <c r="I2039" t="n">
        <v>30</v>
      </c>
      <c r="J2039" t="n">
        <v>262.96</v>
      </c>
      <c r="K2039" t="n">
        <v>59.19</v>
      </c>
      <c r="L2039" t="n">
        <v>6.5</v>
      </c>
      <c r="M2039" t="n">
        <v>28</v>
      </c>
      <c r="N2039" t="n">
        <v>67.26000000000001</v>
      </c>
      <c r="O2039" t="n">
        <v>32665.66</v>
      </c>
      <c r="P2039" t="n">
        <v>262.46</v>
      </c>
      <c r="Q2039" t="n">
        <v>467.09</v>
      </c>
      <c r="R2039" t="n">
        <v>77.25</v>
      </c>
      <c r="S2039" t="n">
        <v>39.61</v>
      </c>
      <c r="T2039" t="n">
        <v>13767.3</v>
      </c>
      <c r="U2039" t="n">
        <v>0.51</v>
      </c>
      <c r="V2039" t="n">
        <v>0.72</v>
      </c>
      <c r="W2039" t="n">
        <v>2.66</v>
      </c>
      <c r="X2039" t="n">
        <v>0.84</v>
      </c>
      <c r="Y2039" t="n">
        <v>1</v>
      </c>
      <c r="Z2039" t="n">
        <v>10</v>
      </c>
    </row>
    <row r="2040">
      <c r="A2040" t="n">
        <v>23</v>
      </c>
      <c r="B2040" t="n">
        <v>130</v>
      </c>
      <c r="C2040" t="inlineStr">
        <is>
          <t xml:space="preserve">CONCLUIDO	</t>
        </is>
      </c>
      <c r="D2040" t="n">
        <v>4.9111</v>
      </c>
      <c r="E2040" t="n">
        <v>20.36</v>
      </c>
      <c r="F2040" t="n">
        <v>16.14</v>
      </c>
      <c r="G2040" t="n">
        <v>33.39</v>
      </c>
      <c r="H2040" t="n">
        <v>0.46</v>
      </c>
      <c r="I2040" t="n">
        <v>29</v>
      </c>
      <c r="J2040" t="n">
        <v>263.42</v>
      </c>
      <c r="K2040" t="n">
        <v>59.19</v>
      </c>
      <c r="L2040" t="n">
        <v>6.75</v>
      </c>
      <c r="M2040" t="n">
        <v>27</v>
      </c>
      <c r="N2040" t="n">
        <v>67.48</v>
      </c>
      <c r="O2040" t="n">
        <v>32723.25</v>
      </c>
      <c r="P2040" t="n">
        <v>261.59</v>
      </c>
      <c r="Q2040" t="n">
        <v>467.08</v>
      </c>
      <c r="R2040" t="n">
        <v>76.34</v>
      </c>
      <c r="S2040" t="n">
        <v>39.61</v>
      </c>
      <c r="T2040" t="n">
        <v>13318.07</v>
      </c>
      <c r="U2040" t="n">
        <v>0.52</v>
      </c>
      <c r="V2040" t="n">
        <v>0.72</v>
      </c>
      <c r="W2040" t="n">
        <v>2.65</v>
      </c>
      <c r="X2040" t="n">
        <v>0.8100000000000001</v>
      </c>
      <c r="Y2040" t="n">
        <v>1</v>
      </c>
      <c r="Z2040" t="n">
        <v>10</v>
      </c>
    </row>
    <row r="2041">
      <c r="A2041" t="n">
        <v>24</v>
      </c>
      <c r="B2041" t="n">
        <v>130</v>
      </c>
      <c r="C2041" t="inlineStr">
        <is>
          <t xml:space="preserve">CONCLUIDO	</t>
        </is>
      </c>
      <c r="D2041" t="n">
        <v>4.9313</v>
      </c>
      <c r="E2041" t="n">
        <v>20.28</v>
      </c>
      <c r="F2041" t="n">
        <v>16.1</v>
      </c>
      <c r="G2041" t="n">
        <v>34.51</v>
      </c>
      <c r="H2041" t="n">
        <v>0.47</v>
      </c>
      <c r="I2041" t="n">
        <v>28</v>
      </c>
      <c r="J2041" t="n">
        <v>263.89</v>
      </c>
      <c r="K2041" t="n">
        <v>59.19</v>
      </c>
      <c r="L2041" t="n">
        <v>7</v>
      </c>
      <c r="M2041" t="n">
        <v>26</v>
      </c>
      <c r="N2041" t="n">
        <v>67.7</v>
      </c>
      <c r="O2041" t="n">
        <v>32780.92</v>
      </c>
      <c r="P2041" t="n">
        <v>260.96</v>
      </c>
      <c r="Q2041" t="n">
        <v>467.12</v>
      </c>
      <c r="R2041" t="n">
        <v>74.91</v>
      </c>
      <c r="S2041" t="n">
        <v>39.61</v>
      </c>
      <c r="T2041" t="n">
        <v>12605.69</v>
      </c>
      <c r="U2041" t="n">
        <v>0.53</v>
      </c>
      <c r="V2041" t="n">
        <v>0.72</v>
      </c>
      <c r="W2041" t="n">
        <v>2.66</v>
      </c>
      <c r="X2041" t="n">
        <v>0.77</v>
      </c>
      <c r="Y2041" t="n">
        <v>1</v>
      </c>
      <c r="Z2041" t="n">
        <v>10</v>
      </c>
    </row>
    <row r="2042">
      <c r="A2042" t="n">
        <v>25</v>
      </c>
      <c r="B2042" t="n">
        <v>130</v>
      </c>
      <c r="C2042" t="inlineStr">
        <is>
          <t xml:space="preserve">CONCLUIDO	</t>
        </is>
      </c>
      <c r="D2042" t="n">
        <v>4.9479</v>
      </c>
      <c r="E2042" t="n">
        <v>20.21</v>
      </c>
      <c r="F2042" t="n">
        <v>16.09</v>
      </c>
      <c r="G2042" t="n">
        <v>35.75</v>
      </c>
      <c r="H2042" t="n">
        <v>0.49</v>
      </c>
      <c r="I2042" t="n">
        <v>27</v>
      </c>
      <c r="J2042" t="n">
        <v>264.36</v>
      </c>
      <c r="K2042" t="n">
        <v>59.19</v>
      </c>
      <c r="L2042" t="n">
        <v>7.25</v>
      </c>
      <c r="M2042" t="n">
        <v>25</v>
      </c>
      <c r="N2042" t="n">
        <v>67.92</v>
      </c>
      <c r="O2042" t="n">
        <v>32838.68</v>
      </c>
      <c r="P2042" t="n">
        <v>260.59</v>
      </c>
      <c r="Q2042" t="n">
        <v>467.08</v>
      </c>
      <c r="R2042" t="n">
        <v>74.59</v>
      </c>
      <c r="S2042" t="n">
        <v>39.61</v>
      </c>
      <c r="T2042" t="n">
        <v>12448.63</v>
      </c>
      <c r="U2042" t="n">
        <v>0.53</v>
      </c>
      <c r="V2042" t="n">
        <v>0.73</v>
      </c>
      <c r="W2042" t="n">
        <v>2.65</v>
      </c>
      <c r="X2042" t="n">
        <v>0.75</v>
      </c>
      <c r="Y2042" t="n">
        <v>1</v>
      </c>
      <c r="Z2042" t="n">
        <v>10</v>
      </c>
    </row>
    <row r="2043">
      <c r="A2043" t="n">
        <v>26</v>
      </c>
      <c r="B2043" t="n">
        <v>130</v>
      </c>
      <c r="C2043" t="inlineStr">
        <is>
          <t xml:space="preserve">CONCLUIDO	</t>
        </is>
      </c>
      <c r="D2043" t="n">
        <v>4.9734</v>
      </c>
      <c r="E2043" t="n">
        <v>20.11</v>
      </c>
      <c r="F2043" t="n">
        <v>16.03</v>
      </c>
      <c r="G2043" t="n">
        <v>36.99</v>
      </c>
      <c r="H2043" t="n">
        <v>0.5</v>
      </c>
      <c r="I2043" t="n">
        <v>26</v>
      </c>
      <c r="J2043" t="n">
        <v>264.83</v>
      </c>
      <c r="K2043" t="n">
        <v>59.19</v>
      </c>
      <c r="L2043" t="n">
        <v>7.5</v>
      </c>
      <c r="M2043" t="n">
        <v>24</v>
      </c>
      <c r="N2043" t="n">
        <v>68.14</v>
      </c>
      <c r="O2043" t="n">
        <v>32896.51</v>
      </c>
      <c r="P2043" t="n">
        <v>259.45</v>
      </c>
      <c r="Q2043" t="n">
        <v>467.08</v>
      </c>
      <c r="R2043" t="n">
        <v>72.77</v>
      </c>
      <c r="S2043" t="n">
        <v>39.61</v>
      </c>
      <c r="T2043" t="n">
        <v>11544.49</v>
      </c>
      <c r="U2043" t="n">
        <v>0.54</v>
      </c>
      <c r="V2043" t="n">
        <v>0.73</v>
      </c>
      <c r="W2043" t="n">
        <v>2.65</v>
      </c>
      <c r="X2043" t="n">
        <v>0.7</v>
      </c>
      <c r="Y2043" t="n">
        <v>1</v>
      </c>
      <c r="Z2043" t="n">
        <v>10</v>
      </c>
    </row>
    <row r="2044">
      <c r="A2044" t="n">
        <v>27</v>
      </c>
      <c r="B2044" t="n">
        <v>130</v>
      </c>
      <c r="C2044" t="inlineStr">
        <is>
          <t xml:space="preserve">CONCLUIDO	</t>
        </is>
      </c>
      <c r="D2044" t="n">
        <v>4.9875</v>
      </c>
      <c r="E2044" t="n">
        <v>20.05</v>
      </c>
      <c r="F2044" t="n">
        <v>16.02</v>
      </c>
      <c r="G2044" t="n">
        <v>38.46</v>
      </c>
      <c r="H2044" t="n">
        <v>0.52</v>
      </c>
      <c r="I2044" t="n">
        <v>25</v>
      </c>
      <c r="J2044" t="n">
        <v>265.3</v>
      </c>
      <c r="K2044" t="n">
        <v>59.19</v>
      </c>
      <c r="L2044" t="n">
        <v>7.75</v>
      </c>
      <c r="M2044" t="n">
        <v>23</v>
      </c>
      <c r="N2044" t="n">
        <v>68.36</v>
      </c>
      <c r="O2044" t="n">
        <v>32954.43</v>
      </c>
      <c r="P2044" t="n">
        <v>259.01</v>
      </c>
      <c r="Q2044" t="n">
        <v>467.07</v>
      </c>
      <c r="R2044" t="n">
        <v>72.54000000000001</v>
      </c>
      <c r="S2044" t="n">
        <v>39.61</v>
      </c>
      <c r="T2044" t="n">
        <v>11437.54</v>
      </c>
      <c r="U2044" t="n">
        <v>0.55</v>
      </c>
      <c r="V2044" t="n">
        <v>0.73</v>
      </c>
      <c r="W2044" t="n">
        <v>2.65</v>
      </c>
      <c r="X2044" t="n">
        <v>0.6899999999999999</v>
      </c>
      <c r="Y2044" t="n">
        <v>1</v>
      </c>
      <c r="Z2044" t="n">
        <v>10</v>
      </c>
    </row>
    <row r="2045">
      <c r="A2045" t="n">
        <v>28</v>
      </c>
      <c r="B2045" t="n">
        <v>130</v>
      </c>
      <c r="C2045" t="inlineStr">
        <is>
          <t xml:space="preserve">CONCLUIDO	</t>
        </is>
      </c>
      <c r="D2045" t="n">
        <v>4.9887</v>
      </c>
      <c r="E2045" t="n">
        <v>20.05</v>
      </c>
      <c r="F2045" t="n">
        <v>16.02</v>
      </c>
      <c r="G2045" t="n">
        <v>38.44</v>
      </c>
      <c r="H2045" t="n">
        <v>0.54</v>
      </c>
      <c r="I2045" t="n">
        <v>25</v>
      </c>
      <c r="J2045" t="n">
        <v>265.77</v>
      </c>
      <c r="K2045" t="n">
        <v>59.19</v>
      </c>
      <c r="L2045" t="n">
        <v>8</v>
      </c>
      <c r="M2045" t="n">
        <v>23</v>
      </c>
      <c r="N2045" t="n">
        <v>68.58</v>
      </c>
      <c r="O2045" t="n">
        <v>33012.44</v>
      </c>
      <c r="P2045" t="n">
        <v>258.71</v>
      </c>
      <c r="Q2045" t="n">
        <v>467.09</v>
      </c>
      <c r="R2045" t="n">
        <v>72.41</v>
      </c>
      <c r="S2045" t="n">
        <v>39.61</v>
      </c>
      <c r="T2045" t="n">
        <v>11369.14</v>
      </c>
      <c r="U2045" t="n">
        <v>0.55</v>
      </c>
      <c r="V2045" t="n">
        <v>0.73</v>
      </c>
      <c r="W2045" t="n">
        <v>2.64</v>
      </c>
      <c r="X2045" t="n">
        <v>0.68</v>
      </c>
      <c r="Y2045" t="n">
        <v>1</v>
      </c>
      <c r="Z2045" t="n">
        <v>10</v>
      </c>
    </row>
    <row r="2046">
      <c r="A2046" t="n">
        <v>29</v>
      </c>
      <c r="B2046" t="n">
        <v>130</v>
      </c>
      <c r="C2046" t="inlineStr">
        <is>
          <t xml:space="preserve">CONCLUIDO	</t>
        </is>
      </c>
      <c r="D2046" t="n">
        <v>5.0058</v>
      </c>
      <c r="E2046" t="n">
        <v>19.98</v>
      </c>
      <c r="F2046" t="n">
        <v>16</v>
      </c>
      <c r="G2046" t="n">
        <v>40</v>
      </c>
      <c r="H2046" t="n">
        <v>0.55</v>
      </c>
      <c r="I2046" t="n">
        <v>24</v>
      </c>
      <c r="J2046" t="n">
        <v>266.24</v>
      </c>
      <c r="K2046" t="n">
        <v>59.19</v>
      </c>
      <c r="L2046" t="n">
        <v>8.25</v>
      </c>
      <c r="M2046" t="n">
        <v>22</v>
      </c>
      <c r="N2046" t="n">
        <v>68.8</v>
      </c>
      <c r="O2046" t="n">
        <v>33070.52</v>
      </c>
      <c r="P2046" t="n">
        <v>258.2</v>
      </c>
      <c r="Q2046" t="n">
        <v>467.1</v>
      </c>
      <c r="R2046" t="n">
        <v>71.69</v>
      </c>
      <c r="S2046" t="n">
        <v>39.61</v>
      </c>
      <c r="T2046" t="n">
        <v>11016.44</v>
      </c>
      <c r="U2046" t="n">
        <v>0.55</v>
      </c>
      <c r="V2046" t="n">
        <v>0.73</v>
      </c>
      <c r="W2046" t="n">
        <v>2.65</v>
      </c>
      <c r="X2046" t="n">
        <v>0.66</v>
      </c>
      <c r="Y2046" t="n">
        <v>1</v>
      </c>
      <c r="Z2046" t="n">
        <v>10</v>
      </c>
    </row>
    <row r="2047">
      <c r="A2047" t="n">
        <v>30</v>
      </c>
      <c r="B2047" t="n">
        <v>130</v>
      </c>
      <c r="C2047" t="inlineStr">
        <is>
          <t xml:space="preserve">CONCLUIDO	</t>
        </is>
      </c>
      <c r="D2047" t="n">
        <v>5.023</v>
      </c>
      <c r="E2047" t="n">
        <v>19.91</v>
      </c>
      <c r="F2047" t="n">
        <v>15.98</v>
      </c>
      <c r="G2047" t="n">
        <v>41.68</v>
      </c>
      <c r="H2047" t="n">
        <v>0.57</v>
      </c>
      <c r="I2047" t="n">
        <v>23</v>
      </c>
      <c r="J2047" t="n">
        <v>266.71</v>
      </c>
      <c r="K2047" t="n">
        <v>59.19</v>
      </c>
      <c r="L2047" t="n">
        <v>8.5</v>
      </c>
      <c r="M2047" t="n">
        <v>21</v>
      </c>
      <c r="N2047" t="n">
        <v>69.02</v>
      </c>
      <c r="O2047" t="n">
        <v>33128.7</v>
      </c>
      <c r="P2047" t="n">
        <v>257.8</v>
      </c>
      <c r="Q2047" t="n">
        <v>467.07</v>
      </c>
      <c r="R2047" t="n">
        <v>70.95999999999999</v>
      </c>
      <c r="S2047" t="n">
        <v>39.61</v>
      </c>
      <c r="T2047" t="n">
        <v>10654.6</v>
      </c>
      <c r="U2047" t="n">
        <v>0.5600000000000001</v>
      </c>
      <c r="V2047" t="n">
        <v>0.73</v>
      </c>
      <c r="W2047" t="n">
        <v>2.65</v>
      </c>
      <c r="X2047" t="n">
        <v>0.65</v>
      </c>
      <c r="Y2047" t="n">
        <v>1</v>
      </c>
      <c r="Z2047" t="n">
        <v>10</v>
      </c>
    </row>
    <row r="2048">
      <c r="A2048" t="n">
        <v>31</v>
      </c>
      <c r="B2048" t="n">
        <v>130</v>
      </c>
      <c r="C2048" t="inlineStr">
        <is>
          <t xml:space="preserve">CONCLUIDO	</t>
        </is>
      </c>
      <c r="D2048" t="n">
        <v>5.0526</v>
      </c>
      <c r="E2048" t="n">
        <v>19.79</v>
      </c>
      <c r="F2048" t="n">
        <v>15.91</v>
      </c>
      <c r="G2048" t="n">
        <v>43.39</v>
      </c>
      <c r="H2048" t="n">
        <v>0.58</v>
      </c>
      <c r="I2048" t="n">
        <v>22</v>
      </c>
      <c r="J2048" t="n">
        <v>267.18</v>
      </c>
      <c r="K2048" t="n">
        <v>59.19</v>
      </c>
      <c r="L2048" t="n">
        <v>8.75</v>
      </c>
      <c r="M2048" t="n">
        <v>20</v>
      </c>
      <c r="N2048" t="n">
        <v>69.23999999999999</v>
      </c>
      <c r="O2048" t="n">
        <v>33186.95</v>
      </c>
      <c r="P2048" t="n">
        <v>256.32</v>
      </c>
      <c r="Q2048" t="n">
        <v>467.1</v>
      </c>
      <c r="R2048" t="n">
        <v>68.88</v>
      </c>
      <c r="S2048" t="n">
        <v>39.61</v>
      </c>
      <c r="T2048" t="n">
        <v>9619.77</v>
      </c>
      <c r="U2048" t="n">
        <v>0.58</v>
      </c>
      <c r="V2048" t="n">
        <v>0.73</v>
      </c>
      <c r="W2048" t="n">
        <v>2.64</v>
      </c>
      <c r="X2048" t="n">
        <v>0.58</v>
      </c>
      <c r="Y2048" t="n">
        <v>1</v>
      </c>
      <c r="Z2048" t="n">
        <v>10</v>
      </c>
    </row>
    <row r="2049">
      <c r="A2049" t="n">
        <v>32</v>
      </c>
      <c r="B2049" t="n">
        <v>130</v>
      </c>
      <c r="C2049" t="inlineStr">
        <is>
          <t xml:space="preserve">CONCLUIDO	</t>
        </is>
      </c>
      <c r="D2049" t="n">
        <v>5.0445</v>
      </c>
      <c r="E2049" t="n">
        <v>19.82</v>
      </c>
      <c r="F2049" t="n">
        <v>15.94</v>
      </c>
      <c r="G2049" t="n">
        <v>43.48</v>
      </c>
      <c r="H2049" t="n">
        <v>0.6</v>
      </c>
      <c r="I2049" t="n">
        <v>22</v>
      </c>
      <c r="J2049" t="n">
        <v>267.66</v>
      </c>
      <c r="K2049" t="n">
        <v>59.19</v>
      </c>
      <c r="L2049" t="n">
        <v>9</v>
      </c>
      <c r="M2049" t="n">
        <v>20</v>
      </c>
      <c r="N2049" t="n">
        <v>69.45999999999999</v>
      </c>
      <c r="O2049" t="n">
        <v>33245.29</v>
      </c>
      <c r="P2049" t="n">
        <v>256.67</v>
      </c>
      <c r="Q2049" t="n">
        <v>467.07</v>
      </c>
      <c r="R2049" t="n">
        <v>69.7</v>
      </c>
      <c r="S2049" t="n">
        <v>39.61</v>
      </c>
      <c r="T2049" t="n">
        <v>10028.56</v>
      </c>
      <c r="U2049" t="n">
        <v>0.57</v>
      </c>
      <c r="V2049" t="n">
        <v>0.73</v>
      </c>
      <c r="W2049" t="n">
        <v>2.65</v>
      </c>
      <c r="X2049" t="n">
        <v>0.61</v>
      </c>
      <c r="Y2049" t="n">
        <v>1</v>
      </c>
      <c r="Z2049" t="n">
        <v>10</v>
      </c>
    </row>
    <row r="2050">
      <c r="A2050" t="n">
        <v>33</v>
      </c>
      <c r="B2050" t="n">
        <v>130</v>
      </c>
      <c r="C2050" t="inlineStr">
        <is>
          <t xml:space="preserve">CONCLUIDO	</t>
        </is>
      </c>
      <c r="D2050" t="n">
        <v>5.0705</v>
      </c>
      <c r="E2050" t="n">
        <v>19.72</v>
      </c>
      <c r="F2050" t="n">
        <v>15.89</v>
      </c>
      <c r="G2050" t="n">
        <v>45.4</v>
      </c>
      <c r="H2050" t="n">
        <v>0.61</v>
      </c>
      <c r="I2050" t="n">
        <v>21</v>
      </c>
      <c r="J2050" t="n">
        <v>268.13</v>
      </c>
      <c r="K2050" t="n">
        <v>59.19</v>
      </c>
      <c r="L2050" t="n">
        <v>9.25</v>
      </c>
      <c r="M2050" t="n">
        <v>19</v>
      </c>
      <c r="N2050" t="n">
        <v>69.69</v>
      </c>
      <c r="O2050" t="n">
        <v>33303.72</v>
      </c>
      <c r="P2050" t="n">
        <v>255.65</v>
      </c>
      <c r="Q2050" t="n">
        <v>467.09</v>
      </c>
      <c r="R2050" t="n">
        <v>68.01000000000001</v>
      </c>
      <c r="S2050" t="n">
        <v>39.61</v>
      </c>
      <c r="T2050" t="n">
        <v>9191.360000000001</v>
      </c>
      <c r="U2050" t="n">
        <v>0.58</v>
      </c>
      <c r="V2050" t="n">
        <v>0.73</v>
      </c>
      <c r="W2050" t="n">
        <v>2.64</v>
      </c>
      <c r="X2050" t="n">
        <v>0.5600000000000001</v>
      </c>
      <c r="Y2050" t="n">
        <v>1</v>
      </c>
      <c r="Z2050" t="n">
        <v>10</v>
      </c>
    </row>
    <row r="2051">
      <c r="A2051" t="n">
        <v>34</v>
      </c>
      <c r="B2051" t="n">
        <v>130</v>
      </c>
      <c r="C2051" t="inlineStr">
        <is>
          <t xml:space="preserve">CONCLUIDO	</t>
        </is>
      </c>
      <c r="D2051" t="n">
        <v>5.0651</v>
      </c>
      <c r="E2051" t="n">
        <v>19.74</v>
      </c>
      <c r="F2051" t="n">
        <v>15.91</v>
      </c>
      <c r="G2051" t="n">
        <v>45.46</v>
      </c>
      <c r="H2051" t="n">
        <v>0.63</v>
      </c>
      <c r="I2051" t="n">
        <v>21</v>
      </c>
      <c r="J2051" t="n">
        <v>268.61</v>
      </c>
      <c r="K2051" t="n">
        <v>59.19</v>
      </c>
      <c r="L2051" t="n">
        <v>9.5</v>
      </c>
      <c r="M2051" t="n">
        <v>19</v>
      </c>
      <c r="N2051" t="n">
        <v>69.91</v>
      </c>
      <c r="O2051" t="n">
        <v>33362.23</v>
      </c>
      <c r="P2051" t="n">
        <v>255.51</v>
      </c>
      <c r="Q2051" t="n">
        <v>467.07</v>
      </c>
      <c r="R2051" t="n">
        <v>68.77</v>
      </c>
      <c r="S2051" t="n">
        <v>39.61</v>
      </c>
      <c r="T2051" t="n">
        <v>9568.459999999999</v>
      </c>
      <c r="U2051" t="n">
        <v>0.58</v>
      </c>
      <c r="V2051" t="n">
        <v>0.73</v>
      </c>
      <c r="W2051" t="n">
        <v>2.64</v>
      </c>
      <c r="X2051" t="n">
        <v>0.58</v>
      </c>
      <c r="Y2051" t="n">
        <v>1</v>
      </c>
      <c r="Z2051" t="n">
        <v>10</v>
      </c>
    </row>
    <row r="2052">
      <c r="A2052" t="n">
        <v>35</v>
      </c>
      <c r="B2052" t="n">
        <v>130</v>
      </c>
      <c r="C2052" t="inlineStr">
        <is>
          <t xml:space="preserve">CONCLUIDO	</t>
        </is>
      </c>
      <c r="D2052" t="n">
        <v>5.0844</v>
      </c>
      <c r="E2052" t="n">
        <v>19.67</v>
      </c>
      <c r="F2052" t="n">
        <v>15.89</v>
      </c>
      <c r="G2052" t="n">
        <v>47.66</v>
      </c>
      <c r="H2052" t="n">
        <v>0.64</v>
      </c>
      <c r="I2052" t="n">
        <v>20</v>
      </c>
      <c r="J2052" t="n">
        <v>269.08</v>
      </c>
      <c r="K2052" t="n">
        <v>59.19</v>
      </c>
      <c r="L2052" t="n">
        <v>9.75</v>
      </c>
      <c r="M2052" t="n">
        <v>18</v>
      </c>
      <c r="N2052" t="n">
        <v>70.14</v>
      </c>
      <c r="O2052" t="n">
        <v>33420.83</v>
      </c>
      <c r="P2052" t="n">
        <v>255.32</v>
      </c>
      <c r="Q2052" t="n">
        <v>467.08</v>
      </c>
      <c r="R2052" t="n">
        <v>68.11</v>
      </c>
      <c r="S2052" t="n">
        <v>39.61</v>
      </c>
      <c r="T2052" t="n">
        <v>9245.92</v>
      </c>
      <c r="U2052" t="n">
        <v>0.58</v>
      </c>
      <c r="V2052" t="n">
        <v>0.73</v>
      </c>
      <c r="W2052" t="n">
        <v>2.64</v>
      </c>
      <c r="X2052" t="n">
        <v>0.55</v>
      </c>
      <c r="Y2052" t="n">
        <v>1</v>
      </c>
      <c r="Z2052" t="n">
        <v>10</v>
      </c>
    </row>
    <row r="2053">
      <c r="A2053" t="n">
        <v>36</v>
      </c>
      <c r="B2053" t="n">
        <v>130</v>
      </c>
      <c r="C2053" t="inlineStr">
        <is>
          <t xml:space="preserve">CONCLUIDO	</t>
        </is>
      </c>
      <c r="D2053" t="n">
        <v>5.0881</v>
      </c>
      <c r="E2053" t="n">
        <v>19.65</v>
      </c>
      <c r="F2053" t="n">
        <v>15.87</v>
      </c>
      <c r="G2053" t="n">
        <v>47.61</v>
      </c>
      <c r="H2053" t="n">
        <v>0.66</v>
      </c>
      <c r="I2053" t="n">
        <v>20</v>
      </c>
      <c r="J2053" t="n">
        <v>269.56</v>
      </c>
      <c r="K2053" t="n">
        <v>59.19</v>
      </c>
      <c r="L2053" t="n">
        <v>10</v>
      </c>
      <c r="M2053" t="n">
        <v>18</v>
      </c>
      <c r="N2053" t="n">
        <v>70.36</v>
      </c>
      <c r="O2053" t="n">
        <v>33479.51</v>
      </c>
      <c r="P2053" t="n">
        <v>254.87</v>
      </c>
      <c r="Q2053" t="n">
        <v>467.09</v>
      </c>
      <c r="R2053" t="n">
        <v>67.42</v>
      </c>
      <c r="S2053" t="n">
        <v>39.61</v>
      </c>
      <c r="T2053" t="n">
        <v>8899.35</v>
      </c>
      <c r="U2053" t="n">
        <v>0.59</v>
      </c>
      <c r="V2053" t="n">
        <v>0.73</v>
      </c>
      <c r="W2053" t="n">
        <v>2.64</v>
      </c>
      <c r="X2053" t="n">
        <v>0.54</v>
      </c>
      <c r="Y2053" t="n">
        <v>1</v>
      </c>
      <c r="Z2053" t="n">
        <v>10</v>
      </c>
    </row>
    <row r="2054">
      <c r="A2054" t="n">
        <v>37</v>
      </c>
      <c r="B2054" t="n">
        <v>130</v>
      </c>
      <c r="C2054" t="inlineStr">
        <is>
          <t xml:space="preserve">CONCLUIDO	</t>
        </is>
      </c>
      <c r="D2054" t="n">
        <v>5.1026</v>
      </c>
      <c r="E2054" t="n">
        <v>19.6</v>
      </c>
      <c r="F2054" t="n">
        <v>15.86</v>
      </c>
      <c r="G2054" t="n">
        <v>50.1</v>
      </c>
      <c r="H2054" t="n">
        <v>0.68</v>
      </c>
      <c r="I2054" t="n">
        <v>19</v>
      </c>
      <c r="J2054" t="n">
        <v>270.03</v>
      </c>
      <c r="K2054" t="n">
        <v>59.19</v>
      </c>
      <c r="L2054" t="n">
        <v>10.25</v>
      </c>
      <c r="M2054" t="n">
        <v>17</v>
      </c>
      <c r="N2054" t="n">
        <v>70.59</v>
      </c>
      <c r="O2054" t="n">
        <v>33538.28</v>
      </c>
      <c r="P2054" t="n">
        <v>254.7</v>
      </c>
      <c r="Q2054" t="n">
        <v>467.07</v>
      </c>
      <c r="R2054" t="n">
        <v>67.31</v>
      </c>
      <c r="S2054" t="n">
        <v>39.61</v>
      </c>
      <c r="T2054" t="n">
        <v>8849.18</v>
      </c>
      <c r="U2054" t="n">
        <v>0.59</v>
      </c>
      <c r="V2054" t="n">
        <v>0.74</v>
      </c>
      <c r="W2054" t="n">
        <v>2.64</v>
      </c>
      <c r="X2054" t="n">
        <v>0.53</v>
      </c>
      <c r="Y2054" t="n">
        <v>1</v>
      </c>
      <c r="Z2054" t="n">
        <v>10</v>
      </c>
    </row>
    <row r="2055">
      <c r="A2055" t="n">
        <v>38</v>
      </c>
      <c r="B2055" t="n">
        <v>130</v>
      </c>
      <c r="C2055" t="inlineStr">
        <is>
          <t xml:space="preserve">CONCLUIDO	</t>
        </is>
      </c>
      <c r="D2055" t="n">
        <v>5.1069</v>
      </c>
      <c r="E2055" t="n">
        <v>19.58</v>
      </c>
      <c r="F2055" t="n">
        <v>15.85</v>
      </c>
      <c r="G2055" t="n">
        <v>50.04</v>
      </c>
      <c r="H2055" t="n">
        <v>0.6899999999999999</v>
      </c>
      <c r="I2055" t="n">
        <v>19</v>
      </c>
      <c r="J2055" t="n">
        <v>270.51</v>
      </c>
      <c r="K2055" t="n">
        <v>59.19</v>
      </c>
      <c r="L2055" t="n">
        <v>10.5</v>
      </c>
      <c r="M2055" t="n">
        <v>17</v>
      </c>
      <c r="N2055" t="n">
        <v>70.81999999999999</v>
      </c>
      <c r="O2055" t="n">
        <v>33597.14</v>
      </c>
      <c r="P2055" t="n">
        <v>254.13</v>
      </c>
      <c r="Q2055" t="n">
        <v>467.07</v>
      </c>
      <c r="R2055" t="n">
        <v>66.77</v>
      </c>
      <c r="S2055" t="n">
        <v>39.61</v>
      </c>
      <c r="T2055" t="n">
        <v>8581.91</v>
      </c>
      <c r="U2055" t="n">
        <v>0.59</v>
      </c>
      <c r="V2055" t="n">
        <v>0.74</v>
      </c>
      <c r="W2055" t="n">
        <v>2.64</v>
      </c>
      <c r="X2055" t="n">
        <v>0.51</v>
      </c>
      <c r="Y2055" t="n">
        <v>1</v>
      </c>
      <c r="Z2055" t="n">
        <v>10</v>
      </c>
    </row>
    <row r="2056">
      <c r="A2056" t="n">
        <v>39</v>
      </c>
      <c r="B2056" t="n">
        <v>130</v>
      </c>
      <c r="C2056" t="inlineStr">
        <is>
          <t xml:space="preserve">CONCLUIDO	</t>
        </is>
      </c>
      <c r="D2056" t="n">
        <v>5.1274</v>
      </c>
      <c r="E2056" t="n">
        <v>19.5</v>
      </c>
      <c r="F2056" t="n">
        <v>15.82</v>
      </c>
      <c r="G2056" t="n">
        <v>52.73</v>
      </c>
      <c r="H2056" t="n">
        <v>0.71</v>
      </c>
      <c r="I2056" t="n">
        <v>18</v>
      </c>
      <c r="J2056" t="n">
        <v>270.99</v>
      </c>
      <c r="K2056" t="n">
        <v>59.19</v>
      </c>
      <c r="L2056" t="n">
        <v>10.75</v>
      </c>
      <c r="M2056" t="n">
        <v>16</v>
      </c>
      <c r="N2056" t="n">
        <v>71.04000000000001</v>
      </c>
      <c r="O2056" t="n">
        <v>33656.08</v>
      </c>
      <c r="P2056" t="n">
        <v>253.55</v>
      </c>
      <c r="Q2056" t="n">
        <v>467.07</v>
      </c>
      <c r="R2056" t="n">
        <v>65.81</v>
      </c>
      <c r="S2056" t="n">
        <v>39.61</v>
      </c>
      <c r="T2056" t="n">
        <v>8104.34</v>
      </c>
      <c r="U2056" t="n">
        <v>0.6</v>
      </c>
      <c r="V2056" t="n">
        <v>0.74</v>
      </c>
      <c r="W2056" t="n">
        <v>2.64</v>
      </c>
      <c r="X2056" t="n">
        <v>0.48</v>
      </c>
      <c r="Y2056" t="n">
        <v>1</v>
      </c>
      <c r="Z2056" t="n">
        <v>10</v>
      </c>
    </row>
    <row r="2057">
      <c r="A2057" t="n">
        <v>40</v>
      </c>
      <c r="B2057" t="n">
        <v>130</v>
      </c>
      <c r="C2057" t="inlineStr">
        <is>
          <t xml:space="preserve">CONCLUIDO	</t>
        </is>
      </c>
      <c r="D2057" t="n">
        <v>5.13</v>
      </c>
      <c r="E2057" t="n">
        <v>19.49</v>
      </c>
      <c r="F2057" t="n">
        <v>15.81</v>
      </c>
      <c r="G2057" t="n">
        <v>52.69</v>
      </c>
      <c r="H2057" t="n">
        <v>0.72</v>
      </c>
      <c r="I2057" t="n">
        <v>18</v>
      </c>
      <c r="J2057" t="n">
        <v>271.47</v>
      </c>
      <c r="K2057" t="n">
        <v>59.19</v>
      </c>
      <c r="L2057" t="n">
        <v>11</v>
      </c>
      <c r="M2057" t="n">
        <v>16</v>
      </c>
      <c r="N2057" t="n">
        <v>71.27</v>
      </c>
      <c r="O2057" t="n">
        <v>33715.11</v>
      </c>
      <c r="P2057" t="n">
        <v>253.14</v>
      </c>
      <c r="Q2057" t="n">
        <v>467.07</v>
      </c>
      <c r="R2057" t="n">
        <v>65.43000000000001</v>
      </c>
      <c r="S2057" t="n">
        <v>39.61</v>
      </c>
      <c r="T2057" t="n">
        <v>7915.91</v>
      </c>
      <c r="U2057" t="n">
        <v>0.61</v>
      </c>
      <c r="V2057" t="n">
        <v>0.74</v>
      </c>
      <c r="W2057" t="n">
        <v>2.64</v>
      </c>
      <c r="X2057" t="n">
        <v>0.47</v>
      </c>
      <c r="Y2057" t="n">
        <v>1</v>
      </c>
      <c r="Z2057" t="n">
        <v>10</v>
      </c>
    </row>
    <row r="2058">
      <c r="A2058" t="n">
        <v>41</v>
      </c>
      <c r="B2058" t="n">
        <v>130</v>
      </c>
      <c r="C2058" t="inlineStr">
        <is>
          <t xml:space="preserve">CONCLUIDO	</t>
        </is>
      </c>
      <c r="D2058" t="n">
        <v>5.1275</v>
      </c>
      <c r="E2058" t="n">
        <v>19.5</v>
      </c>
      <c r="F2058" t="n">
        <v>15.82</v>
      </c>
      <c r="G2058" t="n">
        <v>52.73</v>
      </c>
      <c r="H2058" t="n">
        <v>0.74</v>
      </c>
      <c r="I2058" t="n">
        <v>18</v>
      </c>
      <c r="J2058" t="n">
        <v>271.95</v>
      </c>
      <c r="K2058" t="n">
        <v>59.19</v>
      </c>
      <c r="L2058" t="n">
        <v>11.25</v>
      </c>
      <c r="M2058" t="n">
        <v>16</v>
      </c>
      <c r="N2058" t="n">
        <v>71.5</v>
      </c>
      <c r="O2058" t="n">
        <v>33774.23</v>
      </c>
      <c r="P2058" t="n">
        <v>252.75</v>
      </c>
      <c r="Q2058" t="n">
        <v>467.09</v>
      </c>
      <c r="R2058" t="n">
        <v>65.79000000000001</v>
      </c>
      <c r="S2058" t="n">
        <v>39.61</v>
      </c>
      <c r="T2058" t="n">
        <v>8095.71</v>
      </c>
      <c r="U2058" t="n">
        <v>0.6</v>
      </c>
      <c r="V2058" t="n">
        <v>0.74</v>
      </c>
      <c r="W2058" t="n">
        <v>2.64</v>
      </c>
      <c r="X2058" t="n">
        <v>0.48</v>
      </c>
      <c r="Y2058" t="n">
        <v>1</v>
      </c>
      <c r="Z2058" t="n">
        <v>10</v>
      </c>
    </row>
    <row r="2059">
      <c r="A2059" t="n">
        <v>42</v>
      </c>
      <c r="B2059" t="n">
        <v>130</v>
      </c>
      <c r="C2059" t="inlineStr">
        <is>
          <t xml:space="preserve">CONCLUIDO	</t>
        </is>
      </c>
      <c r="D2059" t="n">
        <v>5.1475</v>
      </c>
      <c r="E2059" t="n">
        <v>19.43</v>
      </c>
      <c r="F2059" t="n">
        <v>15.79</v>
      </c>
      <c r="G2059" t="n">
        <v>55.73</v>
      </c>
      <c r="H2059" t="n">
        <v>0.75</v>
      </c>
      <c r="I2059" t="n">
        <v>17</v>
      </c>
      <c r="J2059" t="n">
        <v>272.43</v>
      </c>
      <c r="K2059" t="n">
        <v>59.19</v>
      </c>
      <c r="L2059" t="n">
        <v>11.5</v>
      </c>
      <c r="M2059" t="n">
        <v>15</v>
      </c>
      <c r="N2059" t="n">
        <v>71.73</v>
      </c>
      <c r="O2059" t="n">
        <v>33833.57</v>
      </c>
      <c r="P2059" t="n">
        <v>252.25</v>
      </c>
      <c r="Q2059" t="n">
        <v>467.08</v>
      </c>
      <c r="R2059" t="n">
        <v>64.95</v>
      </c>
      <c r="S2059" t="n">
        <v>39.61</v>
      </c>
      <c r="T2059" t="n">
        <v>7679.47</v>
      </c>
      <c r="U2059" t="n">
        <v>0.61</v>
      </c>
      <c r="V2059" t="n">
        <v>0.74</v>
      </c>
      <c r="W2059" t="n">
        <v>2.63</v>
      </c>
      <c r="X2059" t="n">
        <v>0.46</v>
      </c>
      <c r="Y2059" t="n">
        <v>1</v>
      </c>
      <c r="Z2059" t="n">
        <v>10</v>
      </c>
    </row>
    <row r="2060">
      <c r="A2060" t="n">
        <v>43</v>
      </c>
      <c r="B2060" t="n">
        <v>130</v>
      </c>
      <c r="C2060" t="inlineStr">
        <is>
          <t xml:space="preserve">CONCLUIDO	</t>
        </is>
      </c>
      <c r="D2060" t="n">
        <v>5.1459</v>
      </c>
      <c r="E2060" t="n">
        <v>19.43</v>
      </c>
      <c r="F2060" t="n">
        <v>15.8</v>
      </c>
      <c r="G2060" t="n">
        <v>55.75</v>
      </c>
      <c r="H2060" t="n">
        <v>0.77</v>
      </c>
      <c r="I2060" t="n">
        <v>17</v>
      </c>
      <c r="J2060" t="n">
        <v>272.91</v>
      </c>
      <c r="K2060" t="n">
        <v>59.19</v>
      </c>
      <c r="L2060" t="n">
        <v>11.75</v>
      </c>
      <c r="M2060" t="n">
        <v>15</v>
      </c>
      <c r="N2060" t="n">
        <v>71.95999999999999</v>
      </c>
      <c r="O2060" t="n">
        <v>33892.87</v>
      </c>
      <c r="P2060" t="n">
        <v>252.31</v>
      </c>
      <c r="Q2060" t="n">
        <v>467.16</v>
      </c>
      <c r="R2060" t="n">
        <v>64.94</v>
      </c>
      <c r="S2060" t="n">
        <v>39.61</v>
      </c>
      <c r="T2060" t="n">
        <v>7675.31</v>
      </c>
      <c r="U2060" t="n">
        <v>0.61</v>
      </c>
      <c r="V2060" t="n">
        <v>0.74</v>
      </c>
      <c r="W2060" t="n">
        <v>2.64</v>
      </c>
      <c r="X2060" t="n">
        <v>0.46</v>
      </c>
      <c r="Y2060" t="n">
        <v>1</v>
      </c>
      <c r="Z2060" t="n">
        <v>10</v>
      </c>
    </row>
    <row r="2061">
      <c r="A2061" t="n">
        <v>44</v>
      </c>
      <c r="B2061" t="n">
        <v>130</v>
      </c>
      <c r="C2061" t="inlineStr">
        <is>
          <t xml:space="preserve">CONCLUIDO	</t>
        </is>
      </c>
      <c r="D2061" t="n">
        <v>5.1451</v>
      </c>
      <c r="E2061" t="n">
        <v>19.44</v>
      </c>
      <c r="F2061" t="n">
        <v>15.8</v>
      </c>
      <c r="G2061" t="n">
        <v>55.76</v>
      </c>
      <c r="H2061" t="n">
        <v>0.78</v>
      </c>
      <c r="I2061" t="n">
        <v>17</v>
      </c>
      <c r="J2061" t="n">
        <v>273.39</v>
      </c>
      <c r="K2061" t="n">
        <v>59.19</v>
      </c>
      <c r="L2061" t="n">
        <v>12</v>
      </c>
      <c r="M2061" t="n">
        <v>15</v>
      </c>
      <c r="N2061" t="n">
        <v>72.2</v>
      </c>
      <c r="O2061" t="n">
        <v>33952.26</v>
      </c>
      <c r="P2061" t="n">
        <v>252.1</v>
      </c>
      <c r="Q2061" t="n">
        <v>467.16</v>
      </c>
      <c r="R2061" t="n">
        <v>65.23</v>
      </c>
      <c r="S2061" t="n">
        <v>39.61</v>
      </c>
      <c r="T2061" t="n">
        <v>7823.08</v>
      </c>
      <c r="U2061" t="n">
        <v>0.61</v>
      </c>
      <c r="V2061" t="n">
        <v>0.74</v>
      </c>
      <c r="W2061" t="n">
        <v>2.63</v>
      </c>
      <c r="X2061" t="n">
        <v>0.47</v>
      </c>
      <c r="Y2061" t="n">
        <v>1</v>
      </c>
      <c r="Z2061" t="n">
        <v>10</v>
      </c>
    </row>
    <row r="2062">
      <c r="A2062" t="n">
        <v>45</v>
      </c>
      <c r="B2062" t="n">
        <v>130</v>
      </c>
      <c r="C2062" t="inlineStr">
        <is>
          <t xml:space="preserve">CONCLUIDO	</t>
        </is>
      </c>
      <c r="D2062" t="n">
        <v>5.1692</v>
      </c>
      <c r="E2062" t="n">
        <v>19.35</v>
      </c>
      <c r="F2062" t="n">
        <v>15.76</v>
      </c>
      <c r="G2062" t="n">
        <v>59.09</v>
      </c>
      <c r="H2062" t="n">
        <v>0.8</v>
      </c>
      <c r="I2062" t="n">
        <v>16</v>
      </c>
      <c r="J2062" t="n">
        <v>273.87</v>
      </c>
      <c r="K2062" t="n">
        <v>59.19</v>
      </c>
      <c r="L2062" t="n">
        <v>12.25</v>
      </c>
      <c r="M2062" t="n">
        <v>14</v>
      </c>
      <c r="N2062" t="n">
        <v>72.43000000000001</v>
      </c>
      <c r="O2062" t="n">
        <v>34011.74</v>
      </c>
      <c r="P2062" t="n">
        <v>251.31</v>
      </c>
      <c r="Q2062" t="n">
        <v>467.07</v>
      </c>
      <c r="R2062" t="n">
        <v>63.84</v>
      </c>
      <c r="S2062" t="n">
        <v>39.61</v>
      </c>
      <c r="T2062" t="n">
        <v>7129.57</v>
      </c>
      <c r="U2062" t="n">
        <v>0.62</v>
      </c>
      <c r="V2062" t="n">
        <v>0.74</v>
      </c>
      <c r="W2062" t="n">
        <v>2.63</v>
      </c>
      <c r="X2062" t="n">
        <v>0.42</v>
      </c>
      <c r="Y2062" t="n">
        <v>1</v>
      </c>
      <c r="Z2062" t="n">
        <v>10</v>
      </c>
    </row>
    <row r="2063">
      <c r="A2063" t="n">
        <v>46</v>
      </c>
      <c r="B2063" t="n">
        <v>130</v>
      </c>
      <c r="C2063" t="inlineStr">
        <is>
          <t xml:space="preserve">CONCLUIDO	</t>
        </is>
      </c>
      <c r="D2063" t="n">
        <v>5.1646</v>
      </c>
      <c r="E2063" t="n">
        <v>19.36</v>
      </c>
      <c r="F2063" t="n">
        <v>15.78</v>
      </c>
      <c r="G2063" t="n">
        <v>59.16</v>
      </c>
      <c r="H2063" t="n">
        <v>0.8100000000000001</v>
      </c>
      <c r="I2063" t="n">
        <v>16</v>
      </c>
      <c r="J2063" t="n">
        <v>274.35</v>
      </c>
      <c r="K2063" t="n">
        <v>59.19</v>
      </c>
      <c r="L2063" t="n">
        <v>12.5</v>
      </c>
      <c r="M2063" t="n">
        <v>14</v>
      </c>
      <c r="N2063" t="n">
        <v>72.66</v>
      </c>
      <c r="O2063" t="n">
        <v>34071.31</v>
      </c>
      <c r="P2063" t="n">
        <v>251.7</v>
      </c>
      <c r="Q2063" t="n">
        <v>467.08</v>
      </c>
      <c r="R2063" t="n">
        <v>64.38</v>
      </c>
      <c r="S2063" t="n">
        <v>39.61</v>
      </c>
      <c r="T2063" t="n">
        <v>7402.57</v>
      </c>
      <c r="U2063" t="n">
        <v>0.62</v>
      </c>
      <c r="V2063" t="n">
        <v>0.74</v>
      </c>
      <c r="W2063" t="n">
        <v>2.63</v>
      </c>
      <c r="X2063" t="n">
        <v>0.44</v>
      </c>
      <c r="Y2063" t="n">
        <v>1</v>
      </c>
      <c r="Z2063" t="n">
        <v>10</v>
      </c>
    </row>
    <row r="2064">
      <c r="A2064" t="n">
        <v>47</v>
      </c>
      <c r="B2064" t="n">
        <v>130</v>
      </c>
      <c r="C2064" t="inlineStr">
        <is>
          <t xml:space="preserve">CONCLUIDO	</t>
        </is>
      </c>
      <c r="D2064" t="n">
        <v>5.1658</v>
      </c>
      <c r="E2064" t="n">
        <v>19.36</v>
      </c>
      <c r="F2064" t="n">
        <v>15.77</v>
      </c>
      <c r="G2064" t="n">
        <v>59.14</v>
      </c>
      <c r="H2064" t="n">
        <v>0.83</v>
      </c>
      <c r="I2064" t="n">
        <v>16</v>
      </c>
      <c r="J2064" t="n">
        <v>274.84</v>
      </c>
      <c r="K2064" t="n">
        <v>59.19</v>
      </c>
      <c r="L2064" t="n">
        <v>12.75</v>
      </c>
      <c r="M2064" t="n">
        <v>14</v>
      </c>
      <c r="N2064" t="n">
        <v>72.89</v>
      </c>
      <c r="O2064" t="n">
        <v>34130.98</v>
      </c>
      <c r="P2064" t="n">
        <v>251.2</v>
      </c>
      <c r="Q2064" t="n">
        <v>467.1</v>
      </c>
      <c r="R2064" t="n">
        <v>64.31999999999999</v>
      </c>
      <c r="S2064" t="n">
        <v>39.61</v>
      </c>
      <c r="T2064" t="n">
        <v>7369.95</v>
      </c>
      <c r="U2064" t="n">
        <v>0.62</v>
      </c>
      <c r="V2064" t="n">
        <v>0.74</v>
      </c>
      <c r="W2064" t="n">
        <v>2.63</v>
      </c>
      <c r="X2064" t="n">
        <v>0.44</v>
      </c>
      <c r="Y2064" t="n">
        <v>1</v>
      </c>
      <c r="Z2064" t="n">
        <v>10</v>
      </c>
    </row>
    <row r="2065">
      <c r="A2065" t="n">
        <v>48</v>
      </c>
      <c r="B2065" t="n">
        <v>130</v>
      </c>
      <c r="C2065" t="inlineStr">
        <is>
          <t xml:space="preserve">CONCLUIDO	</t>
        </is>
      </c>
      <c r="D2065" t="n">
        <v>5.1911</v>
      </c>
      <c r="E2065" t="n">
        <v>19.26</v>
      </c>
      <c r="F2065" t="n">
        <v>15.73</v>
      </c>
      <c r="G2065" t="n">
        <v>62.9</v>
      </c>
      <c r="H2065" t="n">
        <v>0.84</v>
      </c>
      <c r="I2065" t="n">
        <v>15</v>
      </c>
      <c r="J2065" t="n">
        <v>275.32</v>
      </c>
      <c r="K2065" t="n">
        <v>59.19</v>
      </c>
      <c r="L2065" t="n">
        <v>13</v>
      </c>
      <c r="M2065" t="n">
        <v>13</v>
      </c>
      <c r="N2065" t="n">
        <v>73.13</v>
      </c>
      <c r="O2065" t="n">
        <v>34190.73</v>
      </c>
      <c r="P2065" t="n">
        <v>250.04</v>
      </c>
      <c r="Q2065" t="n">
        <v>467.11</v>
      </c>
      <c r="R2065" t="n">
        <v>62.66</v>
      </c>
      <c r="S2065" t="n">
        <v>39.61</v>
      </c>
      <c r="T2065" t="n">
        <v>6546.55</v>
      </c>
      <c r="U2065" t="n">
        <v>0.63</v>
      </c>
      <c r="V2065" t="n">
        <v>0.74</v>
      </c>
      <c r="W2065" t="n">
        <v>2.63</v>
      </c>
      <c r="X2065" t="n">
        <v>0.39</v>
      </c>
      <c r="Y2065" t="n">
        <v>1</v>
      </c>
      <c r="Z2065" t="n">
        <v>10</v>
      </c>
    </row>
    <row r="2066">
      <c r="A2066" t="n">
        <v>49</v>
      </c>
      <c r="B2066" t="n">
        <v>130</v>
      </c>
      <c r="C2066" t="inlineStr">
        <is>
          <t xml:space="preserve">CONCLUIDO	</t>
        </is>
      </c>
      <c r="D2066" t="n">
        <v>5.1937</v>
      </c>
      <c r="E2066" t="n">
        <v>19.25</v>
      </c>
      <c r="F2066" t="n">
        <v>15.72</v>
      </c>
      <c r="G2066" t="n">
        <v>62.86</v>
      </c>
      <c r="H2066" t="n">
        <v>0.86</v>
      </c>
      <c r="I2066" t="n">
        <v>15</v>
      </c>
      <c r="J2066" t="n">
        <v>275.81</v>
      </c>
      <c r="K2066" t="n">
        <v>59.19</v>
      </c>
      <c r="L2066" t="n">
        <v>13.25</v>
      </c>
      <c r="M2066" t="n">
        <v>13</v>
      </c>
      <c r="N2066" t="n">
        <v>73.36</v>
      </c>
      <c r="O2066" t="n">
        <v>34250.57</v>
      </c>
      <c r="P2066" t="n">
        <v>249.87</v>
      </c>
      <c r="Q2066" t="n">
        <v>467.07</v>
      </c>
      <c r="R2066" t="n">
        <v>62.43</v>
      </c>
      <c r="S2066" t="n">
        <v>39.61</v>
      </c>
      <c r="T2066" t="n">
        <v>6432.26</v>
      </c>
      <c r="U2066" t="n">
        <v>0.63</v>
      </c>
      <c r="V2066" t="n">
        <v>0.74</v>
      </c>
      <c r="W2066" t="n">
        <v>2.63</v>
      </c>
      <c r="X2066" t="n">
        <v>0.38</v>
      </c>
      <c r="Y2066" t="n">
        <v>1</v>
      </c>
      <c r="Z2066" t="n">
        <v>10</v>
      </c>
    </row>
    <row r="2067">
      <c r="A2067" t="n">
        <v>50</v>
      </c>
      <c r="B2067" t="n">
        <v>130</v>
      </c>
      <c r="C2067" t="inlineStr">
        <is>
          <t xml:space="preserve">CONCLUIDO	</t>
        </is>
      </c>
      <c r="D2067" t="n">
        <v>5.1923</v>
      </c>
      <c r="E2067" t="n">
        <v>19.26</v>
      </c>
      <c r="F2067" t="n">
        <v>15.72</v>
      </c>
      <c r="G2067" t="n">
        <v>62.88</v>
      </c>
      <c r="H2067" t="n">
        <v>0.87</v>
      </c>
      <c r="I2067" t="n">
        <v>15</v>
      </c>
      <c r="J2067" t="n">
        <v>276.29</v>
      </c>
      <c r="K2067" t="n">
        <v>59.19</v>
      </c>
      <c r="L2067" t="n">
        <v>13.5</v>
      </c>
      <c r="M2067" t="n">
        <v>13</v>
      </c>
      <c r="N2067" t="n">
        <v>73.59999999999999</v>
      </c>
      <c r="O2067" t="n">
        <v>34310.51</v>
      </c>
      <c r="P2067" t="n">
        <v>249.73</v>
      </c>
      <c r="Q2067" t="n">
        <v>467.07</v>
      </c>
      <c r="R2067" t="n">
        <v>62.58</v>
      </c>
      <c r="S2067" t="n">
        <v>39.61</v>
      </c>
      <c r="T2067" t="n">
        <v>6508.21</v>
      </c>
      <c r="U2067" t="n">
        <v>0.63</v>
      </c>
      <c r="V2067" t="n">
        <v>0.74</v>
      </c>
      <c r="W2067" t="n">
        <v>2.63</v>
      </c>
      <c r="X2067" t="n">
        <v>0.39</v>
      </c>
      <c r="Y2067" t="n">
        <v>1</v>
      </c>
      <c r="Z2067" t="n">
        <v>10</v>
      </c>
    </row>
    <row r="2068">
      <c r="A2068" t="n">
        <v>51</v>
      </c>
      <c r="B2068" t="n">
        <v>130</v>
      </c>
      <c r="C2068" t="inlineStr">
        <is>
          <t xml:space="preserve">CONCLUIDO	</t>
        </is>
      </c>
      <c r="D2068" t="n">
        <v>5.2104</v>
      </c>
      <c r="E2068" t="n">
        <v>19.19</v>
      </c>
      <c r="F2068" t="n">
        <v>15.7</v>
      </c>
      <c r="G2068" t="n">
        <v>67.3</v>
      </c>
      <c r="H2068" t="n">
        <v>0.88</v>
      </c>
      <c r="I2068" t="n">
        <v>14</v>
      </c>
      <c r="J2068" t="n">
        <v>276.78</v>
      </c>
      <c r="K2068" t="n">
        <v>59.19</v>
      </c>
      <c r="L2068" t="n">
        <v>13.75</v>
      </c>
      <c r="M2068" t="n">
        <v>12</v>
      </c>
      <c r="N2068" t="n">
        <v>73.84</v>
      </c>
      <c r="O2068" t="n">
        <v>34370.54</v>
      </c>
      <c r="P2068" t="n">
        <v>249.26</v>
      </c>
      <c r="Q2068" t="n">
        <v>467.08</v>
      </c>
      <c r="R2068" t="n">
        <v>62.01</v>
      </c>
      <c r="S2068" t="n">
        <v>39.61</v>
      </c>
      <c r="T2068" t="n">
        <v>6225.59</v>
      </c>
      <c r="U2068" t="n">
        <v>0.64</v>
      </c>
      <c r="V2068" t="n">
        <v>0.74</v>
      </c>
      <c r="W2068" t="n">
        <v>2.63</v>
      </c>
      <c r="X2068" t="n">
        <v>0.37</v>
      </c>
      <c r="Y2068" t="n">
        <v>1</v>
      </c>
      <c r="Z2068" t="n">
        <v>10</v>
      </c>
    </row>
    <row r="2069">
      <c r="A2069" t="n">
        <v>52</v>
      </c>
      <c r="B2069" t="n">
        <v>130</v>
      </c>
      <c r="C2069" t="inlineStr">
        <is>
          <t xml:space="preserve">CONCLUIDO	</t>
        </is>
      </c>
      <c r="D2069" t="n">
        <v>5.211</v>
      </c>
      <c r="E2069" t="n">
        <v>19.19</v>
      </c>
      <c r="F2069" t="n">
        <v>15.7</v>
      </c>
      <c r="G2069" t="n">
        <v>67.29000000000001</v>
      </c>
      <c r="H2069" t="n">
        <v>0.9</v>
      </c>
      <c r="I2069" t="n">
        <v>14</v>
      </c>
      <c r="J2069" t="n">
        <v>277.27</v>
      </c>
      <c r="K2069" t="n">
        <v>59.19</v>
      </c>
      <c r="L2069" t="n">
        <v>14</v>
      </c>
      <c r="M2069" t="n">
        <v>12</v>
      </c>
      <c r="N2069" t="n">
        <v>74.06999999999999</v>
      </c>
      <c r="O2069" t="n">
        <v>34430.66</v>
      </c>
      <c r="P2069" t="n">
        <v>249.34</v>
      </c>
      <c r="Q2069" t="n">
        <v>467.09</v>
      </c>
      <c r="R2069" t="n">
        <v>61.9</v>
      </c>
      <c r="S2069" t="n">
        <v>39.61</v>
      </c>
      <c r="T2069" t="n">
        <v>6173.08</v>
      </c>
      <c r="U2069" t="n">
        <v>0.64</v>
      </c>
      <c r="V2069" t="n">
        <v>0.74</v>
      </c>
      <c r="W2069" t="n">
        <v>2.63</v>
      </c>
      <c r="X2069" t="n">
        <v>0.37</v>
      </c>
      <c r="Y2069" t="n">
        <v>1</v>
      </c>
      <c r="Z2069" t="n">
        <v>10</v>
      </c>
    </row>
    <row r="2070">
      <c r="A2070" t="n">
        <v>53</v>
      </c>
      <c r="B2070" t="n">
        <v>130</v>
      </c>
      <c r="C2070" t="inlineStr">
        <is>
          <t xml:space="preserve">CONCLUIDO	</t>
        </is>
      </c>
      <c r="D2070" t="n">
        <v>5.2068</v>
      </c>
      <c r="E2070" t="n">
        <v>19.21</v>
      </c>
      <c r="F2070" t="n">
        <v>15.72</v>
      </c>
      <c r="G2070" t="n">
        <v>67.36</v>
      </c>
      <c r="H2070" t="n">
        <v>0.91</v>
      </c>
      <c r="I2070" t="n">
        <v>14</v>
      </c>
      <c r="J2070" t="n">
        <v>277.76</v>
      </c>
      <c r="K2070" t="n">
        <v>59.19</v>
      </c>
      <c r="L2070" t="n">
        <v>14.25</v>
      </c>
      <c r="M2070" t="n">
        <v>12</v>
      </c>
      <c r="N2070" t="n">
        <v>74.31</v>
      </c>
      <c r="O2070" t="n">
        <v>34490.87</v>
      </c>
      <c r="P2070" t="n">
        <v>249.27</v>
      </c>
      <c r="Q2070" t="n">
        <v>467.07</v>
      </c>
      <c r="R2070" t="n">
        <v>62.44</v>
      </c>
      <c r="S2070" t="n">
        <v>39.61</v>
      </c>
      <c r="T2070" t="n">
        <v>6440.4</v>
      </c>
      <c r="U2070" t="n">
        <v>0.63</v>
      </c>
      <c r="V2070" t="n">
        <v>0.74</v>
      </c>
      <c r="W2070" t="n">
        <v>2.63</v>
      </c>
      <c r="X2070" t="n">
        <v>0.38</v>
      </c>
      <c r="Y2070" t="n">
        <v>1</v>
      </c>
      <c r="Z2070" t="n">
        <v>10</v>
      </c>
    </row>
    <row r="2071">
      <c r="A2071" t="n">
        <v>54</v>
      </c>
      <c r="B2071" t="n">
        <v>130</v>
      </c>
      <c r="C2071" t="inlineStr">
        <is>
          <t xml:space="preserve">CONCLUIDO	</t>
        </is>
      </c>
      <c r="D2071" t="n">
        <v>5.2095</v>
      </c>
      <c r="E2071" t="n">
        <v>19.2</v>
      </c>
      <c r="F2071" t="n">
        <v>15.71</v>
      </c>
      <c r="G2071" t="n">
        <v>67.31</v>
      </c>
      <c r="H2071" t="n">
        <v>0.93</v>
      </c>
      <c r="I2071" t="n">
        <v>14</v>
      </c>
      <c r="J2071" t="n">
        <v>278.25</v>
      </c>
      <c r="K2071" t="n">
        <v>59.19</v>
      </c>
      <c r="L2071" t="n">
        <v>14.5</v>
      </c>
      <c r="M2071" t="n">
        <v>12</v>
      </c>
      <c r="N2071" t="n">
        <v>74.55</v>
      </c>
      <c r="O2071" t="n">
        <v>34551.18</v>
      </c>
      <c r="P2071" t="n">
        <v>248.77</v>
      </c>
      <c r="Q2071" t="n">
        <v>467.07</v>
      </c>
      <c r="R2071" t="n">
        <v>62.08</v>
      </c>
      <c r="S2071" t="n">
        <v>39.61</v>
      </c>
      <c r="T2071" t="n">
        <v>6258.49</v>
      </c>
      <c r="U2071" t="n">
        <v>0.64</v>
      </c>
      <c r="V2071" t="n">
        <v>0.74</v>
      </c>
      <c r="W2071" t="n">
        <v>2.63</v>
      </c>
      <c r="X2071" t="n">
        <v>0.37</v>
      </c>
      <c r="Y2071" t="n">
        <v>1</v>
      </c>
      <c r="Z2071" t="n">
        <v>10</v>
      </c>
    </row>
    <row r="2072">
      <c r="A2072" t="n">
        <v>55</v>
      </c>
      <c r="B2072" t="n">
        <v>130</v>
      </c>
      <c r="C2072" t="inlineStr">
        <is>
          <t xml:space="preserve">CONCLUIDO	</t>
        </is>
      </c>
      <c r="D2072" t="n">
        <v>5.2065</v>
      </c>
      <c r="E2072" t="n">
        <v>19.21</v>
      </c>
      <c r="F2072" t="n">
        <v>15.72</v>
      </c>
      <c r="G2072" t="n">
        <v>67.36</v>
      </c>
      <c r="H2072" t="n">
        <v>0.9399999999999999</v>
      </c>
      <c r="I2072" t="n">
        <v>14</v>
      </c>
      <c r="J2072" t="n">
        <v>278.74</v>
      </c>
      <c r="K2072" t="n">
        <v>59.19</v>
      </c>
      <c r="L2072" t="n">
        <v>14.75</v>
      </c>
      <c r="M2072" t="n">
        <v>12</v>
      </c>
      <c r="N2072" t="n">
        <v>74.79000000000001</v>
      </c>
      <c r="O2072" t="n">
        <v>34611.59</v>
      </c>
      <c r="P2072" t="n">
        <v>248.24</v>
      </c>
      <c r="Q2072" t="n">
        <v>467.09</v>
      </c>
      <c r="R2072" t="n">
        <v>62.49</v>
      </c>
      <c r="S2072" t="n">
        <v>39.61</v>
      </c>
      <c r="T2072" t="n">
        <v>6467.62</v>
      </c>
      <c r="U2072" t="n">
        <v>0.63</v>
      </c>
      <c r="V2072" t="n">
        <v>0.74</v>
      </c>
      <c r="W2072" t="n">
        <v>2.63</v>
      </c>
      <c r="X2072" t="n">
        <v>0.38</v>
      </c>
      <c r="Y2072" t="n">
        <v>1</v>
      </c>
      <c r="Z2072" t="n">
        <v>10</v>
      </c>
    </row>
    <row r="2073">
      <c r="A2073" t="n">
        <v>56</v>
      </c>
      <c r="B2073" t="n">
        <v>130</v>
      </c>
      <c r="C2073" t="inlineStr">
        <is>
          <t xml:space="preserve">CONCLUIDO	</t>
        </is>
      </c>
      <c r="D2073" t="n">
        <v>5.2299</v>
      </c>
      <c r="E2073" t="n">
        <v>19.12</v>
      </c>
      <c r="F2073" t="n">
        <v>15.68</v>
      </c>
      <c r="G2073" t="n">
        <v>72.37</v>
      </c>
      <c r="H2073" t="n">
        <v>0.96</v>
      </c>
      <c r="I2073" t="n">
        <v>13</v>
      </c>
      <c r="J2073" t="n">
        <v>279.23</v>
      </c>
      <c r="K2073" t="n">
        <v>59.19</v>
      </c>
      <c r="L2073" t="n">
        <v>15</v>
      </c>
      <c r="M2073" t="n">
        <v>11</v>
      </c>
      <c r="N2073" t="n">
        <v>75.03</v>
      </c>
      <c r="O2073" t="n">
        <v>34672.08</v>
      </c>
      <c r="P2073" t="n">
        <v>248.16</v>
      </c>
      <c r="Q2073" t="n">
        <v>467.11</v>
      </c>
      <c r="R2073" t="n">
        <v>61.2</v>
      </c>
      <c r="S2073" t="n">
        <v>39.61</v>
      </c>
      <c r="T2073" t="n">
        <v>5825.85</v>
      </c>
      <c r="U2073" t="n">
        <v>0.65</v>
      </c>
      <c r="V2073" t="n">
        <v>0.74</v>
      </c>
      <c r="W2073" t="n">
        <v>2.63</v>
      </c>
      <c r="X2073" t="n">
        <v>0.35</v>
      </c>
      <c r="Y2073" t="n">
        <v>1</v>
      </c>
      <c r="Z2073" t="n">
        <v>10</v>
      </c>
    </row>
    <row r="2074">
      <c r="A2074" t="n">
        <v>57</v>
      </c>
      <c r="B2074" t="n">
        <v>130</v>
      </c>
      <c r="C2074" t="inlineStr">
        <is>
          <t xml:space="preserve">CONCLUIDO	</t>
        </is>
      </c>
      <c r="D2074" t="n">
        <v>5.2324</v>
      </c>
      <c r="E2074" t="n">
        <v>19.11</v>
      </c>
      <c r="F2074" t="n">
        <v>15.67</v>
      </c>
      <c r="G2074" t="n">
        <v>72.33</v>
      </c>
      <c r="H2074" t="n">
        <v>0.97</v>
      </c>
      <c r="I2074" t="n">
        <v>13</v>
      </c>
      <c r="J2074" t="n">
        <v>279.72</v>
      </c>
      <c r="K2074" t="n">
        <v>59.19</v>
      </c>
      <c r="L2074" t="n">
        <v>15.25</v>
      </c>
      <c r="M2074" t="n">
        <v>11</v>
      </c>
      <c r="N2074" t="n">
        <v>75.27</v>
      </c>
      <c r="O2074" t="n">
        <v>34732.68</v>
      </c>
      <c r="P2074" t="n">
        <v>248.35</v>
      </c>
      <c r="Q2074" t="n">
        <v>467.08</v>
      </c>
      <c r="R2074" t="n">
        <v>60.96</v>
      </c>
      <c r="S2074" t="n">
        <v>39.61</v>
      </c>
      <c r="T2074" t="n">
        <v>5704.74</v>
      </c>
      <c r="U2074" t="n">
        <v>0.65</v>
      </c>
      <c r="V2074" t="n">
        <v>0.74</v>
      </c>
      <c r="W2074" t="n">
        <v>2.63</v>
      </c>
      <c r="X2074" t="n">
        <v>0.34</v>
      </c>
      <c r="Y2074" t="n">
        <v>1</v>
      </c>
      <c r="Z2074" t="n">
        <v>10</v>
      </c>
    </row>
    <row r="2075">
      <c r="A2075" t="n">
        <v>58</v>
      </c>
      <c r="B2075" t="n">
        <v>130</v>
      </c>
      <c r="C2075" t="inlineStr">
        <is>
          <t xml:space="preserve">CONCLUIDO	</t>
        </is>
      </c>
      <c r="D2075" t="n">
        <v>5.2291</v>
      </c>
      <c r="E2075" t="n">
        <v>19.12</v>
      </c>
      <c r="F2075" t="n">
        <v>15.68</v>
      </c>
      <c r="G2075" t="n">
        <v>72.38</v>
      </c>
      <c r="H2075" t="n">
        <v>0.98</v>
      </c>
      <c r="I2075" t="n">
        <v>13</v>
      </c>
      <c r="J2075" t="n">
        <v>280.21</v>
      </c>
      <c r="K2075" t="n">
        <v>59.19</v>
      </c>
      <c r="L2075" t="n">
        <v>15.5</v>
      </c>
      <c r="M2075" t="n">
        <v>11</v>
      </c>
      <c r="N2075" t="n">
        <v>75.52</v>
      </c>
      <c r="O2075" t="n">
        <v>34793.36</v>
      </c>
      <c r="P2075" t="n">
        <v>248.41</v>
      </c>
      <c r="Q2075" t="n">
        <v>467.08</v>
      </c>
      <c r="R2075" t="n">
        <v>61.41</v>
      </c>
      <c r="S2075" t="n">
        <v>39.61</v>
      </c>
      <c r="T2075" t="n">
        <v>5933.41</v>
      </c>
      <c r="U2075" t="n">
        <v>0.64</v>
      </c>
      <c r="V2075" t="n">
        <v>0.74</v>
      </c>
      <c r="W2075" t="n">
        <v>2.63</v>
      </c>
      <c r="X2075" t="n">
        <v>0.35</v>
      </c>
      <c r="Y2075" t="n">
        <v>1</v>
      </c>
      <c r="Z2075" t="n">
        <v>10</v>
      </c>
    </row>
    <row r="2076">
      <c r="A2076" t="n">
        <v>59</v>
      </c>
      <c r="B2076" t="n">
        <v>130</v>
      </c>
      <c r="C2076" t="inlineStr">
        <is>
          <t xml:space="preserve">CONCLUIDO	</t>
        </is>
      </c>
      <c r="D2076" t="n">
        <v>5.2269</v>
      </c>
      <c r="E2076" t="n">
        <v>19.13</v>
      </c>
      <c r="F2076" t="n">
        <v>15.69</v>
      </c>
      <c r="G2076" t="n">
        <v>72.42</v>
      </c>
      <c r="H2076" t="n">
        <v>1</v>
      </c>
      <c r="I2076" t="n">
        <v>13</v>
      </c>
      <c r="J2076" t="n">
        <v>280.7</v>
      </c>
      <c r="K2076" t="n">
        <v>59.19</v>
      </c>
      <c r="L2076" t="n">
        <v>15.75</v>
      </c>
      <c r="M2076" t="n">
        <v>11</v>
      </c>
      <c r="N2076" t="n">
        <v>75.76000000000001</v>
      </c>
      <c r="O2076" t="n">
        <v>34854.15</v>
      </c>
      <c r="P2076" t="n">
        <v>248.1</v>
      </c>
      <c r="Q2076" t="n">
        <v>467.08</v>
      </c>
      <c r="R2076" t="n">
        <v>61.55</v>
      </c>
      <c r="S2076" t="n">
        <v>39.61</v>
      </c>
      <c r="T2076" t="n">
        <v>6001.17</v>
      </c>
      <c r="U2076" t="n">
        <v>0.64</v>
      </c>
      <c r="V2076" t="n">
        <v>0.74</v>
      </c>
      <c r="W2076" t="n">
        <v>2.63</v>
      </c>
      <c r="X2076" t="n">
        <v>0.36</v>
      </c>
      <c r="Y2076" t="n">
        <v>1</v>
      </c>
      <c r="Z2076" t="n">
        <v>10</v>
      </c>
    </row>
    <row r="2077">
      <c r="A2077" t="n">
        <v>60</v>
      </c>
      <c r="B2077" t="n">
        <v>130</v>
      </c>
      <c r="C2077" t="inlineStr">
        <is>
          <t xml:space="preserve">CONCLUIDO	</t>
        </is>
      </c>
      <c r="D2077" t="n">
        <v>5.2307</v>
      </c>
      <c r="E2077" t="n">
        <v>19.12</v>
      </c>
      <c r="F2077" t="n">
        <v>15.68</v>
      </c>
      <c r="G2077" t="n">
        <v>72.36</v>
      </c>
      <c r="H2077" t="n">
        <v>1.01</v>
      </c>
      <c r="I2077" t="n">
        <v>13</v>
      </c>
      <c r="J2077" t="n">
        <v>281.2</v>
      </c>
      <c r="K2077" t="n">
        <v>59.19</v>
      </c>
      <c r="L2077" t="n">
        <v>16</v>
      </c>
      <c r="M2077" t="n">
        <v>11</v>
      </c>
      <c r="N2077" t="n">
        <v>76</v>
      </c>
      <c r="O2077" t="n">
        <v>34915.03</v>
      </c>
      <c r="P2077" t="n">
        <v>247.12</v>
      </c>
      <c r="Q2077" t="n">
        <v>467.07</v>
      </c>
      <c r="R2077" t="n">
        <v>61.26</v>
      </c>
      <c r="S2077" t="n">
        <v>39.61</v>
      </c>
      <c r="T2077" t="n">
        <v>5857.36</v>
      </c>
      <c r="U2077" t="n">
        <v>0.65</v>
      </c>
      <c r="V2077" t="n">
        <v>0.74</v>
      </c>
      <c r="W2077" t="n">
        <v>2.63</v>
      </c>
      <c r="X2077" t="n">
        <v>0.34</v>
      </c>
      <c r="Y2077" t="n">
        <v>1</v>
      </c>
      <c r="Z2077" t="n">
        <v>10</v>
      </c>
    </row>
    <row r="2078">
      <c r="A2078" t="n">
        <v>61</v>
      </c>
      <c r="B2078" t="n">
        <v>130</v>
      </c>
      <c r="C2078" t="inlineStr">
        <is>
          <t xml:space="preserve">CONCLUIDO	</t>
        </is>
      </c>
      <c r="D2078" t="n">
        <v>5.2516</v>
      </c>
      <c r="E2078" t="n">
        <v>19.04</v>
      </c>
      <c r="F2078" t="n">
        <v>15.65</v>
      </c>
      <c r="G2078" t="n">
        <v>78.25</v>
      </c>
      <c r="H2078" t="n">
        <v>1.03</v>
      </c>
      <c r="I2078" t="n">
        <v>12</v>
      </c>
      <c r="J2078" t="n">
        <v>281.69</v>
      </c>
      <c r="K2078" t="n">
        <v>59.19</v>
      </c>
      <c r="L2078" t="n">
        <v>16.25</v>
      </c>
      <c r="M2078" t="n">
        <v>10</v>
      </c>
      <c r="N2078" t="n">
        <v>76.25</v>
      </c>
      <c r="O2078" t="n">
        <v>34976</v>
      </c>
      <c r="P2078" t="n">
        <v>246.54</v>
      </c>
      <c r="Q2078" t="n">
        <v>467.08</v>
      </c>
      <c r="R2078" t="n">
        <v>60.16</v>
      </c>
      <c r="S2078" t="n">
        <v>39.61</v>
      </c>
      <c r="T2078" t="n">
        <v>5309.54</v>
      </c>
      <c r="U2078" t="n">
        <v>0.66</v>
      </c>
      <c r="V2078" t="n">
        <v>0.75</v>
      </c>
      <c r="W2078" t="n">
        <v>2.63</v>
      </c>
      <c r="X2078" t="n">
        <v>0.32</v>
      </c>
      <c r="Y2078" t="n">
        <v>1</v>
      </c>
      <c r="Z2078" t="n">
        <v>10</v>
      </c>
    </row>
    <row r="2079">
      <c r="A2079" t="n">
        <v>62</v>
      </c>
      <c r="B2079" t="n">
        <v>130</v>
      </c>
      <c r="C2079" t="inlineStr">
        <is>
          <t xml:space="preserve">CONCLUIDO	</t>
        </is>
      </c>
      <c r="D2079" t="n">
        <v>5.2523</v>
      </c>
      <c r="E2079" t="n">
        <v>19.04</v>
      </c>
      <c r="F2079" t="n">
        <v>15.65</v>
      </c>
      <c r="G2079" t="n">
        <v>78.23999999999999</v>
      </c>
      <c r="H2079" t="n">
        <v>1.04</v>
      </c>
      <c r="I2079" t="n">
        <v>12</v>
      </c>
      <c r="J2079" t="n">
        <v>282.19</v>
      </c>
      <c r="K2079" t="n">
        <v>59.19</v>
      </c>
      <c r="L2079" t="n">
        <v>16.5</v>
      </c>
      <c r="M2079" t="n">
        <v>10</v>
      </c>
      <c r="N2079" t="n">
        <v>76.48999999999999</v>
      </c>
      <c r="O2079" t="n">
        <v>35037.08</v>
      </c>
      <c r="P2079" t="n">
        <v>246.82</v>
      </c>
      <c r="Q2079" t="n">
        <v>467.07</v>
      </c>
      <c r="R2079" t="n">
        <v>60.22</v>
      </c>
      <c r="S2079" t="n">
        <v>39.61</v>
      </c>
      <c r="T2079" t="n">
        <v>5343.32</v>
      </c>
      <c r="U2079" t="n">
        <v>0.66</v>
      </c>
      <c r="V2079" t="n">
        <v>0.75</v>
      </c>
      <c r="W2079" t="n">
        <v>2.63</v>
      </c>
      <c r="X2079" t="n">
        <v>0.31</v>
      </c>
      <c r="Y2079" t="n">
        <v>1</v>
      </c>
      <c r="Z2079" t="n">
        <v>10</v>
      </c>
    </row>
    <row r="2080">
      <c r="A2080" t="n">
        <v>63</v>
      </c>
      <c r="B2080" t="n">
        <v>130</v>
      </c>
      <c r="C2080" t="inlineStr">
        <is>
          <t xml:space="preserve">CONCLUIDO	</t>
        </is>
      </c>
      <c r="D2080" t="n">
        <v>5.2532</v>
      </c>
      <c r="E2080" t="n">
        <v>19.04</v>
      </c>
      <c r="F2080" t="n">
        <v>15.64</v>
      </c>
      <c r="G2080" t="n">
        <v>78.22</v>
      </c>
      <c r="H2080" t="n">
        <v>1.06</v>
      </c>
      <c r="I2080" t="n">
        <v>12</v>
      </c>
      <c r="J2080" t="n">
        <v>282.68</v>
      </c>
      <c r="K2080" t="n">
        <v>59.19</v>
      </c>
      <c r="L2080" t="n">
        <v>16.75</v>
      </c>
      <c r="M2080" t="n">
        <v>10</v>
      </c>
      <c r="N2080" t="n">
        <v>76.73999999999999</v>
      </c>
      <c r="O2080" t="n">
        <v>35098.25</v>
      </c>
      <c r="P2080" t="n">
        <v>246.79</v>
      </c>
      <c r="Q2080" t="n">
        <v>467.07</v>
      </c>
      <c r="R2080" t="n">
        <v>60.04</v>
      </c>
      <c r="S2080" t="n">
        <v>39.61</v>
      </c>
      <c r="T2080" t="n">
        <v>5252.97</v>
      </c>
      <c r="U2080" t="n">
        <v>0.66</v>
      </c>
      <c r="V2080" t="n">
        <v>0.75</v>
      </c>
      <c r="W2080" t="n">
        <v>2.63</v>
      </c>
      <c r="X2080" t="n">
        <v>0.31</v>
      </c>
      <c r="Y2080" t="n">
        <v>1</v>
      </c>
      <c r="Z2080" t="n">
        <v>10</v>
      </c>
    </row>
    <row r="2081">
      <c r="A2081" t="n">
        <v>64</v>
      </c>
      <c r="B2081" t="n">
        <v>130</v>
      </c>
      <c r="C2081" t="inlineStr">
        <is>
          <t xml:space="preserve">CONCLUIDO	</t>
        </is>
      </c>
      <c r="D2081" t="n">
        <v>5.2533</v>
      </c>
      <c r="E2081" t="n">
        <v>19.04</v>
      </c>
      <c r="F2081" t="n">
        <v>15.64</v>
      </c>
      <c r="G2081" t="n">
        <v>78.22</v>
      </c>
      <c r="H2081" t="n">
        <v>1.07</v>
      </c>
      <c r="I2081" t="n">
        <v>12</v>
      </c>
      <c r="J2081" t="n">
        <v>283.18</v>
      </c>
      <c r="K2081" t="n">
        <v>59.19</v>
      </c>
      <c r="L2081" t="n">
        <v>17</v>
      </c>
      <c r="M2081" t="n">
        <v>10</v>
      </c>
      <c r="N2081" t="n">
        <v>76.98</v>
      </c>
      <c r="O2081" t="n">
        <v>35159.52</v>
      </c>
      <c r="P2081" t="n">
        <v>246.3</v>
      </c>
      <c r="Q2081" t="n">
        <v>467.07</v>
      </c>
      <c r="R2081" t="n">
        <v>60.19</v>
      </c>
      <c r="S2081" t="n">
        <v>39.61</v>
      </c>
      <c r="T2081" t="n">
        <v>5328.17</v>
      </c>
      <c r="U2081" t="n">
        <v>0.66</v>
      </c>
      <c r="V2081" t="n">
        <v>0.75</v>
      </c>
      <c r="W2081" t="n">
        <v>2.62</v>
      </c>
      <c r="X2081" t="n">
        <v>0.31</v>
      </c>
      <c r="Y2081" t="n">
        <v>1</v>
      </c>
      <c r="Z2081" t="n">
        <v>10</v>
      </c>
    </row>
    <row r="2082">
      <c r="A2082" t="n">
        <v>65</v>
      </c>
      <c r="B2082" t="n">
        <v>130</v>
      </c>
      <c r="C2082" t="inlineStr">
        <is>
          <t xml:space="preserve">CONCLUIDO	</t>
        </is>
      </c>
      <c r="D2082" t="n">
        <v>5.2536</v>
      </c>
      <c r="E2082" t="n">
        <v>19.03</v>
      </c>
      <c r="F2082" t="n">
        <v>15.64</v>
      </c>
      <c r="G2082" t="n">
        <v>78.22</v>
      </c>
      <c r="H2082" t="n">
        <v>1.08</v>
      </c>
      <c r="I2082" t="n">
        <v>12</v>
      </c>
      <c r="J2082" t="n">
        <v>283.68</v>
      </c>
      <c r="K2082" t="n">
        <v>59.19</v>
      </c>
      <c r="L2082" t="n">
        <v>17.25</v>
      </c>
      <c r="M2082" t="n">
        <v>10</v>
      </c>
      <c r="N2082" t="n">
        <v>77.23</v>
      </c>
      <c r="O2082" t="n">
        <v>35220.89</v>
      </c>
      <c r="P2082" t="n">
        <v>246.03</v>
      </c>
      <c r="Q2082" t="n">
        <v>467.07</v>
      </c>
      <c r="R2082" t="n">
        <v>60.07</v>
      </c>
      <c r="S2082" t="n">
        <v>39.61</v>
      </c>
      <c r="T2082" t="n">
        <v>5265.56</v>
      </c>
      <c r="U2082" t="n">
        <v>0.66</v>
      </c>
      <c r="V2082" t="n">
        <v>0.75</v>
      </c>
      <c r="W2082" t="n">
        <v>2.63</v>
      </c>
      <c r="X2082" t="n">
        <v>0.31</v>
      </c>
      <c r="Y2082" t="n">
        <v>1</v>
      </c>
      <c r="Z2082" t="n">
        <v>10</v>
      </c>
    </row>
    <row r="2083">
      <c r="A2083" t="n">
        <v>66</v>
      </c>
      <c r="B2083" t="n">
        <v>130</v>
      </c>
      <c r="C2083" t="inlineStr">
        <is>
          <t xml:space="preserve">CONCLUIDO	</t>
        </is>
      </c>
      <c r="D2083" t="n">
        <v>5.2518</v>
      </c>
      <c r="E2083" t="n">
        <v>19.04</v>
      </c>
      <c r="F2083" t="n">
        <v>15.65</v>
      </c>
      <c r="G2083" t="n">
        <v>78.25</v>
      </c>
      <c r="H2083" t="n">
        <v>1.1</v>
      </c>
      <c r="I2083" t="n">
        <v>12</v>
      </c>
      <c r="J2083" t="n">
        <v>284.17</v>
      </c>
      <c r="K2083" t="n">
        <v>59.19</v>
      </c>
      <c r="L2083" t="n">
        <v>17.5</v>
      </c>
      <c r="M2083" t="n">
        <v>10</v>
      </c>
      <c r="N2083" t="n">
        <v>77.48</v>
      </c>
      <c r="O2083" t="n">
        <v>35282.36</v>
      </c>
      <c r="P2083" t="n">
        <v>245.71</v>
      </c>
      <c r="Q2083" t="n">
        <v>467.1</v>
      </c>
      <c r="R2083" t="n">
        <v>60.29</v>
      </c>
      <c r="S2083" t="n">
        <v>39.61</v>
      </c>
      <c r="T2083" t="n">
        <v>5374.49</v>
      </c>
      <c r="U2083" t="n">
        <v>0.66</v>
      </c>
      <c r="V2083" t="n">
        <v>0.75</v>
      </c>
      <c r="W2083" t="n">
        <v>2.63</v>
      </c>
      <c r="X2083" t="n">
        <v>0.32</v>
      </c>
      <c r="Y2083" t="n">
        <v>1</v>
      </c>
      <c r="Z2083" t="n">
        <v>10</v>
      </c>
    </row>
    <row r="2084">
      <c r="A2084" t="n">
        <v>67</v>
      </c>
      <c r="B2084" t="n">
        <v>130</v>
      </c>
      <c r="C2084" t="inlineStr">
        <is>
          <t xml:space="preserve">CONCLUIDO	</t>
        </is>
      </c>
      <c r="D2084" t="n">
        <v>5.2779</v>
      </c>
      <c r="E2084" t="n">
        <v>18.95</v>
      </c>
      <c r="F2084" t="n">
        <v>15.6</v>
      </c>
      <c r="G2084" t="n">
        <v>85.11</v>
      </c>
      <c r="H2084" t="n">
        <v>1.11</v>
      </c>
      <c r="I2084" t="n">
        <v>11</v>
      </c>
      <c r="J2084" t="n">
        <v>284.67</v>
      </c>
      <c r="K2084" t="n">
        <v>59.19</v>
      </c>
      <c r="L2084" t="n">
        <v>17.75</v>
      </c>
      <c r="M2084" t="n">
        <v>9</v>
      </c>
      <c r="N2084" t="n">
        <v>77.73</v>
      </c>
      <c r="O2084" t="n">
        <v>35343.92</v>
      </c>
      <c r="P2084" t="n">
        <v>244.86</v>
      </c>
      <c r="Q2084" t="n">
        <v>467.08</v>
      </c>
      <c r="R2084" t="n">
        <v>58.8</v>
      </c>
      <c r="S2084" t="n">
        <v>39.61</v>
      </c>
      <c r="T2084" t="n">
        <v>4637.08</v>
      </c>
      <c r="U2084" t="n">
        <v>0.67</v>
      </c>
      <c r="V2084" t="n">
        <v>0.75</v>
      </c>
      <c r="W2084" t="n">
        <v>2.62</v>
      </c>
      <c r="X2084" t="n">
        <v>0.27</v>
      </c>
      <c r="Y2084" t="n">
        <v>1</v>
      </c>
      <c r="Z2084" t="n">
        <v>10</v>
      </c>
    </row>
    <row r="2085">
      <c r="A2085" t="n">
        <v>68</v>
      </c>
      <c r="B2085" t="n">
        <v>130</v>
      </c>
      <c r="C2085" t="inlineStr">
        <is>
          <t xml:space="preserve">CONCLUIDO	</t>
        </is>
      </c>
      <c r="D2085" t="n">
        <v>5.2787</v>
      </c>
      <c r="E2085" t="n">
        <v>18.94</v>
      </c>
      <c r="F2085" t="n">
        <v>15.6</v>
      </c>
      <c r="G2085" t="n">
        <v>85.09999999999999</v>
      </c>
      <c r="H2085" t="n">
        <v>1.12</v>
      </c>
      <c r="I2085" t="n">
        <v>11</v>
      </c>
      <c r="J2085" t="n">
        <v>285.17</v>
      </c>
      <c r="K2085" t="n">
        <v>59.19</v>
      </c>
      <c r="L2085" t="n">
        <v>18</v>
      </c>
      <c r="M2085" t="n">
        <v>9</v>
      </c>
      <c r="N2085" t="n">
        <v>77.98</v>
      </c>
      <c r="O2085" t="n">
        <v>35405.59</v>
      </c>
      <c r="P2085" t="n">
        <v>244.72</v>
      </c>
      <c r="Q2085" t="n">
        <v>467.1</v>
      </c>
      <c r="R2085" t="n">
        <v>58.71</v>
      </c>
      <c r="S2085" t="n">
        <v>39.61</v>
      </c>
      <c r="T2085" t="n">
        <v>4588.68</v>
      </c>
      <c r="U2085" t="n">
        <v>0.67</v>
      </c>
      <c r="V2085" t="n">
        <v>0.75</v>
      </c>
      <c r="W2085" t="n">
        <v>2.62</v>
      </c>
      <c r="X2085" t="n">
        <v>0.27</v>
      </c>
      <c r="Y2085" t="n">
        <v>1</v>
      </c>
      <c r="Z2085" t="n">
        <v>10</v>
      </c>
    </row>
    <row r="2086">
      <c r="A2086" t="n">
        <v>69</v>
      </c>
      <c r="B2086" t="n">
        <v>130</v>
      </c>
      <c r="C2086" t="inlineStr">
        <is>
          <t xml:space="preserve">CONCLUIDO	</t>
        </is>
      </c>
      <c r="D2086" t="n">
        <v>5.2735</v>
      </c>
      <c r="E2086" t="n">
        <v>18.96</v>
      </c>
      <c r="F2086" t="n">
        <v>15.62</v>
      </c>
      <c r="G2086" t="n">
        <v>85.2</v>
      </c>
      <c r="H2086" t="n">
        <v>1.14</v>
      </c>
      <c r="I2086" t="n">
        <v>11</v>
      </c>
      <c r="J2086" t="n">
        <v>285.67</v>
      </c>
      <c r="K2086" t="n">
        <v>59.19</v>
      </c>
      <c r="L2086" t="n">
        <v>18.25</v>
      </c>
      <c r="M2086" t="n">
        <v>9</v>
      </c>
      <c r="N2086" t="n">
        <v>78.23</v>
      </c>
      <c r="O2086" t="n">
        <v>35467.36</v>
      </c>
      <c r="P2086" t="n">
        <v>244.92</v>
      </c>
      <c r="Q2086" t="n">
        <v>467.08</v>
      </c>
      <c r="R2086" t="n">
        <v>59.27</v>
      </c>
      <c r="S2086" t="n">
        <v>39.61</v>
      </c>
      <c r="T2086" t="n">
        <v>4870.79</v>
      </c>
      <c r="U2086" t="n">
        <v>0.67</v>
      </c>
      <c r="V2086" t="n">
        <v>0.75</v>
      </c>
      <c r="W2086" t="n">
        <v>2.63</v>
      </c>
      <c r="X2086" t="n">
        <v>0.29</v>
      </c>
      <c r="Y2086" t="n">
        <v>1</v>
      </c>
      <c r="Z2086" t="n">
        <v>10</v>
      </c>
    </row>
    <row r="2087">
      <c r="A2087" t="n">
        <v>70</v>
      </c>
      <c r="B2087" t="n">
        <v>130</v>
      </c>
      <c r="C2087" t="inlineStr">
        <is>
          <t xml:space="preserve">CONCLUIDO	</t>
        </is>
      </c>
      <c r="D2087" t="n">
        <v>5.274</v>
      </c>
      <c r="E2087" t="n">
        <v>18.96</v>
      </c>
      <c r="F2087" t="n">
        <v>15.62</v>
      </c>
      <c r="G2087" t="n">
        <v>85.19</v>
      </c>
      <c r="H2087" t="n">
        <v>1.15</v>
      </c>
      <c r="I2087" t="n">
        <v>11</v>
      </c>
      <c r="J2087" t="n">
        <v>286.18</v>
      </c>
      <c r="K2087" t="n">
        <v>59.19</v>
      </c>
      <c r="L2087" t="n">
        <v>18.5</v>
      </c>
      <c r="M2087" t="n">
        <v>9</v>
      </c>
      <c r="N2087" t="n">
        <v>78.48</v>
      </c>
      <c r="O2087" t="n">
        <v>35529.23</v>
      </c>
      <c r="P2087" t="n">
        <v>244.92</v>
      </c>
      <c r="Q2087" t="n">
        <v>467.07</v>
      </c>
      <c r="R2087" t="n">
        <v>59.3</v>
      </c>
      <c r="S2087" t="n">
        <v>39.61</v>
      </c>
      <c r="T2087" t="n">
        <v>4884.41</v>
      </c>
      <c r="U2087" t="n">
        <v>0.67</v>
      </c>
      <c r="V2087" t="n">
        <v>0.75</v>
      </c>
      <c r="W2087" t="n">
        <v>2.63</v>
      </c>
      <c r="X2087" t="n">
        <v>0.28</v>
      </c>
      <c r="Y2087" t="n">
        <v>1</v>
      </c>
      <c r="Z2087" t="n">
        <v>10</v>
      </c>
    </row>
    <row r="2088">
      <c r="A2088" t="n">
        <v>71</v>
      </c>
      <c r="B2088" t="n">
        <v>130</v>
      </c>
      <c r="C2088" t="inlineStr">
        <is>
          <t xml:space="preserve">CONCLUIDO	</t>
        </is>
      </c>
      <c r="D2088" t="n">
        <v>5.2728</v>
      </c>
      <c r="E2088" t="n">
        <v>18.97</v>
      </c>
      <c r="F2088" t="n">
        <v>15.62</v>
      </c>
      <c r="G2088" t="n">
        <v>85.20999999999999</v>
      </c>
      <c r="H2088" t="n">
        <v>1.16</v>
      </c>
      <c r="I2088" t="n">
        <v>11</v>
      </c>
      <c r="J2088" t="n">
        <v>286.68</v>
      </c>
      <c r="K2088" t="n">
        <v>59.19</v>
      </c>
      <c r="L2088" t="n">
        <v>18.75</v>
      </c>
      <c r="M2088" t="n">
        <v>9</v>
      </c>
      <c r="N2088" t="n">
        <v>78.73999999999999</v>
      </c>
      <c r="O2088" t="n">
        <v>35591.33</v>
      </c>
      <c r="P2088" t="n">
        <v>245.1</v>
      </c>
      <c r="Q2088" t="n">
        <v>467.11</v>
      </c>
      <c r="R2088" t="n">
        <v>59.26</v>
      </c>
      <c r="S2088" t="n">
        <v>39.61</v>
      </c>
      <c r="T2088" t="n">
        <v>4867.83</v>
      </c>
      <c r="U2088" t="n">
        <v>0.67</v>
      </c>
      <c r="V2088" t="n">
        <v>0.75</v>
      </c>
      <c r="W2088" t="n">
        <v>2.63</v>
      </c>
      <c r="X2088" t="n">
        <v>0.29</v>
      </c>
      <c r="Y2088" t="n">
        <v>1</v>
      </c>
      <c r="Z2088" t="n">
        <v>10</v>
      </c>
    </row>
    <row r="2089">
      <c r="A2089" t="n">
        <v>72</v>
      </c>
      <c r="B2089" t="n">
        <v>130</v>
      </c>
      <c r="C2089" t="inlineStr">
        <is>
          <t xml:space="preserve">CONCLUIDO	</t>
        </is>
      </c>
      <c r="D2089" t="n">
        <v>5.2767</v>
      </c>
      <c r="E2089" t="n">
        <v>18.95</v>
      </c>
      <c r="F2089" t="n">
        <v>15.61</v>
      </c>
      <c r="G2089" t="n">
        <v>85.14</v>
      </c>
      <c r="H2089" t="n">
        <v>1.18</v>
      </c>
      <c r="I2089" t="n">
        <v>11</v>
      </c>
      <c r="J2089" t="n">
        <v>287.18</v>
      </c>
      <c r="K2089" t="n">
        <v>59.19</v>
      </c>
      <c r="L2089" t="n">
        <v>19</v>
      </c>
      <c r="M2089" t="n">
        <v>9</v>
      </c>
      <c r="N2089" t="n">
        <v>78.98999999999999</v>
      </c>
      <c r="O2089" t="n">
        <v>35653.4</v>
      </c>
      <c r="P2089" t="n">
        <v>244.22</v>
      </c>
      <c r="Q2089" t="n">
        <v>467.07</v>
      </c>
      <c r="R2089" t="n">
        <v>59.01</v>
      </c>
      <c r="S2089" t="n">
        <v>39.61</v>
      </c>
      <c r="T2089" t="n">
        <v>4739.88</v>
      </c>
      <c r="U2089" t="n">
        <v>0.67</v>
      </c>
      <c r="V2089" t="n">
        <v>0.75</v>
      </c>
      <c r="W2089" t="n">
        <v>2.62</v>
      </c>
      <c r="X2089" t="n">
        <v>0.28</v>
      </c>
      <c r="Y2089" t="n">
        <v>1</v>
      </c>
      <c r="Z2089" t="n">
        <v>10</v>
      </c>
    </row>
    <row r="2090">
      <c r="A2090" t="n">
        <v>73</v>
      </c>
      <c r="B2090" t="n">
        <v>130</v>
      </c>
      <c r="C2090" t="inlineStr">
        <is>
          <t xml:space="preserve">CONCLUIDO	</t>
        </is>
      </c>
      <c r="D2090" t="n">
        <v>5.2719</v>
      </c>
      <c r="E2090" t="n">
        <v>18.97</v>
      </c>
      <c r="F2090" t="n">
        <v>15.63</v>
      </c>
      <c r="G2090" t="n">
        <v>85.23</v>
      </c>
      <c r="H2090" t="n">
        <v>1.19</v>
      </c>
      <c r="I2090" t="n">
        <v>11</v>
      </c>
      <c r="J2090" t="n">
        <v>287.69</v>
      </c>
      <c r="K2090" t="n">
        <v>59.19</v>
      </c>
      <c r="L2090" t="n">
        <v>19.25</v>
      </c>
      <c r="M2090" t="n">
        <v>9</v>
      </c>
      <c r="N2090" t="n">
        <v>79.23999999999999</v>
      </c>
      <c r="O2090" t="n">
        <v>35715.58</v>
      </c>
      <c r="P2090" t="n">
        <v>243.98</v>
      </c>
      <c r="Q2090" t="n">
        <v>467.07</v>
      </c>
      <c r="R2090" t="n">
        <v>59.59</v>
      </c>
      <c r="S2090" t="n">
        <v>39.61</v>
      </c>
      <c r="T2090" t="n">
        <v>5031.24</v>
      </c>
      <c r="U2090" t="n">
        <v>0.66</v>
      </c>
      <c r="V2090" t="n">
        <v>0.75</v>
      </c>
      <c r="W2090" t="n">
        <v>2.62</v>
      </c>
      <c r="X2090" t="n">
        <v>0.29</v>
      </c>
      <c r="Y2090" t="n">
        <v>1</v>
      </c>
      <c r="Z2090" t="n">
        <v>10</v>
      </c>
    </row>
    <row r="2091">
      <c r="A2091" t="n">
        <v>74</v>
      </c>
      <c r="B2091" t="n">
        <v>130</v>
      </c>
      <c r="C2091" t="inlineStr">
        <is>
          <t xml:space="preserve">CONCLUIDO	</t>
        </is>
      </c>
      <c r="D2091" t="n">
        <v>5.2946</v>
      </c>
      <c r="E2091" t="n">
        <v>18.89</v>
      </c>
      <c r="F2091" t="n">
        <v>15.59</v>
      </c>
      <c r="G2091" t="n">
        <v>93.56</v>
      </c>
      <c r="H2091" t="n">
        <v>1.2</v>
      </c>
      <c r="I2091" t="n">
        <v>10</v>
      </c>
      <c r="J2091" t="n">
        <v>288.19</v>
      </c>
      <c r="K2091" t="n">
        <v>59.19</v>
      </c>
      <c r="L2091" t="n">
        <v>19.5</v>
      </c>
      <c r="M2091" t="n">
        <v>8</v>
      </c>
      <c r="N2091" t="n">
        <v>79.5</v>
      </c>
      <c r="O2091" t="n">
        <v>35777.86</v>
      </c>
      <c r="P2091" t="n">
        <v>243.4</v>
      </c>
      <c r="Q2091" t="n">
        <v>467.08</v>
      </c>
      <c r="R2091" t="n">
        <v>58.38</v>
      </c>
      <c r="S2091" t="n">
        <v>39.61</v>
      </c>
      <c r="T2091" t="n">
        <v>4432.58</v>
      </c>
      <c r="U2091" t="n">
        <v>0.68</v>
      </c>
      <c r="V2091" t="n">
        <v>0.75</v>
      </c>
      <c r="W2091" t="n">
        <v>2.63</v>
      </c>
      <c r="X2091" t="n">
        <v>0.26</v>
      </c>
      <c r="Y2091" t="n">
        <v>1</v>
      </c>
      <c r="Z2091" t="n">
        <v>10</v>
      </c>
    </row>
    <row r="2092">
      <c r="A2092" t="n">
        <v>75</v>
      </c>
      <c r="B2092" t="n">
        <v>130</v>
      </c>
      <c r="C2092" t="inlineStr">
        <is>
          <t xml:space="preserve">CONCLUIDO	</t>
        </is>
      </c>
      <c r="D2092" t="n">
        <v>5.2966</v>
      </c>
      <c r="E2092" t="n">
        <v>18.88</v>
      </c>
      <c r="F2092" t="n">
        <v>15.59</v>
      </c>
      <c r="G2092" t="n">
        <v>93.52</v>
      </c>
      <c r="H2092" t="n">
        <v>1.22</v>
      </c>
      <c r="I2092" t="n">
        <v>10</v>
      </c>
      <c r="J2092" t="n">
        <v>288.7</v>
      </c>
      <c r="K2092" t="n">
        <v>59.19</v>
      </c>
      <c r="L2092" t="n">
        <v>19.75</v>
      </c>
      <c r="M2092" t="n">
        <v>8</v>
      </c>
      <c r="N2092" t="n">
        <v>79.75</v>
      </c>
      <c r="O2092" t="n">
        <v>35840.25</v>
      </c>
      <c r="P2092" t="n">
        <v>243.43</v>
      </c>
      <c r="Q2092" t="n">
        <v>467.09</v>
      </c>
      <c r="R2092" t="n">
        <v>58.23</v>
      </c>
      <c r="S2092" t="n">
        <v>39.61</v>
      </c>
      <c r="T2092" t="n">
        <v>4357.92</v>
      </c>
      <c r="U2092" t="n">
        <v>0.68</v>
      </c>
      <c r="V2092" t="n">
        <v>0.75</v>
      </c>
      <c r="W2092" t="n">
        <v>2.62</v>
      </c>
      <c r="X2092" t="n">
        <v>0.25</v>
      </c>
      <c r="Y2092" t="n">
        <v>1</v>
      </c>
      <c r="Z2092" t="n">
        <v>10</v>
      </c>
    </row>
    <row r="2093">
      <c r="A2093" t="n">
        <v>76</v>
      </c>
      <c r="B2093" t="n">
        <v>130</v>
      </c>
      <c r="C2093" t="inlineStr">
        <is>
          <t xml:space="preserve">CONCLUIDO	</t>
        </is>
      </c>
      <c r="D2093" t="n">
        <v>5.294</v>
      </c>
      <c r="E2093" t="n">
        <v>18.89</v>
      </c>
      <c r="F2093" t="n">
        <v>15.6</v>
      </c>
      <c r="G2093" t="n">
        <v>93.56999999999999</v>
      </c>
      <c r="H2093" t="n">
        <v>1.23</v>
      </c>
      <c r="I2093" t="n">
        <v>10</v>
      </c>
      <c r="J2093" t="n">
        <v>289.2</v>
      </c>
      <c r="K2093" t="n">
        <v>59.19</v>
      </c>
      <c r="L2093" t="n">
        <v>20</v>
      </c>
      <c r="M2093" t="n">
        <v>8</v>
      </c>
      <c r="N2093" t="n">
        <v>80.01000000000001</v>
      </c>
      <c r="O2093" t="n">
        <v>35902.74</v>
      </c>
      <c r="P2093" t="n">
        <v>243.68</v>
      </c>
      <c r="Q2093" t="n">
        <v>467.07</v>
      </c>
      <c r="R2093" t="n">
        <v>58.3</v>
      </c>
      <c r="S2093" t="n">
        <v>39.61</v>
      </c>
      <c r="T2093" t="n">
        <v>4391.93</v>
      </c>
      <c r="U2093" t="n">
        <v>0.68</v>
      </c>
      <c r="V2093" t="n">
        <v>0.75</v>
      </c>
      <c r="W2093" t="n">
        <v>2.63</v>
      </c>
      <c r="X2093" t="n">
        <v>0.26</v>
      </c>
      <c r="Y2093" t="n">
        <v>1</v>
      </c>
      <c r="Z2093" t="n">
        <v>10</v>
      </c>
    </row>
    <row r="2094">
      <c r="A2094" t="n">
        <v>77</v>
      </c>
      <c r="B2094" t="n">
        <v>130</v>
      </c>
      <c r="C2094" t="inlineStr">
        <is>
          <t xml:space="preserve">CONCLUIDO	</t>
        </is>
      </c>
      <c r="D2094" t="n">
        <v>5.2924</v>
      </c>
      <c r="E2094" t="n">
        <v>18.9</v>
      </c>
      <c r="F2094" t="n">
        <v>15.6</v>
      </c>
      <c r="G2094" t="n">
        <v>93.61</v>
      </c>
      <c r="H2094" t="n">
        <v>1.24</v>
      </c>
      <c r="I2094" t="n">
        <v>10</v>
      </c>
      <c r="J2094" t="n">
        <v>289.71</v>
      </c>
      <c r="K2094" t="n">
        <v>59.19</v>
      </c>
      <c r="L2094" t="n">
        <v>20.25</v>
      </c>
      <c r="M2094" t="n">
        <v>8</v>
      </c>
      <c r="N2094" t="n">
        <v>80.27</v>
      </c>
      <c r="O2094" t="n">
        <v>35965.33</v>
      </c>
      <c r="P2094" t="n">
        <v>243.66</v>
      </c>
      <c r="Q2094" t="n">
        <v>467.07</v>
      </c>
      <c r="R2094" t="n">
        <v>58.69</v>
      </c>
      <c r="S2094" t="n">
        <v>39.61</v>
      </c>
      <c r="T2094" t="n">
        <v>4584.41</v>
      </c>
      <c r="U2094" t="n">
        <v>0.67</v>
      </c>
      <c r="V2094" t="n">
        <v>0.75</v>
      </c>
      <c r="W2094" t="n">
        <v>2.63</v>
      </c>
      <c r="X2094" t="n">
        <v>0.27</v>
      </c>
      <c r="Y2094" t="n">
        <v>1</v>
      </c>
      <c r="Z2094" t="n">
        <v>10</v>
      </c>
    </row>
    <row r="2095">
      <c r="A2095" t="n">
        <v>78</v>
      </c>
      <c r="B2095" t="n">
        <v>130</v>
      </c>
      <c r="C2095" t="inlineStr">
        <is>
          <t xml:space="preserve">CONCLUIDO	</t>
        </is>
      </c>
      <c r="D2095" t="n">
        <v>5.294</v>
      </c>
      <c r="E2095" t="n">
        <v>18.89</v>
      </c>
      <c r="F2095" t="n">
        <v>15.6</v>
      </c>
      <c r="G2095" t="n">
        <v>93.56999999999999</v>
      </c>
      <c r="H2095" t="n">
        <v>1.26</v>
      </c>
      <c r="I2095" t="n">
        <v>10</v>
      </c>
      <c r="J2095" t="n">
        <v>290.22</v>
      </c>
      <c r="K2095" t="n">
        <v>59.19</v>
      </c>
      <c r="L2095" t="n">
        <v>20.5</v>
      </c>
      <c r="M2095" t="n">
        <v>8</v>
      </c>
      <c r="N2095" t="n">
        <v>80.53</v>
      </c>
      <c r="O2095" t="n">
        <v>36028.03</v>
      </c>
      <c r="P2095" t="n">
        <v>243.43</v>
      </c>
      <c r="Q2095" t="n">
        <v>467.07</v>
      </c>
      <c r="R2095" t="n">
        <v>58.44</v>
      </c>
      <c r="S2095" t="n">
        <v>39.61</v>
      </c>
      <c r="T2095" t="n">
        <v>4458.99</v>
      </c>
      <c r="U2095" t="n">
        <v>0.68</v>
      </c>
      <c r="V2095" t="n">
        <v>0.75</v>
      </c>
      <c r="W2095" t="n">
        <v>2.63</v>
      </c>
      <c r="X2095" t="n">
        <v>0.26</v>
      </c>
      <c r="Y2095" t="n">
        <v>1</v>
      </c>
      <c r="Z2095" t="n">
        <v>10</v>
      </c>
    </row>
    <row r="2096">
      <c r="A2096" t="n">
        <v>79</v>
      </c>
      <c r="B2096" t="n">
        <v>130</v>
      </c>
      <c r="C2096" t="inlineStr">
        <is>
          <t xml:space="preserve">CONCLUIDO	</t>
        </is>
      </c>
      <c r="D2096" t="n">
        <v>5.2915</v>
      </c>
      <c r="E2096" t="n">
        <v>18.9</v>
      </c>
      <c r="F2096" t="n">
        <v>15.6</v>
      </c>
      <c r="G2096" t="n">
        <v>93.62</v>
      </c>
      <c r="H2096" t="n">
        <v>1.27</v>
      </c>
      <c r="I2096" t="n">
        <v>10</v>
      </c>
      <c r="J2096" t="n">
        <v>290.73</v>
      </c>
      <c r="K2096" t="n">
        <v>59.19</v>
      </c>
      <c r="L2096" t="n">
        <v>20.75</v>
      </c>
      <c r="M2096" t="n">
        <v>8</v>
      </c>
      <c r="N2096" t="n">
        <v>80.79000000000001</v>
      </c>
      <c r="O2096" t="n">
        <v>36090.84</v>
      </c>
      <c r="P2096" t="n">
        <v>243.24</v>
      </c>
      <c r="Q2096" t="n">
        <v>467.07</v>
      </c>
      <c r="R2096" t="n">
        <v>58.75</v>
      </c>
      <c r="S2096" t="n">
        <v>39.61</v>
      </c>
      <c r="T2096" t="n">
        <v>4616.05</v>
      </c>
      <c r="U2096" t="n">
        <v>0.67</v>
      </c>
      <c r="V2096" t="n">
        <v>0.75</v>
      </c>
      <c r="W2096" t="n">
        <v>2.63</v>
      </c>
      <c r="X2096" t="n">
        <v>0.27</v>
      </c>
      <c r="Y2096" t="n">
        <v>1</v>
      </c>
      <c r="Z2096" t="n">
        <v>10</v>
      </c>
    </row>
    <row r="2097">
      <c r="A2097" t="n">
        <v>80</v>
      </c>
      <c r="B2097" t="n">
        <v>130</v>
      </c>
      <c r="C2097" t="inlineStr">
        <is>
          <t xml:space="preserve">CONCLUIDO	</t>
        </is>
      </c>
      <c r="D2097" t="n">
        <v>5.2957</v>
      </c>
      <c r="E2097" t="n">
        <v>18.88</v>
      </c>
      <c r="F2097" t="n">
        <v>15.59</v>
      </c>
      <c r="G2097" t="n">
        <v>93.54000000000001</v>
      </c>
      <c r="H2097" t="n">
        <v>1.28</v>
      </c>
      <c r="I2097" t="n">
        <v>10</v>
      </c>
      <c r="J2097" t="n">
        <v>291.24</v>
      </c>
      <c r="K2097" t="n">
        <v>59.19</v>
      </c>
      <c r="L2097" t="n">
        <v>21</v>
      </c>
      <c r="M2097" t="n">
        <v>8</v>
      </c>
      <c r="N2097" t="n">
        <v>81.05</v>
      </c>
      <c r="O2097" t="n">
        <v>36153.75</v>
      </c>
      <c r="P2097" t="n">
        <v>242.45</v>
      </c>
      <c r="Q2097" t="n">
        <v>467.08</v>
      </c>
      <c r="R2097" t="n">
        <v>58.25</v>
      </c>
      <c r="S2097" t="n">
        <v>39.61</v>
      </c>
      <c r="T2097" t="n">
        <v>4364.76</v>
      </c>
      <c r="U2097" t="n">
        <v>0.68</v>
      </c>
      <c r="V2097" t="n">
        <v>0.75</v>
      </c>
      <c r="W2097" t="n">
        <v>2.63</v>
      </c>
      <c r="X2097" t="n">
        <v>0.26</v>
      </c>
      <c r="Y2097" t="n">
        <v>1</v>
      </c>
      <c r="Z2097" t="n">
        <v>10</v>
      </c>
    </row>
    <row r="2098">
      <c r="A2098" t="n">
        <v>81</v>
      </c>
      <c r="B2098" t="n">
        <v>130</v>
      </c>
      <c r="C2098" t="inlineStr">
        <is>
          <t xml:space="preserve">CONCLUIDO	</t>
        </is>
      </c>
      <c r="D2098" t="n">
        <v>5.2958</v>
      </c>
      <c r="E2098" t="n">
        <v>18.88</v>
      </c>
      <c r="F2098" t="n">
        <v>15.59</v>
      </c>
      <c r="G2098" t="n">
        <v>93.53</v>
      </c>
      <c r="H2098" t="n">
        <v>1.3</v>
      </c>
      <c r="I2098" t="n">
        <v>10</v>
      </c>
      <c r="J2098" t="n">
        <v>291.75</v>
      </c>
      <c r="K2098" t="n">
        <v>59.19</v>
      </c>
      <c r="L2098" t="n">
        <v>21.25</v>
      </c>
      <c r="M2098" t="n">
        <v>8</v>
      </c>
      <c r="N2098" t="n">
        <v>81.31</v>
      </c>
      <c r="O2098" t="n">
        <v>36216.77</v>
      </c>
      <c r="P2098" t="n">
        <v>241.61</v>
      </c>
      <c r="Q2098" t="n">
        <v>467.07</v>
      </c>
      <c r="R2098" t="n">
        <v>58.19</v>
      </c>
      <c r="S2098" t="n">
        <v>39.61</v>
      </c>
      <c r="T2098" t="n">
        <v>4333.52</v>
      </c>
      <c r="U2098" t="n">
        <v>0.68</v>
      </c>
      <c r="V2098" t="n">
        <v>0.75</v>
      </c>
      <c r="W2098" t="n">
        <v>2.63</v>
      </c>
      <c r="X2098" t="n">
        <v>0.26</v>
      </c>
      <c r="Y2098" t="n">
        <v>1</v>
      </c>
      <c r="Z2098" t="n">
        <v>10</v>
      </c>
    </row>
    <row r="2099">
      <c r="A2099" t="n">
        <v>82</v>
      </c>
      <c r="B2099" t="n">
        <v>130</v>
      </c>
      <c r="C2099" t="inlineStr">
        <is>
          <t xml:space="preserve">CONCLUIDO	</t>
        </is>
      </c>
      <c r="D2099" t="n">
        <v>5.318</v>
      </c>
      <c r="E2099" t="n">
        <v>18.8</v>
      </c>
      <c r="F2099" t="n">
        <v>15.56</v>
      </c>
      <c r="G2099" t="n">
        <v>103.73</v>
      </c>
      <c r="H2099" t="n">
        <v>1.31</v>
      </c>
      <c r="I2099" t="n">
        <v>9</v>
      </c>
      <c r="J2099" t="n">
        <v>292.26</v>
      </c>
      <c r="K2099" t="n">
        <v>59.19</v>
      </c>
      <c r="L2099" t="n">
        <v>21.5</v>
      </c>
      <c r="M2099" t="n">
        <v>7</v>
      </c>
      <c r="N2099" t="n">
        <v>81.56999999999999</v>
      </c>
      <c r="O2099" t="n">
        <v>36279.9</v>
      </c>
      <c r="P2099" t="n">
        <v>240.39</v>
      </c>
      <c r="Q2099" t="n">
        <v>467.1</v>
      </c>
      <c r="R2099" t="n">
        <v>57.35</v>
      </c>
      <c r="S2099" t="n">
        <v>39.61</v>
      </c>
      <c r="T2099" t="n">
        <v>3921.21</v>
      </c>
      <c r="U2099" t="n">
        <v>0.6899999999999999</v>
      </c>
      <c r="V2099" t="n">
        <v>0.75</v>
      </c>
      <c r="W2099" t="n">
        <v>2.62</v>
      </c>
      <c r="X2099" t="n">
        <v>0.23</v>
      </c>
      <c r="Y2099" t="n">
        <v>1</v>
      </c>
      <c r="Z2099" t="n">
        <v>10</v>
      </c>
    </row>
    <row r="2100">
      <c r="A2100" t="n">
        <v>83</v>
      </c>
      <c r="B2100" t="n">
        <v>130</v>
      </c>
      <c r="C2100" t="inlineStr">
        <is>
          <t xml:space="preserve">CONCLUIDO	</t>
        </is>
      </c>
      <c r="D2100" t="n">
        <v>5.3217</v>
      </c>
      <c r="E2100" t="n">
        <v>18.79</v>
      </c>
      <c r="F2100" t="n">
        <v>15.55</v>
      </c>
      <c r="G2100" t="n">
        <v>103.64</v>
      </c>
      <c r="H2100" t="n">
        <v>1.32</v>
      </c>
      <c r="I2100" t="n">
        <v>9</v>
      </c>
      <c r="J2100" t="n">
        <v>292.77</v>
      </c>
      <c r="K2100" t="n">
        <v>59.19</v>
      </c>
      <c r="L2100" t="n">
        <v>21.75</v>
      </c>
      <c r="M2100" t="n">
        <v>7</v>
      </c>
      <c r="N2100" t="n">
        <v>81.83</v>
      </c>
      <c r="O2100" t="n">
        <v>36343.13</v>
      </c>
      <c r="P2100" t="n">
        <v>240.43</v>
      </c>
      <c r="Q2100" t="n">
        <v>467.07</v>
      </c>
      <c r="R2100" t="n">
        <v>56.83</v>
      </c>
      <c r="S2100" t="n">
        <v>39.61</v>
      </c>
      <c r="T2100" t="n">
        <v>3659.84</v>
      </c>
      <c r="U2100" t="n">
        <v>0.7</v>
      </c>
      <c r="V2100" t="n">
        <v>0.75</v>
      </c>
      <c r="W2100" t="n">
        <v>2.62</v>
      </c>
      <c r="X2100" t="n">
        <v>0.21</v>
      </c>
      <c r="Y2100" t="n">
        <v>1</v>
      </c>
      <c r="Z2100" t="n">
        <v>10</v>
      </c>
    </row>
    <row r="2101">
      <c r="A2101" t="n">
        <v>84</v>
      </c>
      <c r="B2101" t="n">
        <v>130</v>
      </c>
      <c r="C2101" t="inlineStr">
        <is>
          <t xml:space="preserve">CONCLUIDO	</t>
        </is>
      </c>
      <c r="D2101" t="n">
        <v>5.3191</v>
      </c>
      <c r="E2101" t="n">
        <v>18.8</v>
      </c>
      <c r="F2101" t="n">
        <v>15.55</v>
      </c>
      <c r="G2101" t="n">
        <v>103.7</v>
      </c>
      <c r="H2101" t="n">
        <v>1.34</v>
      </c>
      <c r="I2101" t="n">
        <v>9</v>
      </c>
      <c r="J2101" t="n">
        <v>293.29</v>
      </c>
      <c r="K2101" t="n">
        <v>59.19</v>
      </c>
      <c r="L2101" t="n">
        <v>22</v>
      </c>
      <c r="M2101" t="n">
        <v>7</v>
      </c>
      <c r="N2101" t="n">
        <v>82.09</v>
      </c>
      <c r="O2101" t="n">
        <v>36406.47</v>
      </c>
      <c r="P2101" t="n">
        <v>240.86</v>
      </c>
      <c r="Q2101" t="n">
        <v>467.07</v>
      </c>
      <c r="R2101" t="n">
        <v>57.22</v>
      </c>
      <c r="S2101" t="n">
        <v>39.61</v>
      </c>
      <c r="T2101" t="n">
        <v>3854.53</v>
      </c>
      <c r="U2101" t="n">
        <v>0.6899999999999999</v>
      </c>
      <c r="V2101" t="n">
        <v>0.75</v>
      </c>
      <c r="W2101" t="n">
        <v>2.62</v>
      </c>
      <c r="X2101" t="n">
        <v>0.22</v>
      </c>
      <c r="Y2101" t="n">
        <v>1</v>
      </c>
      <c r="Z2101" t="n">
        <v>10</v>
      </c>
    </row>
    <row r="2102">
      <c r="A2102" t="n">
        <v>85</v>
      </c>
      <c r="B2102" t="n">
        <v>130</v>
      </c>
      <c r="C2102" t="inlineStr">
        <is>
          <t xml:space="preserve">CONCLUIDO	</t>
        </is>
      </c>
      <c r="D2102" t="n">
        <v>5.3181</v>
      </c>
      <c r="E2102" t="n">
        <v>18.8</v>
      </c>
      <c r="F2102" t="n">
        <v>15.56</v>
      </c>
      <c r="G2102" t="n">
        <v>103.72</v>
      </c>
      <c r="H2102" t="n">
        <v>1.35</v>
      </c>
      <c r="I2102" t="n">
        <v>9</v>
      </c>
      <c r="J2102" t="n">
        <v>293.8</v>
      </c>
      <c r="K2102" t="n">
        <v>59.19</v>
      </c>
      <c r="L2102" t="n">
        <v>22.25</v>
      </c>
      <c r="M2102" t="n">
        <v>7</v>
      </c>
      <c r="N2102" t="n">
        <v>82.36</v>
      </c>
      <c r="O2102" t="n">
        <v>36469.92</v>
      </c>
      <c r="P2102" t="n">
        <v>241.28</v>
      </c>
      <c r="Q2102" t="n">
        <v>467.07</v>
      </c>
      <c r="R2102" t="n">
        <v>57.23</v>
      </c>
      <c r="S2102" t="n">
        <v>39.61</v>
      </c>
      <c r="T2102" t="n">
        <v>3861.66</v>
      </c>
      <c r="U2102" t="n">
        <v>0.6899999999999999</v>
      </c>
      <c r="V2102" t="n">
        <v>0.75</v>
      </c>
      <c r="W2102" t="n">
        <v>2.62</v>
      </c>
      <c r="X2102" t="n">
        <v>0.23</v>
      </c>
      <c r="Y2102" t="n">
        <v>1</v>
      </c>
      <c r="Z2102" t="n">
        <v>10</v>
      </c>
    </row>
    <row r="2103">
      <c r="A2103" t="n">
        <v>86</v>
      </c>
      <c r="B2103" t="n">
        <v>130</v>
      </c>
      <c r="C2103" t="inlineStr">
        <is>
          <t xml:space="preserve">CONCLUIDO	</t>
        </is>
      </c>
      <c r="D2103" t="n">
        <v>5.32</v>
      </c>
      <c r="E2103" t="n">
        <v>18.8</v>
      </c>
      <c r="F2103" t="n">
        <v>15.55</v>
      </c>
      <c r="G2103" t="n">
        <v>103.68</v>
      </c>
      <c r="H2103" t="n">
        <v>1.36</v>
      </c>
      <c r="I2103" t="n">
        <v>9</v>
      </c>
      <c r="J2103" t="n">
        <v>294.32</v>
      </c>
      <c r="K2103" t="n">
        <v>59.19</v>
      </c>
      <c r="L2103" t="n">
        <v>22.5</v>
      </c>
      <c r="M2103" t="n">
        <v>7</v>
      </c>
      <c r="N2103" t="n">
        <v>82.62</v>
      </c>
      <c r="O2103" t="n">
        <v>36533.49</v>
      </c>
      <c r="P2103" t="n">
        <v>241.24</v>
      </c>
      <c r="Q2103" t="n">
        <v>467.07</v>
      </c>
      <c r="R2103" t="n">
        <v>57.12</v>
      </c>
      <c r="S2103" t="n">
        <v>39.61</v>
      </c>
      <c r="T2103" t="n">
        <v>3803.94</v>
      </c>
      <c r="U2103" t="n">
        <v>0.6899999999999999</v>
      </c>
      <c r="V2103" t="n">
        <v>0.75</v>
      </c>
      <c r="W2103" t="n">
        <v>2.62</v>
      </c>
      <c r="X2103" t="n">
        <v>0.22</v>
      </c>
      <c r="Y2103" t="n">
        <v>1</v>
      </c>
      <c r="Z2103" t="n">
        <v>10</v>
      </c>
    </row>
    <row r="2104">
      <c r="A2104" t="n">
        <v>87</v>
      </c>
      <c r="B2104" t="n">
        <v>130</v>
      </c>
      <c r="C2104" t="inlineStr">
        <is>
          <t xml:space="preserve">CONCLUIDO	</t>
        </is>
      </c>
      <c r="D2104" t="n">
        <v>5.3179</v>
      </c>
      <c r="E2104" t="n">
        <v>18.8</v>
      </c>
      <c r="F2104" t="n">
        <v>15.56</v>
      </c>
      <c r="G2104" t="n">
        <v>103.73</v>
      </c>
      <c r="H2104" t="n">
        <v>1.37</v>
      </c>
      <c r="I2104" t="n">
        <v>9</v>
      </c>
      <c r="J2104" t="n">
        <v>294.83</v>
      </c>
      <c r="K2104" t="n">
        <v>59.19</v>
      </c>
      <c r="L2104" t="n">
        <v>22.75</v>
      </c>
      <c r="M2104" t="n">
        <v>7</v>
      </c>
      <c r="N2104" t="n">
        <v>82.89</v>
      </c>
      <c r="O2104" t="n">
        <v>36597.16</v>
      </c>
      <c r="P2104" t="n">
        <v>241.55</v>
      </c>
      <c r="Q2104" t="n">
        <v>467.07</v>
      </c>
      <c r="R2104" t="n">
        <v>57.29</v>
      </c>
      <c r="S2104" t="n">
        <v>39.61</v>
      </c>
      <c r="T2104" t="n">
        <v>3890.58</v>
      </c>
      <c r="U2104" t="n">
        <v>0.6899999999999999</v>
      </c>
      <c r="V2104" t="n">
        <v>0.75</v>
      </c>
      <c r="W2104" t="n">
        <v>2.62</v>
      </c>
      <c r="X2104" t="n">
        <v>0.23</v>
      </c>
      <c r="Y2104" t="n">
        <v>1</v>
      </c>
      <c r="Z2104" t="n">
        <v>10</v>
      </c>
    </row>
    <row r="2105">
      <c r="A2105" t="n">
        <v>88</v>
      </c>
      <c r="B2105" t="n">
        <v>130</v>
      </c>
      <c r="C2105" t="inlineStr">
        <is>
          <t xml:space="preserve">CONCLUIDO	</t>
        </is>
      </c>
      <c r="D2105" t="n">
        <v>5.3129</v>
      </c>
      <c r="E2105" t="n">
        <v>18.82</v>
      </c>
      <c r="F2105" t="n">
        <v>15.58</v>
      </c>
      <c r="G2105" t="n">
        <v>103.85</v>
      </c>
      <c r="H2105" t="n">
        <v>1.39</v>
      </c>
      <c r="I2105" t="n">
        <v>9</v>
      </c>
      <c r="J2105" t="n">
        <v>295.35</v>
      </c>
      <c r="K2105" t="n">
        <v>59.19</v>
      </c>
      <c r="L2105" t="n">
        <v>23</v>
      </c>
      <c r="M2105" t="n">
        <v>7</v>
      </c>
      <c r="N2105" t="n">
        <v>83.16</v>
      </c>
      <c r="O2105" t="n">
        <v>36660.94</v>
      </c>
      <c r="P2105" t="n">
        <v>241.88</v>
      </c>
      <c r="Q2105" t="n">
        <v>467.07</v>
      </c>
      <c r="R2105" t="n">
        <v>57.78</v>
      </c>
      <c r="S2105" t="n">
        <v>39.61</v>
      </c>
      <c r="T2105" t="n">
        <v>4138.14</v>
      </c>
      <c r="U2105" t="n">
        <v>0.6899999999999999</v>
      </c>
      <c r="V2105" t="n">
        <v>0.75</v>
      </c>
      <c r="W2105" t="n">
        <v>2.63</v>
      </c>
      <c r="X2105" t="n">
        <v>0.24</v>
      </c>
      <c r="Y2105" t="n">
        <v>1</v>
      </c>
      <c r="Z2105" t="n">
        <v>10</v>
      </c>
    </row>
    <row r="2106">
      <c r="A2106" t="n">
        <v>89</v>
      </c>
      <c r="B2106" t="n">
        <v>130</v>
      </c>
      <c r="C2106" t="inlineStr">
        <is>
          <t xml:space="preserve">CONCLUIDO	</t>
        </is>
      </c>
      <c r="D2106" t="n">
        <v>5.3156</v>
      </c>
      <c r="E2106" t="n">
        <v>18.81</v>
      </c>
      <c r="F2106" t="n">
        <v>15.57</v>
      </c>
      <c r="G2106" t="n">
        <v>103.78</v>
      </c>
      <c r="H2106" t="n">
        <v>1.4</v>
      </c>
      <c r="I2106" t="n">
        <v>9</v>
      </c>
      <c r="J2106" t="n">
        <v>295.87</v>
      </c>
      <c r="K2106" t="n">
        <v>59.19</v>
      </c>
      <c r="L2106" t="n">
        <v>23.25</v>
      </c>
      <c r="M2106" t="n">
        <v>7</v>
      </c>
      <c r="N2106" t="n">
        <v>83.43000000000001</v>
      </c>
      <c r="O2106" t="n">
        <v>36724.83</v>
      </c>
      <c r="P2106" t="n">
        <v>241.18</v>
      </c>
      <c r="Q2106" t="n">
        <v>467.07</v>
      </c>
      <c r="R2106" t="n">
        <v>57.61</v>
      </c>
      <c r="S2106" t="n">
        <v>39.61</v>
      </c>
      <c r="T2106" t="n">
        <v>4050.85</v>
      </c>
      <c r="U2106" t="n">
        <v>0.6899999999999999</v>
      </c>
      <c r="V2106" t="n">
        <v>0.75</v>
      </c>
      <c r="W2106" t="n">
        <v>2.62</v>
      </c>
      <c r="X2106" t="n">
        <v>0.23</v>
      </c>
      <c r="Y2106" t="n">
        <v>1</v>
      </c>
      <c r="Z2106" t="n">
        <v>10</v>
      </c>
    </row>
    <row r="2107">
      <c r="A2107" t="n">
        <v>90</v>
      </c>
      <c r="B2107" t="n">
        <v>130</v>
      </c>
      <c r="C2107" t="inlineStr">
        <is>
          <t xml:space="preserve">CONCLUIDO	</t>
        </is>
      </c>
      <c r="D2107" t="n">
        <v>5.3173</v>
      </c>
      <c r="E2107" t="n">
        <v>18.81</v>
      </c>
      <c r="F2107" t="n">
        <v>15.56</v>
      </c>
      <c r="G2107" t="n">
        <v>103.74</v>
      </c>
      <c r="H2107" t="n">
        <v>1.41</v>
      </c>
      <c r="I2107" t="n">
        <v>9</v>
      </c>
      <c r="J2107" t="n">
        <v>296.39</v>
      </c>
      <c r="K2107" t="n">
        <v>59.19</v>
      </c>
      <c r="L2107" t="n">
        <v>23.5</v>
      </c>
      <c r="M2107" t="n">
        <v>7</v>
      </c>
      <c r="N2107" t="n">
        <v>83.69</v>
      </c>
      <c r="O2107" t="n">
        <v>36788.84</v>
      </c>
      <c r="P2107" t="n">
        <v>240.84</v>
      </c>
      <c r="Q2107" t="n">
        <v>467.07</v>
      </c>
      <c r="R2107" t="n">
        <v>57.46</v>
      </c>
      <c r="S2107" t="n">
        <v>39.61</v>
      </c>
      <c r="T2107" t="n">
        <v>3975.69</v>
      </c>
      <c r="U2107" t="n">
        <v>0.6899999999999999</v>
      </c>
      <c r="V2107" t="n">
        <v>0.75</v>
      </c>
      <c r="W2107" t="n">
        <v>2.62</v>
      </c>
      <c r="X2107" t="n">
        <v>0.23</v>
      </c>
      <c r="Y2107" t="n">
        <v>1</v>
      </c>
      <c r="Z2107" t="n">
        <v>10</v>
      </c>
    </row>
    <row r="2108">
      <c r="A2108" t="n">
        <v>91</v>
      </c>
      <c r="B2108" t="n">
        <v>130</v>
      </c>
      <c r="C2108" t="inlineStr">
        <is>
          <t xml:space="preserve">CONCLUIDO	</t>
        </is>
      </c>
      <c r="D2108" t="n">
        <v>5.314</v>
      </c>
      <c r="E2108" t="n">
        <v>18.82</v>
      </c>
      <c r="F2108" t="n">
        <v>15.57</v>
      </c>
      <c r="G2108" t="n">
        <v>103.82</v>
      </c>
      <c r="H2108" t="n">
        <v>1.42</v>
      </c>
      <c r="I2108" t="n">
        <v>9</v>
      </c>
      <c r="J2108" t="n">
        <v>296.91</v>
      </c>
      <c r="K2108" t="n">
        <v>59.19</v>
      </c>
      <c r="L2108" t="n">
        <v>23.75</v>
      </c>
      <c r="M2108" t="n">
        <v>7</v>
      </c>
      <c r="N2108" t="n">
        <v>83.95999999999999</v>
      </c>
      <c r="O2108" t="n">
        <v>36852.96</v>
      </c>
      <c r="P2108" t="n">
        <v>240.51</v>
      </c>
      <c r="Q2108" t="n">
        <v>467.07</v>
      </c>
      <c r="R2108" t="n">
        <v>57.84</v>
      </c>
      <c r="S2108" t="n">
        <v>39.61</v>
      </c>
      <c r="T2108" t="n">
        <v>4166.64</v>
      </c>
      <c r="U2108" t="n">
        <v>0.68</v>
      </c>
      <c r="V2108" t="n">
        <v>0.75</v>
      </c>
      <c r="W2108" t="n">
        <v>2.62</v>
      </c>
      <c r="X2108" t="n">
        <v>0.24</v>
      </c>
      <c r="Y2108" t="n">
        <v>1</v>
      </c>
      <c r="Z2108" t="n">
        <v>10</v>
      </c>
    </row>
    <row r="2109">
      <c r="A2109" t="n">
        <v>92</v>
      </c>
      <c r="B2109" t="n">
        <v>130</v>
      </c>
      <c r="C2109" t="inlineStr">
        <is>
          <t xml:space="preserve">CONCLUIDO	</t>
        </is>
      </c>
      <c r="D2109" t="n">
        <v>5.3141</v>
      </c>
      <c r="E2109" t="n">
        <v>18.82</v>
      </c>
      <c r="F2109" t="n">
        <v>15.57</v>
      </c>
      <c r="G2109" t="n">
        <v>103.82</v>
      </c>
      <c r="H2109" t="n">
        <v>1.44</v>
      </c>
      <c r="I2109" t="n">
        <v>9</v>
      </c>
      <c r="J2109" t="n">
        <v>297.43</v>
      </c>
      <c r="K2109" t="n">
        <v>59.19</v>
      </c>
      <c r="L2109" t="n">
        <v>24</v>
      </c>
      <c r="M2109" t="n">
        <v>7</v>
      </c>
      <c r="N2109" t="n">
        <v>84.23999999999999</v>
      </c>
      <c r="O2109" t="n">
        <v>36917.19</v>
      </c>
      <c r="P2109" t="n">
        <v>240.29</v>
      </c>
      <c r="Q2109" t="n">
        <v>467.07</v>
      </c>
      <c r="R2109" t="n">
        <v>57.76</v>
      </c>
      <c r="S2109" t="n">
        <v>39.61</v>
      </c>
      <c r="T2109" t="n">
        <v>4127.06</v>
      </c>
      <c r="U2109" t="n">
        <v>0.6899999999999999</v>
      </c>
      <c r="V2109" t="n">
        <v>0.75</v>
      </c>
      <c r="W2109" t="n">
        <v>2.62</v>
      </c>
      <c r="X2109" t="n">
        <v>0.24</v>
      </c>
      <c r="Y2109" t="n">
        <v>1</v>
      </c>
      <c r="Z2109" t="n">
        <v>10</v>
      </c>
    </row>
    <row r="2110">
      <c r="A2110" t="n">
        <v>93</v>
      </c>
      <c r="B2110" t="n">
        <v>130</v>
      </c>
      <c r="C2110" t="inlineStr">
        <is>
          <t xml:space="preserve">CONCLUIDO	</t>
        </is>
      </c>
      <c r="D2110" t="n">
        <v>5.3158</v>
      </c>
      <c r="E2110" t="n">
        <v>18.81</v>
      </c>
      <c r="F2110" t="n">
        <v>15.57</v>
      </c>
      <c r="G2110" t="n">
        <v>103.78</v>
      </c>
      <c r="H2110" t="n">
        <v>1.45</v>
      </c>
      <c r="I2110" t="n">
        <v>9</v>
      </c>
      <c r="J2110" t="n">
        <v>297.95</v>
      </c>
      <c r="K2110" t="n">
        <v>59.19</v>
      </c>
      <c r="L2110" t="n">
        <v>24.25</v>
      </c>
      <c r="M2110" t="n">
        <v>7</v>
      </c>
      <c r="N2110" t="n">
        <v>84.51000000000001</v>
      </c>
      <c r="O2110" t="n">
        <v>36981.53</v>
      </c>
      <c r="P2110" t="n">
        <v>239.75</v>
      </c>
      <c r="Q2110" t="n">
        <v>467.07</v>
      </c>
      <c r="R2110" t="n">
        <v>57.59</v>
      </c>
      <c r="S2110" t="n">
        <v>39.61</v>
      </c>
      <c r="T2110" t="n">
        <v>4040.78</v>
      </c>
      <c r="U2110" t="n">
        <v>0.6899999999999999</v>
      </c>
      <c r="V2110" t="n">
        <v>0.75</v>
      </c>
      <c r="W2110" t="n">
        <v>2.62</v>
      </c>
      <c r="X2110" t="n">
        <v>0.23</v>
      </c>
      <c r="Y2110" t="n">
        <v>1</v>
      </c>
      <c r="Z2110" t="n">
        <v>10</v>
      </c>
    </row>
    <row r="2111">
      <c r="A2111" t="n">
        <v>94</v>
      </c>
      <c r="B2111" t="n">
        <v>130</v>
      </c>
      <c r="C2111" t="inlineStr">
        <is>
          <t xml:space="preserve">CONCLUIDO	</t>
        </is>
      </c>
      <c r="D2111" t="n">
        <v>5.342</v>
      </c>
      <c r="E2111" t="n">
        <v>18.72</v>
      </c>
      <c r="F2111" t="n">
        <v>15.52</v>
      </c>
      <c r="G2111" t="n">
        <v>116.42</v>
      </c>
      <c r="H2111" t="n">
        <v>1.46</v>
      </c>
      <c r="I2111" t="n">
        <v>8</v>
      </c>
      <c r="J2111" t="n">
        <v>298.47</v>
      </c>
      <c r="K2111" t="n">
        <v>59.19</v>
      </c>
      <c r="L2111" t="n">
        <v>24.5</v>
      </c>
      <c r="M2111" t="n">
        <v>6</v>
      </c>
      <c r="N2111" t="n">
        <v>84.78</v>
      </c>
      <c r="O2111" t="n">
        <v>37045.99</v>
      </c>
      <c r="P2111" t="n">
        <v>238.42</v>
      </c>
      <c r="Q2111" t="n">
        <v>467.07</v>
      </c>
      <c r="R2111" t="n">
        <v>56.07</v>
      </c>
      <c r="S2111" t="n">
        <v>39.61</v>
      </c>
      <c r="T2111" t="n">
        <v>3284.63</v>
      </c>
      <c r="U2111" t="n">
        <v>0.71</v>
      </c>
      <c r="V2111" t="n">
        <v>0.75</v>
      </c>
      <c r="W2111" t="n">
        <v>2.62</v>
      </c>
      <c r="X2111" t="n">
        <v>0.19</v>
      </c>
      <c r="Y2111" t="n">
        <v>1</v>
      </c>
      <c r="Z2111" t="n">
        <v>10</v>
      </c>
    </row>
    <row r="2112">
      <c r="A2112" t="n">
        <v>95</v>
      </c>
      <c r="B2112" t="n">
        <v>130</v>
      </c>
      <c r="C2112" t="inlineStr">
        <is>
          <t xml:space="preserve">CONCLUIDO	</t>
        </is>
      </c>
      <c r="D2112" t="n">
        <v>5.34</v>
      </c>
      <c r="E2112" t="n">
        <v>18.73</v>
      </c>
      <c r="F2112" t="n">
        <v>15.53</v>
      </c>
      <c r="G2112" t="n">
        <v>116.48</v>
      </c>
      <c r="H2112" t="n">
        <v>1.47</v>
      </c>
      <c r="I2112" t="n">
        <v>8</v>
      </c>
      <c r="J2112" t="n">
        <v>299</v>
      </c>
      <c r="K2112" t="n">
        <v>59.19</v>
      </c>
      <c r="L2112" t="n">
        <v>24.75</v>
      </c>
      <c r="M2112" t="n">
        <v>6</v>
      </c>
      <c r="N2112" t="n">
        <v>85.05</v>
      </c>
      <c r="O2112" t="n">
        <v>37110.57</v>
      </c>
      <c r="P2112" t="n">
        <v>238.61</v>
      </c>
      <c r="Q2112" t="n">
        <v>467.07</v>
      </c>
      <c r="R2112" t="n">
        <v>56.32</v>
      </c>
      <c r="S2112" t="n">
        <v>39.61</v>
      </c>
      <c r="T2112" t="n">
        <v>3411.16</v>
      </c>
      <c r="U2112" t="n">
        <v>0.7</v>
      </c>
      <c r="V2112" t="n">
        <v>0.75</v>
      </c>
      <c r="W2112" t="n">
        <v>2.62</v>
      </c>
      <c r="X2112" t="n">
        <v>0.2</v>
      </c>
      <c r="Y2112" t="n">
        <v>1</v>
      </c>
      <c r="Z2112" t="n">
        <v>10</v>
      </c>
    </row>
    <row r="2113">
      <c r="A2113" t="n">
        <v>96</v>
      </c>
      <c r="B2113" t="n">
        <v>130</v>
      </c>
      <c r="C2113" t="inlineStr">
        <is>
          <t xml:space="preserve">CONCLUIDO	</t>
        </is>
      </c>
      <c r="D2113" t="n">
        <v>5.3393</v>
      </c>
      <c r="E2113" t="n">
        <v>18.73</v>
      </c>
      <c r="F2113" t="n">
        <v>15.53</v>
      </c>
      <c r="G2113" t="n">
        <v>116.5</v>
      </c>
      <c r="H2113" t="n">
        <v>1.49</v>
      </c>
      <c r="I2113" t="n">
        <v>8</v>
      </c>
      <c r="J2113" t="n">
        <v>299.52</v>
      </c>
      <c r="K2113" t="n">
        <v>59.19</v>
      </c>
      <c r="L2113" t="n">
        <v>25</v>
      </c>
      <c r="M2113" t="n">
        <v>6</v>
      </c>
      <c r="N2113" t="n">
        <v>85.33</v>
      </c>
      <c r="O2113" t="n">
        <v>37175.38</v>
      </c>
      <c r="P2113" t="n">
        <v>238.89</v>
      </c>
      <c r="Q2113" t="n">
        <v>467.07</v>
      </c>
      <c r="R2113" t="n">
        <v>56.43</v>
      </c>
      <c r="S2113" t="n">
        <v>39.61</v>
      </c>
      <c r="T2113" t="n">
        <v>3467.01</v>
      </c>
      <c r="U2113" t="n">
        <v>0.7</v>
      </c>
      <c r="V2113" t="n">
        <v>0.75</v>
      </c>
      <c r="W2113" t="n">
        <v>2.62</v>
      </c>
      <c r="X2113" t="n">
        <v>0.2</v>
      </c>
      <c r="Y2113" t="n">
        <v>1</v>
      </c>
      <c r="Z2113" t="n">
        <v>10</v>
      </c>
    </row>
    <row r="2114">
      <c r="A2114" t="n">
        <v>97</v>
      </c>
      <c r="B2114" t="n">
        <v>130</v>
      </c>
      <c r="C2114" t="inlineStr">
        <is>
          <t xml:space="preserve">CONCLUIDO	</t>
        </is>
      </c>
      <c r="D2114" t="n">
        <v>5.3412</v>
      </c>
      <c r="E2114" t="n">
        <v>18.72</v>
      </c>
      <c r="F2114" t="n">
        <v>15.53</v>
      </c>
      <c r="G2114" t="n">
        <v>116.45</v>
      </c>
      <c r="H2114" t="n">
        <v>1.5</v>
      </c>
      <c r="I2114" t="n">
        <v>8</v>
      </c>
      <c r="J2114" t="n">
        <v>300.05</v>
      </c>
      <c r="K2114" t="n">
        <v>59.19</v>
      </c>
      <c r="L2114" t="n">
        <v>25.25</v>
      </c>
      <c r="M2114" t="n">
        <v>6</v>
      </c>
      <c r="N2114" t="n">
        <v>85.59999999999999</v>
      </c>
      <c r="O2114" t="n">
        <v>37240.19</v>
      </c>
      <c r="P2114" t="n">
        <v>238.89</v>
      </c>
      <c r="Q2114" t="n">
        <v>467.07</v>
      </c>
      <c r="R2114" t="n">
        <v>56.27</v>
      </c>
      <c r="S2114" t="n">
        <v>39.61</v>
      </c>
      <c r="T2114" t="n">
        <v>3383.97</v>
      </c>
      <c r="U2114" t="n">
        <v>0.7</v>
      </c>
      <c r="V2114" t="n">
        <v>0.75</v>
      </c>
      <c r="W2114" t="n">
        <v>2.62</v>
      </c>
      <c r="X2114" t="n">
        <v>0.19</v>
      </c>
      <c r="Y2114" t="n">
        <v>1</v>
      </c>
      <c r="Z2114" t="n">
        <v>10</v>
      </c>
    </row>
    <row r="2115">
      <c r="A2115" t="n">
        <v>98</v>
      </c>
      <c r="B2115" t="n">
        <v>130</v>
      </c>
      <c r="C2115" t="inlineStr">
        <is>
          <t xml:space="preserve">CONCLUIDO	</t>
        </is>
      </c>
      <c r="D2115" t="n">
        <v>5.3388</v>
      </c>
      <c r="E2115" t="n">
        <v>18.73</v>
      </c>
      <c r="F2115" t="n">
        <v>15.53</v>
      </c>
      <c r="G2115" t="n">
        <v>116.51</v>
      </c>
      <c r="H2115" t="n">
        <v>1.51</v>
      </c>
      <c r="I2115" t="n">
        <v>8</v>
      </c>
      <c r="J2115" t="n">
        <v>300.57</v>
      </c>
      <c r="K2115" t="n">
        <v>59.19</v>
      </c>
      <c r="L2115" t="n">
        <v>25.5</v>
      </c>
      <c r="M2115" t="n">
        <v>6</v>
      </c>
      <c r="N2115" t="n">
        <v>85.88</v>
      </c>
      <c r="O2115" t="n">
        <v>37305.12</v>
      </c>
      <c r="P2115" t="n">
        <v>238.98</v>
      </c>
      <c r="Q2115" t="n">
        <v>467.07</v>
      </c>
      <c r="R2115" t="n">
        <v>56.55</v>
      </c>
      <c r="S2115" t="n">
        <v>39.61</v>
      </c>
      <c r="T2115" t="n">
        <v>3524.14</v>
      </c>
      <c r="U2115" t="n">
        <v>0.7</v>
      </c>
      <c r="V2115" t="n">
        <v>0.75</v>
      </c>
      <c r="W2115" t="n">
        <v>2.62</v>
      </c>
      <c r="X2115" t="n">
        <v>0.2</v>
      </c>
      <c r="Y2115" t="n">
        <v>1</v>
      </c>
      <c r="Z2115" t="n">
        <v>10</v>
      </c>
    </row>
    <row r="2116">
      <c r="A2116" t="n">
        <v>99</v>
      </c>
      <c r="B2116" t="n">
        <v>130</v>
      </c>
      <c r="C2116" t="inlineStr">
        <is>
          <t xml:space="preserve">CONCLUIDO	</t>
        </is>
      </c>
      <c r="D2116" t="n">
        <v>5.3411</v>
      </c>
      <c r="E2116" t="n">
        <v>18.72</v>
      </c>
      <c r="F2116" t="n">
        <v>15.53</v>
      </c>
      <c r="G2116" t="n">
        <v>116.45</v>
      </c>
      <c r="H2116" t="n">
        <v>1.52</v>
      </c>
      <c r="I2116" t="n">
        <v>8</v>
      </c>
      <c r="J2116" t="n">
        <v>301.1</v>
      </c>
      <c r="K2116" t="n">
        <v>59.19</v>
      </c>
      <c r="L2116" t="n">
        <v>25.75</v>
      </c>
      <c r="M2116" t="n">
        <v>6</v>
      </c>
      <c r="N2116" t="n">
        <v>86.16</v>
      </c>
      <c r="O2116" t="n">
        <v>37370.16</v>
      </c>
      <c r="P2116" t="n">
        <v>238.88</v>
      </c>
      <c r="Q2116" t="n">
        <v>467.07</v>
      </c>
      <c r="R2116" t="n">
        <v>56.17</v>
      </c>
      <c r="S2116" t="n">
        <v>39.61</v>
      </c>
      <c r="T2116" t="n">
        <v>3335.63</v>
      </c>
      <c r="U2116" t="n">
        <v>0.71</v>
      </c>
      <c r="V2116" t="n">
        <v>0.75</v>
      </c>
      <c r="W2116" t="n">
        <v>2.62</v>
      </c>
      <c r="X2116" t="n">
        <v>0.19</v>
      </c>
      <c r="Y2116" t="n">
        <v>1</v>
      </c>
      <c r="Z2116" t="n">
        <v>10</v>
      </c>
    </row>
    <row r="2117">
      <c r="A2117" t="n">
        <v>100</v>
      </c>
      <c r="B2117" t="n">
        <v>130</v>
      </c>
      <c r="C2117" t="inlineStr">
        <is>
          <t xml:space="preserve">CONCLUIDO	</t>
        </is>
      </c>
      <c r="D2117" t="n">
        <v>5.3412</v>
      </c>
      <c r="E2117" t="n">
        <v>18.72</v>
      </c>
      <c r="F2117" t="n">
        <v>15.53</v>
      </c>
      <c r="G2117" t="n">
        <v>116.45</v>
      </c>
      <c r="H2117" t="n">
        <v>1.54</v>
      </c>
      <c r="I2117" t="n">
        <v>8</v>
      </c>
      <c r="J2117" t="n">
        <v>301.63</v>
      </c>
      <c r="K2117" t="n">
        <v>59.19</v>
      </c>
      <c r="L2117" t="n">
        <v>26</v>
      </c>
      <c r="M2117" t="n">
        <v>6</v>
      </c>
      <c r="N2117" t="n">
        <v>86.44</v>
      </c>
      <c r="O2117" t="n">
        <v>37435.32</v>
      </c>
      <c r="P2117" t="n">
        <v>239.11</v>
      </c>
      <c r="Q2117" t="n">
        <v>467.07</v>
      </c>
      <c r="R2117" t="n">
        <v>56.2</v>
      </c>
      <c r="S2117" t="n">
        <v>39.61</v>
      </c>
      <c r="T2117" t="n">
        <v>3348.8</v>
      </c>
      <c r="U2117" t="n">
        <v>0.7</v>
      </c>
      <c r="V2117" t="n">
        <v>0.75</v>
      </c>
      <c r="W2117" t="n">
        <v>2.62</v>
      </c>
      <c r="X2117" t="n">
        <v>0.19</v>
      </c>
      <c r="Y2117" t="n">
        <v>1</v>
      </c>
      <c r="Z2117" t="n">
        <v>10</v>
      </c>
    </row>
    <row r="2118">
      <c r="A2118" t="n">
        <v>101</v>
      </c>
      <c r="B2118" t="n">
        <v>130</v>
      </c>
      <c r="C2118" t="inlineStr">
        <is>
          <t xml:space="preserve">CONCLUIDO	</t>
        </is>
      </c>
      <c r="D2118" t="n">
        <v>5.3393</v>
      </c>
      <c r="E2118" t="n">
        <v>18.73</v>
      </c>
      <c r="F2118" t="n">
        <v>15.53</v>
      </c>
      <c r="G2118" t="n">
        <v>116.5</v>
      </c>
      <c r="H2118" t="n">
        <v>1.55</v>
      </c>
      <c r="I2118" t="n">
        <v>8</v>
      </c>
      <c r="J2118" t="n">
        <v>302.16</v>
      </c>
      <c r="K2118" t="n">
        <v>59.19</v>
      </c>
      <c r="L2118" t="n">
        <v>26.25</v>
      </c>
      <c r="M2118" t="n">
        <v>6</v>
      </c>
      <c r="N2118" t="n">
        <v>86.72</v>
      </c>
      <c r="O2118" t="n">
        <v>37500.6</v>
      </c>
      <c r="P2118" t="n">
        <v>238.91</v>
      </c>
      <c r="Q2118" t="n">
        <v>467.07</v>
      </c>
      <c r="R2118" t="n">
        <v>56.4</v>
      </c>
      <c r="S2118" t="n">
        <v>39.61</v>
      </c>
      <c r="T2118" t="n">
        <v>3453.1</v>
      </c>
      <c r="U2118" t="n">
        <v>0.7</v>
      </c>
      <c r="V2118" t="n">
        <v>0.75</v>
      </c>
      <c r="W2118" t="n">
        <v>2.62</v>
      </c>
      <c r="X2118" t="n">
        <v>0.2</v>
      </c>
      <c r="Y2118" t="n">
        <v>1</v>
      </c>
      <c r="Z2118" t="n">
        <v>10</v>
      </c>
    </row>
    <row r="2119">
      <c r="A2119" t="n">
        <v>102</v>
      </c>
      <c r="B2119" t="n">
        <v>130</v>
      </c>
      <c r="C2119" t="inlineStr">
        <is>
          <t xml:space="preserve">CONCLUIDO	</t>
        </is>
      </c>
      <c r="D2119" t="n">
        <v>5.3387</v>
      </c>
      <c r="E2119" t="n">
        <v>18.73</v>
      </c>
      <c r="F2119" t="n">
        <v>15.54</v>
      </c>
      <c r="G2119" t="n">
        <v>116.51</v>
      </c>
      <c r="H2119" t="n">
        <v>1.56</v>
      </c>
      <c r="I2119" t="n">
        <v>8</v>
      </c>
      <c r="J2119" t="n">
        <v>302.69</v>
      </c>
      <c r="K2119" t="n">
        <v>59.19</v>
      </c>
      <c r="L2119" t="n">
        <v>26.5</v>
      </c>
      <c r="M2119" t="n">
        <v>6</v>
      </c>
      <c r="N2119" t="n">
        <v>87</v>
      </c>
      <c r="O2119" t="n">
        <v>37566</v>
      </c>
      <c r="P2119" t="n">
        <v>238.62</v>
      </c>
      <c r="Q2119" t="n">
        <v>467.07</v>
      </c>
      <c r="R2119" t="n">
        <v>56.55</v>
      </c>
      <c r="S2119" t="n">
        <v>39.61</v>
      </c>
      <c r="T2119" t="n">
        <v>3524.26</v>
      </c>
      <c r="U2119" t="n">
        <v>0.7</v>
      </c>
      <c r="V2119" t="n">
        <v>0.75</v>
      </c>
      <c r="W2119" t="n">
        <v>2.62</v>
      </c>
      <c r="X2119" t="n">
        <v>0.2</v>
      </c>
      <c r="Y2119" t="n">
        <v>1</v>
      </c>
      <c r="Z2119" t="n">
        <v>10</v>
      </c>
    </row>
    <row r="2120">
      <c r="A2120" t="n">
        <v>103</v>
      </c>
      <c r="B2120" t="n">
        <v>130</v>
      </c>
      <c r="C2120" t="inlineStr">
        <is>
          <t xml:space="preserve">CONCLUIDO	</t>
        </is>
      </c>
      <c r="D2120" t="n">
        <v>5.3398</v>
      </c>
      <c r="E2120" t="n">
        <v>18.73</v>
      </c>
      <c r="F2120" t="n">
        <v>15.53</v>
      </c>
      <c r="G2120" t="n">
        <v>116.48</v>
      </c>
      <c r="H2120" t="n">
        <v>1.57</v>
      </c>
      <c r="I2120" t="n">
        <v>8</v>
      </c>
      <c r="J2120" t="n">
        <v>303.22</v>
      </c>
      <c r="K2120" t="n">
        <v>59.19</v>
      </c>
      <c r="L2120" t="n">
        <v>26.75</v>
      </c>
      <c r="M2120" t="n">
        <v>6</v>
      </c>
      <c r="N2120" t="n">
        <v>87.28</v>
      </c>
      <c r="O2120" t="n">
        <v>37631.52</v>
      </c>
      <c r="P2120" t="n">
        <v>237.96</v>
      </c>
      <c r="Q2120" t="n">
        <v>467.07</v>
      </c>
      <c r="R2120" t="n">
        <v>56.4</v>
      </c>
      <c r="S2120" t="n">
        <v>39.61</v>
      </c>
      <c r="T2120" t="n">
        <v>3448.91</v>
      </c>
      <c r="U2120" t="n">
        <v>0.7</v>
      </c>
      <c r="V2120" t="n">
        <v>0.75</v>
      </c>
      <c r="W2120" t="n">
        <v>2.62</v>
      </c>
      <c r="X2120" t="n">
        <v>0.2</v>
      </c>
      <c r="Y2120" t="n">
        <v>1</v>
      </c>
      <c r="Z2120" t="n">
        <v>10</v>
      </c>
    </row>
    <row r="2121">
      <c r="A2121" t="n">
        <v>104</v>
      </c>
      <c r="B2121" t="n">
        <v>130</v>
      </c>
      <c r="C2121" t="inlineStr">
        <is>
          <t xml:space="preserve">CONCLUIDO	</t>
        </is>
      </c>
      <c r="D2121" t="n">
        <v>5.3364</v>
      </c>
      <c r="E2121" t="n">
        <v>18.74</v>
      </c>
      <c r="F2121" t="n">
        <v>15.54</v>
      </c>
      <c r="G2121" t="n">
        <v>116.57</v>
      </c>
      <c r="H2121" t="n">
        <v>1.58</v>
      </c>
      <c r="I2121" t="n">
        <v>8</v>
      </c>
      <c r="J2121" t="n">
        <v>303.75</v>
      </c>
      <c r="K2121" t="n">
        <v>59.19</v>
      </c>
      <c r="L2121" t="n">
        <v>27</v>
      </c>
      <c r="M2121" t="n">
        <v>6</v>
      </c>
      <c r="N2121" t="n">
        <v>87.56</v>
      </c>
      <c r="O2121" t="n">
        <v>37697.16</v>
      </c>
      <c r="P2121" t="n">
        <v>237.67</v>
      </c>
      <c r="Q2121" t="n">
        <v>467.07</v>
      </c>
      <c r="R2121" t="n">
        <v>56.7</v>
      </c>
      <c r="S2121" t="n">
        <v>39.61</v>
      </c>
      <c r="T2121" t="n">
        <v>3599.8</v>
      </c>
      <c r="U2121" t="n">
        <v>0.7</v>
      </c>
      <c r="V2121" t="n">
        <v>0.75</v>
      </c>
      <c r="W2121" t="n">
        <v>2.63</v>
      </c>
      <c r="X2121" t="n">
        <v>0.21</v>
      </c>
      <c r="Y2121" t="n">
        <v>1</v>
      </c>
      <c r="Z2121" t="n">
        <v>10</v>
      </c>
    </row>
    <row r="2122">
      <c r="A2122" t="n">
        <v>105</v>
      </c>
      <c r="B2122" t="n">
        <v>130</v>
      </c>
      <c r="C2122" t="inlineStr">
        <is>
          <t xml:space="preserve">CONCLUIDO	</t>
        </is>
      </c>
      <c r="D2122" t="n">
        <v>5.3397</v>
      </c>
      <c r="E2122" t="n">
        <v>18.73</v>
      </c>
      <c r="F2122" t="n">
        <v>15.53</v>
      </c>
      <c r="G2122" t="n">
        <v>116.49</v>
      </c>
      <c r="H2122" t="n">
        <v>1.6</v>
      </c>
      <c r="I2122" t="n">
        <v>8</v>
      </c>
      <c r="J2122" t="n">
        <v>304.29</v>
      </c>
      <c r="K2122" t="n">
        <v>59.19</v>
      </c>
      <c r="L2122" t="n">
        <v>27.25</v>
      </c>
      <c r="M2122" t="n">
        <v>6</v>
      </c>
      <c r="N2122" t="n">
        <v>87.84</v>
      </c>
      <c r="O2122" t="n">
        <v>37762.92</v>
      </c>
      <c r="P2122" t="n">
        <v>237.3</v>
      </c>
      <c r="Q2122" t="n">
        <v>467.07</v>
      </c>
      <c r="R2122" t="n">
        <v>56.46</v>
      </c>
      <c r="S2122" t="n">
        <v>39.61</v>
      </c>
      <c r="T2122" t="n">
        <v>3478.46</v>
      </c>
      <c r="U2122" t="n">
        <v>0.7</v>
      </c>
      <c r="V2122" t="n">
        <v>0.75</v>
      </c>
      <c r="W2122" t="n">
        <v>2.62</v>
      </c>
      <c r="X2122" t="n">
        <v>0.2</v>
      </c>
      <c r="Y2122" t="n">
        <v>1</v>
      </c>
      <c r="Z2122" t="n">
        <v>10</v>
      </c>
    </row>
    <row r="2123">
      <c r="A2123" t="n">
        <v>106</v>
      </c>
      <c r="B2123" t="n">
        <v>130</v>
      </c>
      <c r="C2123" t="inlineStr">
        <is>
          <t xml:space="preserve">CONCLUIDO	</t>
        </is>
      </c>
      <c r="D2123" t="n">
        <v>5.3409</v>
      </c>
      <c r="E2123" t="n">
        <v>18.72</v>
      </c>
      <c r="F2123" t="n">
        <v>15.53</v>
      </c>
      <c r="G2123" t="n">
        <v>116.45</v>
      </c>
      <c r="H2123" t="n">
        <v>1.61</v>
      </c>
      <c r="I2123" t="n">
        <v>8</v>
      </c>
      <c r="J2123" t="n">
        <v>304.82</v>
      </c>
      <c r="K2123" t="n">
        <v>59.19</v>
      </c>
      <c r="L2123" t="n">
        <v>27.5</v>
      </c>
      <c r="M2123" t="n">
        <v>6</v>
      </c>
      <c r="N2123" t="n">
        <v>88.13</v>
      </c>
      <c r="O2123" t="n">
        <v>37828.81</v>
      </c>
      <c r="P2123" t="n">
        <v>237.36</v>
      </c>
      <c r="Q2123" t="n">
        <v>467.07</v>
      </c>
      <c r="R2123" t="n">
        <v>56.41</v>
      </c>
      <c r="S2123" t="n">
        <v>39.61</v>
      </c>
      <c r="T2123" t="n">
        <v>3456.05</v>
      </c>
      <c r="U2123" t="n">
        <v>0.7</v>
      </c>
      <c r="V2123" t="n">
        <v>0.75</v>
      </c>
      <c r="W2123" t="n">
        <v>2.62</v>
      </c>
      <c r="X2123" t="n">
        <v>0.19</v>
      </c>
      <c r="Y2123" t="n">
        <v>1</v>
      </c>
      <c r="Z2123" t="n">
        <v>10</v>
      </c>
    </row>
    <row r="2124">
      <c r="A2124" t="n">
        <v>107</v>
      </c>
      <c r="B2124" t="n">
        <v>130</v>
      </c>
      <c r="C2124" t="inlineStr">
        <is>
          <t xml:space="preserve">CONCLUIDO	</t>
        </is>
      </c>
      <c r="D2124" t="n">
        <v>5.3393</v>
      </c>
      <c r="E2124" t="n">
        <v>18.73</v>
      </c>
      <c r="F2124" t="n">
        <v>15.53</v>
      </c>
      <c r="G2124" t="n">
        <v>116.5</v>
      </c>
      <c r="H2124" t="n">
        <v>1.62</v>
      </c>
      <c r="I2124" t="n">
        <v>8</v>
      </c>
      <c r="J2124" t="n">
        <v>305.36</v>
      </c>
      <c r="K2124" t="n">
        <v>59.19</v>
      </c>
      <c r="L2124" t="n">
        <v>27.75</v>
      </c>
      <c r="M2124" t="n">
        <v>6</v>
      </c>
      <c r="N2124" t="n">
        <v>88.41</v>
      </c>
      <c r="O2124" t="n">
        <v>37894.82</v>
      </c>
      <c r="P2124" t="n">
        <v>236.85</v>
      </c>
      <c r="Q2124" t="n">
        <v>467.08</v>
      </c>
      <c r="R2124" t="n">
        <v>56.47</v>
      </c>
      <c r="S2124" t="n">
        <v>39.61</v>
      </c>
      <c r="T2124" t="n">
        <v>3486.27</v>
      </c>
      <c r="U2124" t="n">
        <v>0.7</v>
      </c>
      <c r="V2124" t="n">
        <v>0.75</v>
      </c>
      <c r="W2124" t="n">
        <v>2.62</v>
      </c>
      <c r="X2124" t="n">
        <v>0.2</v>
      </c>
      <c r="Y2124" t="n">
        <v>1</v>
      </c>
      <c r="Z2124" t="n">
        <v>10</v>
      </c>
    </row>
    <row r="2125">
      <c r="A2125" t="n">
        <v>108</v>
      </c>
      <c r="B2125" t="n">
        <v>130</v>
      </c>
      <c r="C2125" t="inlineStr">
        <is>
          <t xml:space="preserve">CONCLUIDO	</t>
        </is>
      </c>
      <c r="D2125" t="n">
        <v>5.3327</v>
      </c>
      <c r="E2125" t="n">
        <v>18.75</v>
      </c>
      <c r="F2125" t="n">
        <v>15.56</v>
      </c>
      <c r="G2125" t="n">
        <v>116.67</v>
      </c>
      <c r="H2125" t="n">
        <v>1.63</v>
      </c>
      <c r="I2125" t="n">
        <v>8</v>
      </c>
      <c r="J2125" t="n">
        <v>305.89</v>
      </c>
      <c r="K2125" t="n">
        <v>59.19</v>
      </c>
      <c r="L2125" t="n">
        <v>28</v>
      </c>
      <c r="M2125" t="n">
        <v>6</v>
      </c>
      <c r="N2125" t="n">
        <v>88.7</v>
      </c>
      <c r="O2125" t="n">
        <v>37960.95</v>
      </c>
      <c r="P2125" t="n">
        <v>236.24</v>
      </c>
      <c r="Q2125" t="n">
        <v>467.07</v>
      </c>
      <c r="R2125" t="n">
        <v>57.18</v>
      </c>
      <c r="S2125" t="n">
        <v>39.61</v>
      </c>
      <c r="T2125" t="n">
        <v>3842.23</v>
      </c>
      <c r="U2125" t="n">
        <v>0.6899999999999999</v>
      </c>
      <c r="V2125" t="n">
        <v>0.75</v>
      </c>
      <c r="W2125" t="n">
        <v>2.62</v>
      </c>
      <c r="X2125" t="n">
        <v>0.22</v>
      </c>
      <c r="Y2125" t="n">
        <v>1</v>
      </c>
      <c r="Z2125" t="n">
        <v>10</v>
      </c>
    </row>
    <row r="2126">
      <c r="A2126" t="n">
        <v>109</v>
      </c>
      <c r="B2126" t="n">
        <v>130</v>
      </c>
      <c r="C2126" t="inlineStr">
        <is>
          <t xml:space="preserve">CONCLUIDO	</t>
        </is>
      </c>
      <c r="D2126" t="n">
        <v>5.3594</v>
      </c>
      <c r="E2126" t="n">
        <v>18.66</v>
      </c>
      <c r="F2126" t="n">
        <v>15.51</v>
      </c>
      <c r="G2126" t="n">
        <v>132.96</v>
      </c>
      <c r="H2126" t="n">
        <v>1.64</v>
      </c>
      <c r="I2126" t="n">
        <v>7</v>
      </c>
      <c r="J2126" t="n">
        <v>306.43</v>
      </c>
      <c r="K2126" t="n">
        <v>59.19</v>
      </c>
      <c r="L2126" t="n">
        <v>28.25</v>
      </c>
      <c r="M2126" t="n">
        <v>5</v>
      </c>
      <c r="N2126" t="n">
        <v>88.98999999999999</v>
      </c>
      <c r="O2126" t="n">
        <v>38027.2</v>
      </c>
      <c r="P2126" t="n">
        <v>235.61</v>
      </c>
      <c r="Q2126" t="n">
        <v>467.07</v>
      </c>
      <c r="R2126" t="n">
        <v>55.81</v>
      </c>
      <c r="S2126" t="n">
        <v>39.61</v>
      </c>
      <c r="T2126" t="n">
        <v>3160.11</v>
      </c>
      <c r="U2126" t="n">
        <v>0.71</v>
      </c>
      <c r="V2126" t="n">
        <v>0.75</v>
      </c>
      <c r="W2126" t="n">
        <v>2.62</v>
      </c>
      <c r="X2126" t="n">
        <v>0.18</v>
      </c>
      <c r="Y2126" t="n">
        <v>1</v>
      </c>
      <c r="Z2126" t="n">
        <v>10</v>
      </c>
    </row>
    <row r="2127">
      <c r="A2127" t="n">
        <v>110</v>
      </c>
      <c r="B2127" t="n">
        <v>130</v>
      </c>
      <c r="C2127" t="inlineStr">
        <is>
          <t xml:space="preserve">CONCLUIDO	</t>
        </is>
      </c>
      <c r="D2127" t="n">
        <v>5.3582</v>
      </c>
      <c r="E2127" t="n">
        <v>18.66</v>
      </c>
      <c r="F2127" t="n">
        <v>15.52</v>
      </c>
      <c r="G2127" t="n">
        <v>132.99</v>
      </c>
      <c r="H2127" t="n">
        <v>1.65</v>
      </c>
      <c r="I2127" t="n">
        <v>7</v>
      </c>
      <c r="J2127" t="n">
        <v>306.97</v>
      </c>
      <c r="K2127" t="n">
        <v>59.19</v>
      </c>
      <c r="L2127" t="n">
        <v>28.5</v>
      </c>
      <c r="M2127" t="n">
        <v>5</v>
      </c>
      <c r="N2127" t="n">
        <v>89.27</v>
      </c>
      <c r="O2127" t="n">
        <v>38093.58</v>
      </c>
      <c r="P2127" t="n">
        <v>236</v>
      </c>
      <c r="Q2127" t="n">
        <v>467.07</v>
      </c>
      <c r="R2127" t="n">
        <v>55.89</v>
      </c>
      <c r="S2127" t="n">
        <v>39.61</v>
      </c>
      <c r="T2127" t="n">
        <v>3200.82</v>
      </c>
      <c r="U2127" t="n">
        <v>0.71</v>
      </c>
      <c r="V2127" t="n">
        <v>0.75</v>
      </c>
      <c r="W2127" t="n">
        <v>2.62</v>
      </c>
      <c r="X2127" t="n">
        <v>0.18</v>
      </c>
      <c r="Y2127" t="n">
        <v>1</v>
      </c>
      <c r="Z2127" t="n">
        <v>10</v>
      </c>
    </row>
    <row r="2128">
      <c r="A2128" t="n">
        <v>111</v>
      </c>
      <c r="B2128" t="n">
        <v>130</v>
      </c>
      <c r="C2128" t="inlineStr">
        <is>
          <t xml:space="preserve">CONCLUIDO	</t>
        </is>
      </c>
      <c r="D2128" t="n">
        <v>5.3587</v>
      </c>
      <c r="E2128" t="n">
        <v>18.66</v>
      </c>
      <c r="F2128" t="n">
        <v>15.51</v>
      </c>
      <c r="G2128" t="n">
        <v>132.98</v>
      </c>
      <c r="H2128" t="n">
        <v>1.67</v>
      </c>
      <c r="I2128" t="n">
        <v>7</v>
      </c>
      <c r="J2128" t="n">
        <v>307.51</v>
      </c>
      <c r="K2128" t="n">
        <v>59.19</v>
      </c>
      <c r="L2128" t="n">
        <v>28.75</v>
      </c>
      <c r="M2128" t="n">
        <v>5</v>
      </c>
      <c r="N2128" t="n">
        <v>89.56</v>
      </c>
      <c r="O2128" t="n">
        <v>38160.09</v>
      </c>
      <c r="P2128" t="n">
        <v>236.38</v>
      </c>
      <c r="Q2128" t="n">
        <v>467.07</v>
      </c>
      <c r="R2128" t="n">
        <v>55.98</v>
      </c>
      <c r="S2128" t="n">
        <v>39.61</v>
      </c>
      <c r="T2128" t="n">
        <v>3245.84</v>
      </c>
      <c r="U2128" t="n">
        <v>0.71</v>
      </c>
      <c r="V2128" t="n">
        <v>0.75</v>
      </c>
      <c r="W2128" t="n">
        <v>2.62</v>
      </c>
      <c r="X2128" t="n">
        <v>0.18</v>
      </c>
      <c r="Y2128" t="n">
        <v>1</v>
      </c>
      <c r="Z2128" t="n">
        <v>10</v>
      </c>
    </row>
    <row r="2129">
      <c r="A2129" t="n">
        <v>112</v>
      </c>
      <c r="B2129" t="n">
        <v>130</v>
      </c>
      <c r="C2129" t="inlineStr">
        <is>
          <t xml:space="preserve">CONCLUIDO	</t>
        </is>
      </c>
      <c r="D2129" t="n">
        <v>5.3599</v>
      </c>
      <c r="E2129" t="n">
        <v>18.66</v>
      </c>
      <c r="F2129" t="n">
        <v>15.51</v>
      </c>
      <c r="G2129" t="n">
        <v>132.94</v>
      </c>
      <c r="H2129" t="n">
        <v>1.68</v>
      </c>
      <c r="I2129" t="n">
        <v>7</v>
      </c>
      <c r="J2129" t="n">
        <v>308.05</v>
      </c>
      <c r="K2129" t="n">
        <v>59.19</v>
      </c>
      <c r="L2129" t="n">
        <v>29</v>
      </c>
      <c r="M2129" t="n">
        <v>5</v>
      </c>
      <c r="N2129" t="n">
        <v>89.84999999999999</v>
      </c>
      <c r="O2129" t="n">
        <v>38226.72</v>
      </c>
      <c r="P2129" t="n">
        <v>236.73</v>
      </c>
      <c r="Q2129" t="n">
        <v>467.07</v>
      </c>
      <c r="R2129" t="n">
        <v>55.8</v>
      </c>
      <c r="S2129" t="n">
        <v>39.61</v>
      </c>
      <c r="T2129" t="n">
        <v>3155.62</v>
      </c>
      <c r="U2129" t="n">
        <v>0.71</v>
      </c>
      <c r="V2129" t="n">
        <v>0.75</v>
      </c>
      <c r="W2129" t="n">
        <v>2.62</v>
      </c>
      <c r="X2129" t="n">
        <v>0.18</v>
      </c>
      <c r="Y2129" t="n">
        <v>1</v>
      </c>
      <c r="Z2129" t="n">
        <v>10</v>
      </c>
    </row>
    <row r="2130">
      <c r="A2130" t="n">
        <v>113</v>
      </c>
      <c r="B2130" t="n">
        <v>130</v>
      </c>
      <c r="C2130" t="inlineStr">
        <is>
          <t xml:space="preserve">CONCLUIDO	</t>
        </is>
      </c>
      <c r="D2130" t="n">
        <v>5.3598</v>
      </c>
      <c r="E2130" t="n">
        <v>18.66</v>
      </c>
      <c r="F2130" t="n">
        <v>15.51</v>
      </c>
      <c r="G2130" t="n">
        <v>132.95</v>
      </c>
      <c r="H2130" t="n">
        <v>1.69</v>
      </c>
      <c r="I2130" t="n">
        <v>7</v>
      </c>
      <c r="J2130" t="n">
        <v>308.59</v>
      </c>
      <c r="K2130" t="n">
        <v>59.19</v>
      </c>
      <c r="L2130" t="n">
        <v>29.25</v>
      </c>
      <c r="M2130" t="n">
        <v>5</v>
      </c>
      <c r="N2130" t="n">
        <v>90.14</v>
      </c>
      <c r="O2130" t="n">
        <v>38293.47</v>
      </c>
      <c r="P2130" t="n">
        <v>236.74</v>
      </c>
      <c r="Q2130" t="n">
        <v>467.07</v>
      </c>
      <c r="R2130" t="n">
        <v>55.75</v>
      </c>
      <c r="S2130" t="n">
        <v>39.61</v>
      </c>
      <c r="T2130" t="n">
        <v>3132.54</v>
      </c>
      <c r="U2130" t="n">
        <v>0.71</v>
      </c>
      <c r="V2130" t="n">
        <v>0.75</v>
      </c>
      <c r="W2130" t="n">
        <v>2.62</v>
      </c>
      <c r="X2130" t="n">
        <v>0.18</v>
      </c>
      <c r="Y2130" t="n">
        <v>1</v>
      </c>
      <c r="Z2130" t="n">
        <v>10</v>
      </c>
    </row>
    <row r="2131">
      <c r="A2131" t="n">
        <v>114</v>
      </c>
      <c r="B2131" t="n">
        <v>130</v>
      </c>
      <c r="C2131" t="inlineStr">
        <is>
          <t xml:space="preserve">CONCLUIDO	</t>
        </is>
      </c>
      <c r="D2131" t="n">
        <v>5.3588</v>
      </c>
      <c r="E2131" t="n">
        <v>18.66</v>
      </c>
      <c r="F2131" t="n">
        <v>15.51</v>
      </c>
      <c r="G2131" t="n">
        <v>132.97</v>
      </c>
      <c r="H2131" t="n">
        <v>1.7</v>
      </c>
      <c r="I2131" t="n">
        <v>7</v>
      </c>
      <c r="J2131" t="n">
        <v>309.13</v>
      </c>
      <c r="K2131" t="n">
        <v>59.19</v>
      </c>
      <c r="L2131" t="n">
        <v>29.5</v>
      </c>
      <c r="M2131" t="n">
        <v>5</v>
      </c>
      <c r="N2131" t="n">
        <v>90.44</v>
      </c>
      <c r="O2131" t="n">
        <v>38360.36</v>
      </c>
      <c r="P2131" t="n">
        <v>237.21</v>
      </c>
      <c r="Q2131" t="n">
        <v>467.07</v>
      </c>
      <c r="R2131" t="n">
        <v>55.9</v>
      </c>
      <c r="S2131" t="n">
        <v>39.61</v>
      </c>
      <c r="T2131" t="n">
        <v>3206.3</v>
      </c>
      <c r="U2131" t="n">
        <v>0.71</v>
      </c>
      <c r="V2131" t="n">
        <v>0.75</v>
      </c>
      <c r="W2131" t="n">
        <v>2.62</v>
      </c>
      <c r="X2131" t="n">
        <v>0.18</v>
      </c>
      <c r="Y2131" t="n">
        <v>1</v>
      </c>
      <c r="Z2131" t="n">
        <v>10</v>
      </c>
    </row>
    <row r="2132">
      <c r="A2132" t="n">
        <v>115</v>
      </c>
      <c r="B2132" t="n">
        <v>130</v>
      </c>
      <c r="C2132" t="inlineStr">
        <is>
          <t xml:space="preserve">CONCLUIDO	</t>
        </is>
      </c>
      <c r="D2132" t="n">
        <v>5.3594</v>
      </c>
      <c r="E2132" t="n">
        <v>18.66</v>
      </c>
      <c r="F2132" t="n">
        <v>15.51</v>
      </c>
      <c r="G2132" t="n">
        <v>132.96</v>
      </c>
      <c r="H2132" t="n">
        <v>1.71</v>
      </c>
      <c r="I2132" t="n">
        <v>7</v>
      </c>
      <c r="J2132" t="n">
        <v>309.67</v>
      </c>
      <c r="K2132" t="n">
        <v>59.19</v>
      </c>
      <c r="L2132" t="n">
        <v>29.75</v>
      </c>
      <c r="M2132" t="n">
        <v>5</v>
      </c>
      <c r="N2132" t="n">
        <v>90.73</v>
      </c>
      <c r="O2132" t="n">
        <v>38427.37</v>
      </c>
      <c r="P2132" t="n">
        <v>237.41</v>
      </c>
      <c r="Q2132" t="n">
        <v>467.07</v>
      </c>
      <c r="R2132" t="n">
        <v>55.79</v>
      </c>
      <c r="S2132" t="n">
        <v>39.61</v>
      </c>
      <c r="T2132" t="n">
        <v>3153.25</v>
      </c>
      <c r="U2132" t="n">
        <v>0.71</v>
      </c>
      <c r="V2132" t="n">
        <v>0.75</v>
      </c>
      <c r="W2132" t="n">
        <v>2.62</v>
      </c>
      <c r="X2132" t="n">
        <v>0.18</v>
      </c>
      <c r="Y2132" t="n">
        <v>1</v>
      </c>
      <c r="Z2132" t="n">
        <v>10</v>
      </c>
    </row>
    <row r="2133">
      <c r="A2133" t="n">
        <v>116</v>
      </c>
      <c r="B2133" t="n">
        <v>130</v>
      </c>
      <c r="C2133" t="inlineStr">
        <is>
          <t xml:space="preserve">CONCLUIDO	</t>
        </is>
      </c>
      <c r="D2133" t="n">
        <v>5.3601</v>
      </c>
      <c r="E2133" t="n">
        <v>18.66</v>
      </c>
      <c r="F2133" t="n">
        <v>15.51</v>
      </c>
      <c r="G2133" t="n">
        <v>132.94</v>
      </c>
      <c r="H2133" t="n">
        <v>1.72</v>
      </c>
      <c r="I2133" t="n">
        <v>7</v>
      </c>
      <c r="J2133" t="n">
        <v>310.22</v>
      </c>
      <c r="K2133" t="n">
        <v>59.19</v>
      </c>
      <c r="L2133" t="n">
        <v>30</v>
      </c>
      <c r="M2133" t="n">
        <v>5</v>
      </c>
      <c r="N2133" t="n">
        <v>91.02</v>
      </c>
      <c r="O2133" t="n">
        <v>38494.52</v>
      </c>
      <c r="P2133" t="n">
        <v>237.45</v>
      </c>
      <c r="Q2133" t="n">
        <v>467.07</v>
      </c>
      <c r="R2133" t="n">
        <v>55.68</v>
      </c>
      <c r="S2133" t="n">
        <v>39.61</v>
      </c>
      <c r="T2133" t="n">
        <v>3096.82</v>
      </c>
      <c r="U2133" t="n">
        <v>0.71</v>
      </c>
      <c r="V2133" t="n">
        <v>0.75</v>
      </c>
      <c r="W2133" t="n">
        <v>2.62</v>
      </c>
      <c r="X2133" t="n">
        <v>0.18</v>
      </c>
      <c r="Y2133" t="n">
        <v>1</v>
      </c>
      <c r="Z2133" t="n">
        <v>10</v>
      </c>
    </row>
    <row r="2134">
      <c r="A2134" t="n">
        <v>117</v>
      </c>
      <c r="B2134" t="n">
        <v>130</v>
      </c>
      <c r="C2134" t="inlineStr">
        <is>
          <t xml:space="preserve">CONCLUIDO	</t>
        </is>
      </c>
      <c r="D2134" t="n">
        <v>5.3583</v>
      </c>
      <c r="E2134" t="n">
        <v>18.66</v>
      </c>
      <c r="F2134" t="n">
        <v>15.52</v>
      </c>
      <c r="G2134" t="n">
        <v>132.99</v>
      </c>
      <c r="H2134" t="n">
        <v>1.73</v>
      </c>
      <c r="I2134" t="n">
        <v>7</v>
      </c>
      <c r="J2134" t="n">
        <v>310.76</v>
      </c>
      <c r="K2134" t="n">
        <v>59.19</v>
      </c>
      <c r="L2134" t="n">
        <v>30.25</v>
      </c>
      <c r="M2134" t="n">
        <v>5</v>
      </c>
      <c r="N2134" t="n">
        <v>91.31999999999999</v>
      </c>
      <c r="O2134" t="n">
        <v>38561.79</v>
      </c>
      <c r="P2134" t="n">
        <v>237.16</v>
      </c>
      <c r="Q2134" t="n">
        <v>467.07</v>
      </c>
      <c r="R2134" t="n">
        <v>55.9</v>
      </c>
      <c r="S2134" t="n">
        <v>39.61</v>
      </c>
      <c r="T2134" t="n">
        <v>3206.64</v>
      </c>
      <c r="U2134" t="n">
        <v>0.71</v>
      </c>
      <c r="V2134" t="n">
        <v>0.75</v>
      </c>
      <c r="W2134" t="n">
        <v>2.62</v>
      </c>
      <c r="X2134" t="n">
        <v>0.18</v>
      </c>
      <c r="Y2134" t="n">
        <v>1</v>
      </c>
      <c r="Z2134" t="n">
        <v>10</v>
      </c>
    </row>
    <row r="2135">
      <c r="A2135" t="n">
        <v>118</v>
      </c>
      <c r="B2135" t="n">
        <v>130</v>
      </c>
      <c r="C2135" t="inlineStr">
        <is>
          <t xml:space="preserve">CONCLUIDO	</t>
        </is>
      </c>
      <c r="D2135" t="n">
        <v>5.3619</v>
      </c>
      <c r="E2135" t="n">
        <v>18.65</v>
      </c>
      <c r="F2135" t="n">
        <v>15.5</v>
      </c>
      <c r="G2135" t="n">
        <v>132.88</v>
      </c>
      <c r="H2135" t="n">
        <v>1.75</v>
      </c>
      <c r="I2135" t="n">
        <v>7</v>
      </c>
      <c r="J2135" t="n">
        <v>311.31</v>
      </c>
      <c r="K2135" t="n">
        <v>59.19</v>
      </c>
      <c r="L2135" t="n">
        <v>30.5</v>
      </c>
      <c r="M2135" t="n">
        <v>5</v>
      </c>
      <c r="N2135" t="n">
        <v>91.62</v>
      </c>
      <c r="O2135" t="n">
        <v>38629.19</v>
      </c>
      <c r="P2135" t="n">
        <v>236.53</v>
      </c>
      <c r="Q2135" t="n">
        <v>467.07</v>
      </c>
      <c r="R2135" t="n">
        <v>55.5</v>
      </c>
      <c r="S2135" t="n">
        <v>39.61</v>
      </c>
      <c r="T2135" t="n">
        <v>3005.14</v>
      </c>
      <c r="U2135" t="n">
        <v>0.71</v>
      </c>
      <c r="V2135" t="n">
        <v>0.75</v>
      </c>
      <c r="W2135" t="n">
        <v>2.62</v>
      </c>
      <c r="X2135" t="n">
        <v>0.17</v>
      </c>
      <c r="Y2135" t="n">
        <v>1</v>
      </c>
      <c r="Z2135" t="n">
        <v>10</v>
      </c>
    </row>
    <row r="2136">
      <c r="A2136" t="n">
        <v>119</v>
      </c>
      <c r="B2136" t="n">
        <v>130</v>
      </c>
      <c r="C2136" t="inlineStr">
        <is>
          <t xml:space="preserve">CONCLUIDO	</t>
        </is>
      </c>
      <c r="D2136" t="n">
        <v>5.3634</v>
      </c>
      <c r="E2136" t="n">
        <v>18.64</v>
      </c>
      <c r="F2136" t="n">
        <v>15.5</v>
      </c>
      <c r="G2136" t="n">
        <v>132.84</v>
      </c>
      <c r="H2136" t="n">
        <v>1.76</v>
      </c>
      <c r="I2136" t="n">
        <v>7</v>
      </c>
      <c r="J2136" t="n">
        <v>311.86</v>
      </c>
      <c r="K2136" t="n">
        <v>59.19</v>
      </c>
      <c r="L2136" t="n">
        <v>30.75</v>
      </c>
      <c r="M2136" t="n">
        <v>5</v>
      </c>
      <c r="N2136" t="n">
        <v>91.91</v>
      </c>
      <c r="O2136" t="n">
        <v>38696.85</v>
      </c>
      <c r="P2136" t="n">
        <v>236.22</v>
      </c>
      <c r="Q2136" t="n">
        <v>467.07</v>
      </c>
      <c r="R2136" t="n">
        <v>55.33</v>
      </c>
      <c r="S2136" t="n">
        <v>39.61</v>
      </c>
      <c r="T2136" t="n">
        <v>2920.4</v>
      </c>
      <c r="U2136" t="n">
        <v>0.72</v>
      </c>
      <c r="V2136" t="n">
        <v>0.75</v>
      </c>
      <c r="W2136" t="n">
        <v>2.62</v>
      </c>
      <c r="X2136" t="n">
        <v>0.16</v>
      </c>
      <c r="Y2136" t="n">
        <v>1</v>
      </c>
      <c r="Z2136" t="n">
        <v>10</v>
      </c>
    </row>
    <row r="2137">
      <c r="A2137" t="n">
        <v>120</v>
      </c>
      <c r="B2137" t="n">
        <v>130</v>
      </c>
      <c r="C2137" t="inlineStr">
        <is>
          <t xml:space="preserve">CONCLUIDO	</t>
        </is>
      </c>
      <c r="D2137" t="n">
        <v>5.3636</v>
      </c>
      <c r="E2137" t="n">
        <v>18.64</v>
      </c>
      <c r="F2137" t="n">
        <v>15.5</v>
      </c>
      <c r="G2137" t="n">
        <v>132.83</v>
      </c>
      <c r="H2137" t="n">
        <v>1.77</v>
      </c>
      <c r="I2137" t="n">
        <v>7</v>
      </c>
      <c r="J2137" t="n">
        <v>312.41</v>
      </c>
      <c r="K2137" t="n">
        <v>59.19</v>
      </c>
      <c r="L2137" t="n">
        <v>31</v>
      </c>
      <c r="M2137" t="n">
        <v>5</v>
      </c>
      <c r="N2137" t="n">
        <v>92.20999999999999</v>
      </c>
      <c r="O2137" t="n">
        <v>38764.53</v>
      </c>
      <c r="P2137" t="n">
        <v>236.23</v>
      </c>
      <c r="Q2137" t="n">
        <v>467.07</v>
      </c>
      <c r="R2137" t="n">
        <v>55.32</v>
      </c>
      <c r="S2137" t="n">
        <v>39.61</v>
      </c>
      <c r="T2137" t="n">
        <v>2913.93</v>
      </c>
      <c r="U2137" t="n">
        <v>0.72</v>
      </c>
      <c r="V2137" t="n">
        <v>0.75</v>
      </c>
      <c r="W2137" t="n">
        <v>2.62</v>
      </c>
      <c r="X2137" t="n">
        <v>0.16</v>
      </c>
      <c r="Y2137" t="n">
        <v>1</v>
      </c>
      <c r="Z2137" t="n">
        <v>10</v>
      </c>
    </row>
    <row r="2138">
      <c r="A2138" t="n">
        <v>121</v>
      </c>
      <c r="B2138" t="n">
        <v>130</v>
      </c>
      <c r="C2138" t="inlineStr">
        <is>
          <t xml:space="preserve">CONCLUIDO	</t>
        </is>
      </c>
      <c r="D2138" t="n">
        <v>5.3618</v>
      </c>
      <c r="E2138" t="n">
        <v>18.65</v>
      </c>
      <c r="F2138" t="n">
        <v>15.5</v>
      </c>
      <c r="G2138" t="n">
        <v>132.89</v>
      </c>
      <c r="H2138" t="n">
        <v>1.78</v>
      </c>
      <c r="I2138" t="n">
        <v>7</v>
      </c>
      <c r="J2138" t="n">
        <v>312.96</v>
      </c>
      <c r="K2138" t="n">
        <v>59.19</v>
      </c>
      <c r="L2138" t="n">
        <v>31.25</v>
      </c>
      <c r="M2138" t="n">
        <v>5</v>
      </c>
      <c r="N2138" t="n">
        <v>92.51000000000001</v>
      </c>
      <c r="O2138" t="n">
        <v>38832.33</v>
      </c>
      <c r="P2138" t="n">
        <v>236.1</v>
      </c>
      <c r="Q2138" t="n">
        <v>467.07</v>
      </c>
      <c r="R2138" t="n">
        <v>55.43</v>
      </c>
      <c r="S2138" t="n">
        <v>39.61</v>
      </c>
      <c r="T2138" t="n">
        <v>2972.53</v>
      </c>
      <c r="U2138" t="n">
        <v>0.71</v>
      </c>
      <c r="V2138" t="n">
        <v>0.75</v>
      </c>
      <c r="W2138" t="n">
        <v>2.62</v>
      </c>
      <c r="X2138" t="n">
        <v>0.17</v>
      </c>
      <c r="Y2138" t="n">
        <v>1</v>
      </c>
      <c r="Z2138" t="n">
        <v>10</v>
      </c>
    </row>
    <row r="2139">
      <c r="A2139" t="n">
        <v>122</v>
      </c>
      <c r="B2139" t="n">
        <v>130</v>
      </c>
      <c r="C2139" t="inlineStr">
        <is>
          <t xml:space="preserve">CONCLUIDO	</t>
        </is>
      </c>
      <c r="D2139" t="n">
        <v>5.3632</v>
      </c>
      <c r="E2139" t="n">
        <v>18.65</v>
      </c>
      <c r="F2139" t="n">
        <v>15.5</v>
      </c>
      <c r="G2139" t="n">
        <v>132.84</v>
      </c>
      <c r="H2139" t="n">
        <v>1.79</v>
      </c>
      <c r="I2139" t="n">
        <v>7</v>
      </c>
      <c r="J2139" t="n">
        <v>313.51</v>
      </c>
      <c r="K2139" t="n">
        <v>59.19</v>
      </c>
      <c r="L2139" t="n">
        <v>31.5</v>
      </c>
      <c r="M2139" t="n">
        <v>5</v>
      </c>
      <c r="N2139" t="n">
        <v>92.81</v>
      </c>
      <c r="O2139" t="n">
        <v>38900.27</v>
      </c>
      <c r="P2139" t="n">
        <v>235.76</v>
      </c>
      <c r="Q2139" t="n">
        <v>467.07</v>
      </c>
      <c r="R2139" t="n">
        <v>55.33</v>
      </c>
      <c r="S2139" t="n">
        <v>39.61</v>
      </c>
      <c r="T2139" t="n">
        <v>2918.6</v>
      </c>
      <c r="U2139" t="n">
        <v>0.72</v>
      </c>
      <c r="V2139" t="n">
        <v>0.75</v>
      </c>
      <c r="W2139" t="n">
        <v>2.62</v>
      </c>
      <c r="X2139" t="n">
        <v>0.17</v>
      </c>
      <c r="Y2139" t="n">
        <v>1</v>
      </c>
      <c r="Z2139" t="n">
        <v>10</v>
      </c>
    </row>
    <row r="2140">
      <c r="A2140" t="n">
        <v>123</v>
      </c>
      <c r="B2140" t="n">
        <v>130</v>
      </c>
      <c r="C2140" t="inlineStr">
        <is>
          <t xml:space="preserve">CONCLUIDO	</t>
        </is>
      </c>
      <c r="D2140" t="n">
        <v>5.3654</v>
      </c>
      <c r="E2140" t="n">
        <v>18.64</v>
      </c>
      <c r="F2140" t="n">
        <v>15.49</v>
      </c>
      <c r="G2140" t="n">
        <v>132.78</v>
      </c>
      <c r="H2140" t="n">
        <v>1.8</v>
      </c>
      <c r="I2140" t="n">
        <v>7</v>
      </c>
      <c r="J2140" t="n">
        <v>314.06</v>
      </c>
      <c r="K2140" t="n">
        <v>59.19</v>
      </c>
      <c r="L2140" t="n">
        <v>31.75</v>
      </c>
      <c r="M2140" t="n">
        <v>5</v>
      </c>
      <c r="N2140" t="n">
        <v>93.12</v>
      </c>
      <c r="O2140" t="n">
        <v>38968.34</v>
      </c>
      <c r="P2140" t="n">
        <v>235.32</v>
      </c>
      <c r="Q2140" t="n">
        <v>467.08</v>
      </c>
      <c r="R2140" t="n">
        <v>55.08</v>
      </c>
      <c r="S2140" t="n">
        <v>39.61</v>
      </c>
      <c r="T2140" t="n">
        <v>2796.88</v>
      </c>
      <c r="U2140" t="n">
        <v>0.72</v>
      </c>
      <c r="V2140" t="n">
        <v>0.75</v>
      </c>
      <c r="W2140" t="n">
        <v>2.62</v>
      </c>
      <c r="X2140" t="n">
        <v>0.16</v>
      </c>
      <c r="Y2140" t="n">
        <v>1</v>
      </c>
      <c r="Z2140" t="n">
        <v>10</v>
      </c>
    </row>
    <row r="2141">
      <c r="A2141" t="n">
        <v>124</v>
      </c>
      <c r="B2141" t="n">
        <v>130</v>
      </c>
      <c r="C2141" t="inlineStr">
        <is>
          <t xml:space="preserve">CONCLUIDO	</t>
        </is>
      </c>
      <c r="D2141" t="n">
        <v>5.3648</v>
      </c>
      <c r="E2141" t="n">
        <v>18.64</v>
      </c>
      <c r="F2141" t="n">
        <v>15.49</v>
      </c>
      <c r="G2141" t="n">
        <v>132.8</v>
      </c>
      <c r="H2141" t="n">
        <v>1.81</v>
      </c>
      <c r="I2141" t="n">
        <v>7</v>
      </c>
      <c r="J2141" t="n">
        <v>314.61</v>
      </c>
      <c r="K2141" t="n">
        <v>59.19</v>
      </c>
      <c r="L2141" t="n">
        <v>32</v>
      </c>
      <c r="M2141" t="n">
        <v>5</v>
      </c>
      <c r="N2141" t="n">
        <v>93.42</v>
      </c>
      <c r="O2141" t="n">
        <v>39036.55</v>
      </c>
      <c r="P2141" t="n">
        <v>235.16</v>
      </c>
      <c r="Q2141" t="n">
        <v>467.09</v>
      </c>
      <c r="R2141" t="n">
        <v>55.12</v>
      </c>
      <c r="S2141" t="n">
        <v>39.61</v>
      </c>
      <c r="T2141" t="n">
        <v>2814.1</v>
      </c>
      <c r="U2141" t="n">
        <v>0.72</v>
      </c>
      <c r="V2141" t="n">
        <v>0.75</v>
      </c>
      <c r="W2141" t="n">
        <v>2.62</v>
      </c>
      <c r="X2141" t="n">
        <v>0.16</v>
      </c>
      <c r="Y2141" t="n">
        <v>1</v>
      </c>
      <c r="Z2141" t="n">
        <v>10</v>
      </c>
    </row>
    <row r="2142">
      <c r="A2142" t="n">
        <v>125</v>
      </c>
      <c r="B2142" t="n">
        <v>130</v>
      </c>
      <c r="C2142" t="inlineStr">
        <is>
          <t xml:space="preserve">CONCLUIDO	</t>
        </is>
      </c>
      <c r="D2142" t="n">
        <v>5.3631</v>
      </c>
      <c r="E2142" t="n">
        <v>18.65</v>
      </c>
      <c r="F2142" t="n">
        <v>15.5</v>
      </c>
      <c r="G2142" t="n">
        <v>132.85</v>
      </c>
      <c r="H2142" t="n">
        <v>1.82</v>
      </c>
      <c r="I2142" t="n">
        <v>7</v>
      </c>
      <c r="J2142" t="n">
        <v>315.17</v>
      </c>
      <c r="K2142" t="n">
        <v>59.19</v>
      </c>
      <c r="L2142" t="n">
        <v>32.25</v>
      </c>
      <c r="M2142" t="n">
        <v>5</v>
      </c>
      <c r="N2142" t="n">
        <v>93.72</v>
      </c>
      <c r="O2142" t="n">
        <v>39104.89</v>
      </c>
      <c r="P2142" t="n">
        <v>235.07</v>
      </c>
      <c r="Q2142" t="n">
        <v>467.07</v>
      </c>
      <c r="R2142" t="n">
        <v>55.42</v>
      </c>
      <c r="S2142" t="n">
        <v>39.61</v>
      </c>
      <c r="T2142" t="n">
        <v>2966.54</v>
      </c>
      <c r="U2142" t="n">
        <v>0.71</v>
      </c>
      <c r="V2142" t="n">
        <v>0.75</v>
      </c>
      <c r="W2142" t="n">
        <v>2.62</v>
      </c>
      <c r="X2142" t="n">
        <v>0.17</v>
      </c>
      <c r="Y2142" t="n">
        <v>1</v>
      </c>
      <c r="Z2142" t="n">
        <v>10</v>
      </c>
    </row>
    <row r="2143">
      <c r="A2143" t="n">
        <v>126</v>
      </c>
      <c r="B2143" t="n">
        <v>130</v>
      </c>
      <c r="C2143" t="inlineStr">
        <is>
          <t xml:space="preserve">CONCLUIDO	</t>
        </is>
      </c>
      <c r="D2143" t="n">
        <v>5.3607</v>
      </c>
      <c r="E2143" t="n">
        <v>18.65</v>
      </c>
      <c r="F2143" t="n">
        <v>15.51</v>
      </c>
      <c r="G2143" t="n">
        <v>132.92</v>
      </c>
      <c r="H2143" t="n">
        <v>1.83</v>
      </c>
      <c r="I2143" t="n">
        <v>7</v>
      </c>
      <c r="J2143" t="n">
        <v>315.72</v>
      </c>
      <c r="K2143" t="n">
        <v>59.19</v>
      </c>
      <c r="L2143" t="n">
        <v>32.5</v>
      </c>
      <c r="M2143" t="n">
        <v>5</v>
      </c>
      <c r="N2143" t="n">
        <v>94.03</v>
      </c>
      <c r="O2143" t="n">
        <v>39173.37</v>
      </c>
      <c r="P2143" t="n">
        <v>234.9</v>
      </c>
      <c r="Q2143" t="n">
        <v>467.07</v>
      </c>
      <c r="R2143" t="n">
        <v>55.56</v>
      </c>
      <c r="S2143" t="n">
        <v>39.61</v>
      </c>
      <c r="T2143" t="n">
        <v>3034.12</v>
      </c>
      <c r="U2143" t="n">
        <v>0.71</v>
      </c>
      <c r="V2143" t="n">
        <v>0.75</v>
      </c>
      <c r="W2143" t="n">
        <v>2.62</v>
      </c>
      <c r="X2143" t="n">
        <v>0.17</v>
      </c>
      <c r="Y2143" t="n">
        <v>1</v>
      </c>
      <c r="Z2143" t="n">
        <v>10</v>
      </c>
    </row>
    <row r="2144">
      <c r="A2144" t="n">
        <v>127</v>
      </c>
      <c r="B2144" t="n">
        <v>130</v>
      </c>
      <c r="C2144" t="inlineStr">
        <is>
          <t xml:space="preserve">CONCLUIDO	</t>
        </is>
      </c>
      <c r="D2144" t="n">
        <v>5.3616</v>
      </c>
      <c r="E2144" t="n">
        <v>18.65</v>
      </c>
      <c r="F2144" t="n">
        <v>15.5</v>
      </c>
      <c r="G2144" t="n">
        <v>132.89</v>
      </c>
      <c r="H2144" t="n">
        <v>1.84</v>
      </c>
      <c r="I2144" t="n">
        <v>7</v>
      </c>
      <c r="J2144" t="n">
        <v>316.28</v>
      </c>
      <c r="K2144" t="n">
        <v>59.19</v>
      </c>
      <c r="L2144" t="n">
        <v>32.75</v>
      </c>
      <c r="M2144" t="n">
        <v>5</v>
      </c>
      <c r="N2144" t="n">
        <v>94.33</v>
      </c>
      <c r="O2144" t="n">
        <v>39241.99</v>
      </c>
      <c r="P2144" t="n">
        <v>234.62</v>
      </c>
      <c r="Q2144" t="n">
        <v>467.07</v>
      </c>
      <c r="R2144" t="n">
        <v>55.45</v>
      </c>
      <c r="S2144" t="n">
        <v>39.61</v>
      </c>
      <c r="T2144" t="n">
        <v>2981.07</v>
      </c>
      <c r="U2144" t="n">
        <v>0.71</v>
      </c>
      <c r="V2144" t="n">
        <v>0.75</v>
      </c>
      <c r="W2144" t="n">
        <v>2.62</v>
      </c>
      <c r="X2144" t="n">
        <v>0.17</v>
      </c>
      <c r="Y2144" t="n">
        <v>1</v>
      </c>
      <c r="Z2144" t="n">
        <v>10</v>
      </c>
    </row>
    <row r="2145">
      <c r="A2145" t="n">
        <v>128</v>
      </c>
      <c r="B2145" t="n">
        <v>130</v>
      </c>
      <c r="C2145" t="inlineStr">
        <is>
          <t xml:space="preserve">CONCLUIDO	</t>
        </is>
      </c>
      <c r="D2145" t="n">
        <v>5.3634</v>
      </c>
      <c r="E2145" t="n">
        <v>18.64</v>
      </c>
      <c r="F2145" t="n">
        <v>15.5</v>
      </c>
      <c r="G2145" t="n">
        <v>132.84</v>
      </c>
      <c r="H2145" t="n">
        <v>1.86</v>
      </c>
      <c r="I2145" t="n">
        <v>7</v>
      </c>
      <c r="J2145" t="n">
        <v>316.84</v>
      </c>
      <c r="K2145" t="n">
        <v>59.19</v>
      </c>
      <c r="L2145" t="n">
        <v>33</v>
      </c>
      <c r="M2145" t="n">
        <v>5</v>
      </c>
      <c r="N2145" t="n">
        <v>94.64</v>
      </c>
      <c r="O2145" t="n">
        <v>39310.75</v>
      </c>
      <c r="P2145" t="n">
        <v>234.27</v>
      </c>
      <c r="Q2145" t="n">
        <v>467.07</v>
      </c>
      <c r="R2145" t="n">
        <v>55.37</v>
      </c>
      <c r="S2145" t="n">
        <v>39.61</v>
      </c>
      <c r="T2145" t="n">
        <v>2942.51</v>
      </c>
      <c r="U2145" t="n">
        <v>0.72</v>
      </c>
      <c r="V2145" t="n">
        <v>0.75</v>
      </c>
      <c r="W2145" t="n">
        <v>2.62</v>
      </c>
      <c r="X2145" t="n">
        <v>0.16</v>
      </c>
      <c r="Y2145" t="n">
        <v>1</v>
      </c>
      <c r="Z2145" t="n">
        <v>10</v>
      </c>
    </row>
    <row r="2146">
      <c r="A2146" t="n">
        <v>129</v>
      </c>
      <c r="B2146" t="n">
        <v>130</v>
      </c>
      <c r="C2146" t="inlineStr">
        <is>
          <t xml:space="preserve">CONCLUIDO	</t>
        </is>
      </c>
      <c r="D2146" t="n">
        <v>5.3862</v>
      </c>
      <c r="E2146" t="n">
        <v>18.57</v>
      </c>
      <c r="F2146" t="n">
        <v>15.47</v>
      </c>
      <c r="G2146" t="n">
        <v>154.68</v>
      </c>
      <c r="H2146" t="n">
        <v>1.87</v>
      </c>
      <c r="I2146" t="n">
        <v>6</v>
      </c>
      <c r="J2146" t="n">
        <v>317.39</v>
      </c>
      <c r="K2146" t="n">
        <v>59.19</v>
      </c>
      <c r="L2146" t="n">
        <v>33.25</v>
      </c>
      <c r="M2146" t="n">
        <v>4</v>
      </c>
      <c r="N2146" t="n">
        <v>94.95</v>
      </c>
      <c r="O2146" t="n">
        <v>39379.65</v>
      </c>
      <c r="P2146" t="n">
        <v>232.46</v>
      </c>
      <c r="Q2146" t="n">
        <v>467.07</v>
      </c>
      <c r="R2146" t="n">
        <v>54.35</v>
      </c>
      <c r="S2146" t="n">
        <v>39.61</v>
      </c>
      <c r="T2146" t="n">
        <v>2435</v>
      </c>
      <c r="U2146" t="n">
        <v>0.73</v>
      </c>
      <c r="V2146" t="n">
        <v>0.75</v>
      </c>
      <c r="W2146" t="n">
        <v>2.62</v>
      </c>
      <c r="X2146" t="n">
        <v>0.13</v>
      </c>
      <c r="Y2146" t="n">
        <v>1</v>
      </c>
      <c r="Z2146" t="n">
        <v>10</v>
      </c>
    </row>
    <row r="2147">
      <c r="A2147" t="n">
        <v>130</v>
      </c>
      <c r="B2147" t="n">
        <v>130</v>
      </c>
      <c r="C2147" t="inlineStr">
        <is>
          <t xml:space="preserve">CONCLUIDO	</t>
        </is>
      </c>
      <c r="D2147" t="n">
        <v>5.3863</v>
      </c>
      <c r="E2147" t="n">
        <v>18.57</v>
      </c>
      <c r="F2147" t="n">
        <v>15.47</v>
      </c>
      <c r="G2147" t="n">
        <v>154.67</v>
      </c>
      <c r="H2147" t="n">
        <v>1.88</v>
      </c>
      <c r="I2147" t="n">
        <v>6</v>
      </c>
      <c r="J2147" t="n">
        <v>317.95</v>
      </c>
      <c r="K2147" t="n">
        <v>59.19</v>
      </c>
      <c r="L2147" t="n">
        <v>33.5</v>
      </c>
      <c r="M2147" t="n">
        <v>4</v>
      </c>
      <c r="N2147" t="n">
        <v>95.26000000000001</v>
      </c>
      <c r="O2147" t="n">
        <v>39448.69</v>
      </c>
      <c r="P2147" t="n">
        <v>232.6</v>
      </c>
      <c r="Q2147" t="n">
        <v>467.07</v>
      </c>
      <c r="R2147" t="n">
        <v>54.28</v>
      </c>
      <c r="S2147" t="n">
        <v>39.61</v>
      </c>
      <c r="T2147" t="n">
        <v>2403.31</v>
      </c>
      <c r="U2147" t="n">
        <v>0.73</v>
      </c>
      <c r="V2147" t="n">
        <v>0.75</v>
      </c>
      <c r="W2147" t="n">
        <v>2.62</v>
      </c>
      <c r="X2147" t="n">
        <v>0.13</v>
      </c>
      <c r="Y2147" t="n">
        <v>1</v>
      </c>
      <c r="Z2147" t="n">
        <v>10</v>
      </c>
    </row>
    <row r="2148">
      <c r="A2148" t="n">
        <v>131</v>
      </c>
      <c r="B2148" t="n">
        <v>130</v>
      </c>
      <c r="C2148" t="inlineStr">
        <is>
          <t xml:space="preserve">CONCLUIDO	</t>
        </is>
      </c>
      <c r="D2148" t="n">
        <v>5.3861</v>
      </c>
      <c r="E2148" t="n">
        <v>18.57</v>
      </c>
      <c r="F2148" t="n">
        <v>15.47</v>
      </c>
      <c r="G2148" t="n">
        <v>154.68</v>
      </c>
      <c r="H2148" t="n">
        <v>1.89</v>
      </c>
      <c r="I2148" t="n">
        <v>6</v>
      </c>
      <c r="J2148" t="n">
        <v>318.52</v>
      </c>
      <c r="K2148" t="n">
        <v>59.19</v>
      </c>
      <c r="L2148" t="n">
        <v>33.75</v>
      </c>
      <c r="M2148" t="n">
        <v>4</v>
      </c>
      <c r="N2148" t="n">
        <v>95.56999999999999</v>
      </c>
      <c r="O2148" t="n">
        <v>39517.87</v>
      </c>
      <c r="P2148" t="n">
        <v>232.64</v>
      </c>
      <c r="Q2148" t="n">
        <v>467.07</v>
      </c>
      <c r="R2148" t="n">
        <v>54.34</v>
      </c>
      <c r="S2148" t="n">
        <v>39.61</v>
      </c>
      <c r="T2148" t="n">
        <v>2430.05</v>
      </c>
      <c r="U2148" t="n">
        <v>0.73</v>
      </c>
      <c r="V2148" t="n">
        <v>0.75</v>
      </c>
      <c r="W2148" t="n">
        <v>2.62</v>
      </c>
      <c r="X2148" t="n">
        <v>0.14</v>
      </c>
      <c r="Y2148" t="n">
        <v>1</v>
      </c>
      <c r="Z2148" t="n">
        <v>10</v>
      </c>
    </row>
    <row r="2149">
      <c r="A2149" t="n">
        <v>132</v>
      </c>
      <c r="B2149" t="n">
        <v>130</v>
      </c>
      <c r="C2149" t="inlineStr">
        <is>
          <t xml:space="preserve">CONCLUIDO	</t>
        </is>
      </c>
      <c r="D2149" t="n">
        <v>5.3854</v>
      </c>
      <c r="E2149" t="n">
        <v>18.57</v>
      </c>
      <c r="F2149" t="n">
        <v>15.47</v>
      </c>
      <c r="G2149" t="n">
        <v>154.7</v>
      </c>
      <c r="H2149" t="n">
        <v>1.9</v>
      </c>
      <c r="I2149" t="n">
        <v>6</v>
      </c>
      <c r="J2149" t="n">
        <v>319.08</v>
      </c>
      <c r="K2149" t="n">
        <v>59.19</v>
      </c>
      <c r="L2149" t="n">
        <v>34</v>
      </c>
      <c r="M2149" t="n">
        <v>4</v>
      </c>
      <c r="N2149" t="n">
        <v>95.88</v>
      </c>
      <c r="O2149" t="n">
        <v>39587.19</v>
      </c>
      <c r="P2149" t="n">
        <v>233.09</v>
      </c>
      <c r="Q2149" t="n">
        <v>467.07</v>
      </c>
      <c r="R2149" t="n">
        <v>54.39</v>
      </c>
      <c r="S2149" t="n">
        <v>39.61</v>
      </c>
      <c r="T2149" t="n">
        <v>2455.99</v>
      </c>
      <c r="U2149" t="n">
        <v>0.73</v>
      </c>
      <c r="V2149" t="n">
        <v>0.75</v>
      </c>
      <c r="W2149" t="n">
        <v>2.62</v>
      </c>
      <c r="X2149" t="n">
        <v>0.14</v>
      </c>
      <c r="Y2149" t="n">
        <v>1</v>
      </c>
      <c r="Z2149" t="n">
        <v>10</v>
      </c>
    </row>
    <row r="2150">
      <c r="A2150" t="n">
        <v>133</v>
      </c>
      <c r="B2150" t="n">
        <v>130</v>
      </c>
      <c r="C2150" t="inlineStr">
        <is>
          <t xml:space="preserve">CONCLUIDO	</t>
        </is>
      </c>
      <c r="D2150" t="n">
        <v>5.3837</v>
      </c>
      <c r="E2150" t="n">
        <v>18.57</v>
      </c>
      <c r="F2150" t="n">
        <v>15.48</v>
      </c>
      <c r="G2150" t="n">
        <v>154.76</v>
      </c>
      <c r="H2150" t="n">
        <v>1.91</v>
      </c>
      <c r="I2150" t="n">
        <v>6</v>
      </c>
      <c r="J2150" t="n">
        <v>319.64</v>
      </c>
      <c r="K2150" t="n">
        <v>59.19</v>
      </c>
      <c r="L2150" t="n">
        <v>34.25</v>
      </c>
      <c r="M2150" t="n">
        <v>4</v>
      </c>
      <c r="N2150" t="n">
        <v>96.2</v>
      </c>
      <c r="O2150" t="n">
        <v>39656.65</v>
      </c>
      <c r="P2150" t="n">
        <v>233.28</v>
      </c>
      <c r="Q2150" t="n">
        <v>467.07</v>
      </c>
      <c r="R2150" t="n">
        <v>54.61</v>
      </c>
      <c r="S2150" t="n">
        <v>39.61</v>
      </c>
      <c r="T2150" t="n">
        <v>2564.3</v>
      </c>
      <c r="U2150" t="n">
        <v>0.73</v>
      </c>
      <c r="V2150" t="n">
        <v>0.75</v>
      </c>
      <c r="W2150" t="n">
        <v>2.62</v>
      </c>
      <c r="X2150" t="n">
        <v>0.14</v>
      </c>
      <c r="Y2150" t="n">
        <v>1</v>
      </c>
      <c r="Z2150" t="n">
        <v>10</v>
      </c>
    </row>
    <row r="2151">
      <c r="A2151" t="n">
        <v>134</v>
      </c>
      <c r="B2151" t="n">
        <v>130</v>
      </c>
      <c r="C2151" t="inlineStr">
        <is>
          <t xml:space="preserve">CONCLUIDO	</t>
        </is>
      </c>
      <c r="D2151" t="n">
        <v>5.382</v>
      </c>
      <c r="E2151" t="n">
        <v>18.58</v>
      </c>
      <c r="F2151" t="n">
        <v>15.48</v>
      </c>
      <c r="G2151" t="n">
        <v>154.82</v>
      </c>
      <c r="H2151" t="n">
        <v>1.92</v>
      </c>
      <c r="I2151" t="n">
        <v>6</v>
      </c>
      <c r="J2151" t="n">
        <v>320.21</v>
      </c>
      <c r="K2151" t="n">
        <v>59.19</v>
      </c>
      <c r="L2151" t="n">
        <v>34.5</v>
      </c>
      <c r="M2151" t="n">
        <v>4</v>
      </c>
      <c r="N2151" t="n">
        <v>96.51000000000001</v>
      </c>
      <c r="O2151" t="n">
        <v>39726.26</v>
      </c>
      <c r="P2151" t="n">
        <v>233.44</v>
      </c>
      <c r="Q2151" t="n">
        <v>467.07</v>
      </c>
      <c r="R2151" t="n">
        <v>54.82</v>
      </c>
      <c r="S2151" t="n">
        <v>39.61</v>
      </c>
      <c r="T2151" t="n">
        <v>2670.88</v>
      </c>
      <c r="U2151" t="n">
        <v>0.72</v>
      </c>
      <c r="V2151" t="n">
        <v>0.75</v>
      </c>
      <c r="W2151" t="n">
        <v>2.62</v>
      </c>
      <c r="X2151" t="n">
        <v>0.15</v>
      </c>
      <c r="Y2151" t="n">
        <v>1</v>
      </c>
      <c r="Z2151" t="n">
        <v>10</v>
      </c>
    </row>
    <row r="2152">
      <c r="A2152" t="n">
        <v>135</v>
      </c>
      <c r="B2152" t="n">
        <v>130</v>
      </c>
      <c r="C2152" t="inlineStr">
        <is>
          <t xml:space="preserve">CONCLUIDO	</t>
        </is>
      </c>
      <c r="D2152" t="n">
        <v>5.3826</v>
      </c>
      <c r="E2152" t="n">
        <v>18.58</v>
      </c>
      <c r="F2152" t="n">
        <v>15.48</v>
      </c>
      <c r="G2152" t="n">
        <v>154.8</v>
      </c>
      <c r="H2152" t="n">
        <v>1.93</v>
      </c>
      <c r="I2152" t="n">
        <v>6</v>
      </c>
      <c r="J2152" t="n">
        <v>320.77</v>
      </c>
      <c r="K2152" t="n">
        <v>59.19</v>
      </c>
      <c r="L2152" t="n">
        <v>34.75</v>
      </c>
      <c r="M2152" t="n">
        <v>4</v>
      </c>
      <c r="N2152" t="n">
        <v>96.83</v>
      </c>
      <c r="O2152" t="n">
        <v>39796.01</v>
      </c>
      <c r="P2152" t="n">
        <v>233.37</v>
      </c>
      <c r="Q2152" t="n">
        <v>467.07</v>
      </c>
      <c r="R2152" t="n">
        <v>54.71</v>
      </c>
      <c r="S2152" t="n">
        <v>39.61</v>
      </c>
      <c r="T2152" t="n">
        <v>2615.1</v>
      </c>
      <c r="U2152" t="n">
        <v>0.72</v>
      </c>
      <c r="V2152" t="n">
        <v>0.75</v>
      </c>
      <c r="W2152" t="n">
        <v>2.62</v>
      </c>
      <c r="X2152" t="n">
        <v>0.15</v>
      </c>
      <c r="Y2152" t="n">
        <v>1</v>
      </c>
      <c r="Z2152" t="n">
        <v>10</v>
      </c>
    </row>
    <row r="2153">
      <c r="A2153" t="n">
        <v>136</v>
      </c>
      <c r="B2153" t="n">
        <v>130</v>
      </c>
      <c r="C2153" t="inlineStr">
        <is>
          <t xml:space="preserve">CONCLUIDO	</t>
        </is>
      </c>
      <c r="D2153" t="n">
        <v>5.3828</v>
      </c>
      <c r="E2153" t="n">
        <v>18.58</v>
      </c>
      <c r="F2153" t="n">
        <v>15.48</v>
      </c>
      <c r="G2153" t="n">
        <v>154.79</v>
      </c>
      <c r="H2153" t="n">
        <v>1.94</v>
      </c>
      <c r="I2153" t="n">
        <v>6</v>
      </c>
      <c r="J2153" t="n">
        <v>321.34</v>
      </c>
      <c r="K2153" t="n">
        <v>59.19</v>
      </c>
      <c r="L2153" t="n">
        <v>35</v>
      </c>
      <c r="M2153" t="n">
        <v>4</v>
      </c>
      <c r="N2153" t="n">
        <v>97.14</v>
      </c>
      <c r="O2153" t="n">
        <v>39865.91</v>
      </c>
      <c r="P2153" t="n">
        <v>233.24</v>
      </c>
      <c r="Q2153" t="n">
        <v>467.07</v>
      </c>
      <c r="R2153" t="n">
        <v>54.71</v>
      </c>
      <c r="S2153" t="n">
        <v>39.61</v>
      </c>
      <c r="T2153" t="n">
        <v>2618.26</v>
      </c>
      <c r="U2153" t="n">
        <v>0.72</v>
      </c>
      <c r="V2153" t="n">
        <v>0.75</v>
      </c>
      <c r="W2153" t="n">
        <v>2.62</v>
      </c>
      <c r="X2153" t="n">
        <v>0.15</v>
      </c>
      <c r="Y2153" t="n">
        <v>1</v>
      </c>
      <c r="Z2153" t="n">
        <v>10</v>
      </c>
    </row>
    <row r="2154">
      <c r="A2154" t="n">
        <v>137</v>
      </c>
      <c r="B2154" t="n">
        <v>130</v>
      </c>
      <c r="C2154" t="inlineStr">
        <is>
          <t xml:space="preserve">CONCLUIDO	</t>
        </is>
      </c>
      <c r="D2154" t="n">
        <v>5.387</v>
      </c>
      <c r="E2154" t="n">
        <v>18.56</v>
      </c>
      <c r="F2154" t="n">
        <v>15.46</v>
      </c>
      <c r="G2154" t="n">
        <v>154.65</v>
      </c>
      <c r="H2154" t="n">
        <v>1.95</v>
      </c>
      <c r="I2154" t="n">
        <v>6</v>
      </c>
      <c r="J2154" t="n">
        <v>321.91</v>
      </c>
      <c r="K2154" t="n">
        <v>59.19</v>
      </c>
      <c r="L2154" t="n">
        <v>35.25</v>
      </c>
      <c r="M2154" t="n">
        <v>4</v>
      </c>
      <c r="N2154" t="n">
        <v>97.45999999999999</v>
      </c>
      <c r="O2154" t="n">
        <v>39935.96</v>
      </c>
      <c r="P2154" t="n">
        <v>233.09</v>
      </c>
      <c r="Q2154" t="n">
        <v>467.07</v>
      </c>
      <c r="R2154" t="n">
        <v>54.29</v>
      </c>
      <c r="S2154" t="n">
        <v>39.61</v>
      </c>
      <c r="T2154" t="n">
        <v>2407.65</v>
      </c>
      <c r="U2154" t="n">
        <v>0.73</v>
      </c>
      <c r="V2154" t="n">
        <v>0.75</v>
      </c>
      <c r="W2154" t="n">
        <v>2.62</v>
      </c>
      <c r="X2154" t="n">
        <v>0.13</v>
      </c>
      <c r="Y2154" t="n">
        <v>1</v>
      </c>
      <c r="Z2154" t="n">
        <v>10</v>
      </c>
    </row>
    <row r="2155">
      <c r="A2155" t="n">
        <v>138</v>
      </c>
      <c r="B2155" t="n">
        <v>130</v>
      </c>
      <c r="C2155" t="inlineStr">
        <is>
          <t xml:space="preserve">CONCLUIDO	</t>
        </is>
      </c>
      <c r="D2155" t="n">
        <v>5.3883</v>
      </c>
      <c r="E2155" t="n">
        <v>18.56</v>
      </c>
      <c r="F2155" t="n">
        <v>15.46</v>
      </c>
      <c r="G2155" t="n">
        <v>154.6</v>
      </c>
      <c r="H2155" t="n">
        <v>1.96</v>
      </c>
      <c r="I2155" t="n">
        <v>6</v>
      </c>
      <c r="J2155" t="n">
        <v>322.47</v>
      </c>
      <c r="K2155" t="n">
        <v>59.19</v>
      </c>
      <c r="L2155" t="n">
        <v>35.5</v>
      </c>
      <c r="M2155" t="n">
        <v>4</v>
      </c>
      <c r="N2155" t="n">
        <v>97.78</v>
      </c>
      <c r="O2155" t="n">
        <v>40006.15</v>
      </c>
      <c r="P2155" t="n">
        <v>233.25</v>
      </c>
      <c r="Q2155" t="n">
        <v>467.07</v>
      </c>
      <c r="R2155" t="n">
        <v>54.08</v>
      </c>
      <c r="S2155" t="n">
        <v>39.61</v>
      </c>
      <c r="T2155" t="n">
        <v>2299.26</v>
      </c>
      <c r="U2155" t="n">
        <v>0.73</v>
      </c>
      <c r="V2155" t="n">
        <v>0.75</v>
      </c>
      <c r="W2155" t="n">
        <v>2.62</v>
      </c>
      <c r="X2155" t="n">
        <v>0.13</v>
      </c>
      <c r="Y2155" t="n">
        <v>1</v>
      </c>
      <c r="Z2155" t="n">
        <v>10</v>
      </c>
    </row>
    <row r="2156">
      <c r="A2156" t="n">
        <v>139</v>
      </c>
      <c r="B2156" t="n">
        <v>130</v>
      </c>
      <c r="C2156" t="inlineStr">
        <is>
          <t xml:space="preserve">CONCLUIDO	</t>
        </is>
      </c>
      <c r="D2156" t="n">
        <v>5.3873</v>
      </c>
      <c r="E2156" t="n">
        <v>18.56</v>
      </c>
      <c r="F2156" t="n">
        <v>15.46</v>
      </c>
      <c r="G2156" t="n">
        <v>154.64</v>
      </c>
      <c r="H2156" t="n">
        <v>1.97</v>
      </c>
      <c r="I2156" t="n">
        <v>6</v>
      </c>
      <c r="J2156" t="n">
        <v>323.04</v>
      </c>
      <c r="K2156" t="n">
        <v>59.19</v>
      </c>
      <c r="L2156" t="n">
        <v>35.75</v>
      </c>
      <c r="M2156" t="n">
        <v>4</v>
      </c>
      <c r="N2156" t="n">
        <v>98.09999999999999</v>
      </c>
      <c r="O2156" t="n">
        <v>40076.49</v>
      </c>
      <c r="P2156" t="n">
        <v>232.93</v>
      </c>
      <c r="Q2156" t="n">
        <v>467.07</v>
      </c>
      <c r="R2156" t="n">
        <v>54.23</v>
      </c>
      <c r="S2156" t="n">
        <v>39.61</v>
      </c>
      <c r="T2156" t="n">
        <v>2376.65</v>
      </c>
      <c r="U2156" t="n">
        <v>0.73</v>
      </c>
      <c r="V2156" t="n">
        <v>0.75</v>
      </c>
      <c r="W2156" t="n">
        <v>2.62</v>
      </c>
      <c r="X2156" t="n">
        <v>0.13</v>
      </c>
      <c r="Y2156" t="n">
        <v>1</v>
      </c>
      <c r="Z2156" t="n">
        <v>10</v>
      </c>
    </row>
    <row r="2157">
      <c r="A2157" t="n">
        <v>140</v>
      </c>
      <c r="B2157" t="n">
        <v>130</v>
      </c>
      <c r="C2157" t="inlineStr">
        <is>
          <t xml:space="preserve">CONCLUIDO	</t>
        </is>
      </c>
      <c r="D2157" t="n">
        <v>5.3866</v>
      </c>
      <c r="E2157" t="n">
        <v>18.56</v>
      </c>
      <c r="F2157" t="n">
        <v>15.47</v>
      </c>
      <c r="G2157" t="n">
        <v>154.66</v>
      </c>
      <c r="H2157" t="n">
        <v>1.98</v>
      </c>
      <c r="I2157" t="n">
        <v>6</v>
      </c>
      <c r="J2157" t="n">
        <v>323.62</v>
      </c>
      <c r="K2157" t="n">
        <v>59.19</v>
      </c>
      <c r="L2157" t="n">
        <v>36</v>
      </c>
      <c r="M2157" t="n">
        <v>4</v>
      </c>
      <c r="N2157" t="n">
        <v>98.42</v>
      </c>
      <c r="O2157" t="n">
        <v>40147.11</v>
      </c>
      <c r="P2157" t="n">
        <v>233.07</v>
      </c>
      <c r="Q2157" t="n">
        <v>467.07</v>
      </c>
      <c r="R2157" t="n">
        <v>54.36</v>
      </c>
      <c r="S2157" t="n">
        <v>39.61</v>
      </c>
      <c r="T2157" t="n">
        <v>2441.25</v>
      </c>
      <c r="U2157" t="n">
        <v>0.73</v>
      </c>
      <c r="V2157" t="n">
        <v>0.75</v>
      </c>
      <c r="W2157" t="n">
        <v>2.62</v>
      </c>
      <c r="X2157" t="n">
        <v>0.13</v>
      </c>
      <c r="Y2157" t="n">
        <v>1</v>
      </c>
      <c r="Z2157" t="n">
        <v>10</v>
      </c>
    </row>
    <row r="2158">
      <c r="A2158" t="n">
        <v>141</v>
      </c>
      <c r="B2158" t="n">
        <v>130</v>
      </c>
      <c r="C2158" t="inlineStr">
        <is>
          <t xml:space="preserve">CONCLUIDO	</t>
        </is>
      </c>
      <c r="D2158" t="n">
        <v>5.3843</v>
      </c>
      <c r="E2158" t="n">
        <v>18.57</v>
      </c>
      <c r="F2158" t="n">
        <v>15.47</v>
      </c>
      <c r="G2158" t="n">
        <v>154.74</v>
      </c>
      <c r="H2158" t="n">
        <v>1.99</v>
      </c>
      <c r="I2158" t="n">
        <v>6</v>
      </c>
      <c r="J2158" t="n">
        <v>324.19</v>
      </c>
      <c r="K2158" t="n">
        <v>59.19</v>
      </c>
      <c r="L2158" t="n">
        <v>36.25</v>
      </c>
      <c r="M2158" t="n">
        <v>4</v>
      </c>
      <c r="N2158" t="n">
        <v>98.75</v>
      </c>
      <c r="O2158" t="n">
        <v>40217.75</v>
      </c>
      <c r="P2158" t="n">
        <v>232.89</v>
      </c>
      <c r="Q2158" t="n">
        <v>467.07</v>
      </c>
      <c r="R2158" t="n">
        <v>54.58</v>
      </c>
      <c r="S2158" t="n">
        <v>39.61</v>
      </c>
      <c r="T2158" t="n">
        <v>2551.98</v>
      </c>
      <c r="U2158" t="n">
        <v>0.73</v>
      </c>
      <c r="V2158" t="n">
        <v>0.75</v>
      </c>
      <c r="W2158" t="n">
        <v>2.62</v>
      </c>
      <c r="X2158" t="n">
        <v>0.14</v>
      </c>
      <c r="Y2158" t="n">
        <v>1</v>
      </c>
      <c r="Z2158" t="n">
        <v>10</v>
      </c>
    </row>
    <row r="2159">
      <c r="A2159" t="n">
        <v>142</v>
      </c>
      <c r="B2159" t="n">
        <v>130</v>
      </c>
      <c r="C2159" t="inlineStr">
        <is>
          <t xml:space="preserve">CONCLUIDO	</t>
        </is>
      </c>
      <c r="D2159" t="n">
        <v>5.3852</v>
      </c>
      <c r="E2159" t="n">
        <v>18.57</v>
      </c>
      <c r="F2159" t="n">
        <v>15.47</v>
      </c>
      <c r="G2159" t="n">
        <v>154.71</v>
      </c>
      <c r="H2159" t="n">
        <v>2</v>
      </c>
      <c r="I2159" t="n">
        <v>6</v>
      </c>
      <c r="J2159" t="n">
        <v>324.76</v>
      </c>
      <c r="K2159" t="n">
        <v>59.19</v>
      </c>
      <c r="L2159" t="n">
        <v>36.5</v>
      </c>
      <c r="M2159" t="n">
        <v>4</v>
      </c>
      <c r="N2159" t="n">
        <v>99.06999999999999</v>
      </c>
      <c r="O2159" t="n">
        <v>40288.55</v>
      </c>
      <c r="P2159" t="n">
        <v>232.48</v>
      </c>
      <c r="Q2159" t="n">
        <v>467.07</v>
      </c>
      <c r="R2159" t="n">
        <v>54.5</v>
      </c>
      <c r="S2159" t="n">
        <v>39.61</v>
      </c>
      <c r="T2159" t="n">
        <v>2509.51</v>
      </c>
      <c r="U2159" t="n">
        <v>0.73</v>
      </c>
      <c r="V2159" t="n">
        <v>0.75</v>
      </c>
      <c r="W2159" t="n">
        <v>2.62</v>
      </c>
      <c r="X2159" t="n">
        <v>0.14</v>
      </c>
      <c r="Y2159" t="n">
        <v>1</v>
      </c>
      <c r="Z2159" t="n">
        <v>10</v>
      </c>
    </row>
    <row r="2160">
      <c r="A2160" t="n">
        <v>143</v>
      </c>
      <c r="B2160" t="n">
        <v>130</v>
      </c>
      <c r="C2160" t="inlineStr">
        <is>
          <t xml:space="preserve">CONCLUIDO	</t>
        </is>
      </c>
      <c r="D2160" t="n">
        <v>5.3833</v>
      </c>
      <c r="E2160" t="n">
        <v>18.58</v>
      </c>
      <c r="F2160" t="n">
        <v>15.48</v>
      </c>
      <c r="G2160" t="n">
        <v>154.78</v>
      </c>
      <c r="H2160" t="n">
        <v>2.01</v>
      </c>
      <c r="I2160" t="n">
        <v>6</v>
      </c>
      <c r="J2160" t="n">
        <v>325.34</v>
      </c>
      <c r="K2160" t="n">
        <v>59.19</v>
      </c>
      <c r="L2160" t="n">
        <v>36.75</v>
      </c>
      <c r="M2160" t="n">
        <v>4</v>
      </c>
      <c r="N2160" t="n">
        <v>99.40000000000001</v>
      </c>
      <c r="O2160" t="n">
        <v>40359.5</v>
      </c>
      <c r="P2160" t="n">
        <v>232.24</v>
      </c>
      <c r="Q2160" t="n">
        <v>467.07</v>
      </c>
      <c r="R2160" t="n">
        <v>54.66</v>
      </c>
      <c r="S2160" t="n">
        <v>39.61</v>
      </c>
      <c r="T2160" t="n">
        <v>2590.42</v>
      </c>
      <c r="U2160" t="n">
        <v>0.72</v>
      </c>
      <c r="V2160" t="n">
        <v>0.75</v>
      </c>
      <c r="W2160" t="n">
        <v>2.62</v>
      </c>
      <c r="X2160" t="n">
        <v>0.14</v>
      </c>
      <c r="Y2160" t="n">
        <v>1</v>
      </c>
      <c r="Z2160" t="n">
        <v>10</v>
      </c>
    </row>
    <row r="2161">
      <c r="A2161" t="n">
        <v>144</v>
      </c>
      <c r="B2161" t="n">
        <v>130</v>
      </c>
      <c r="C2161" t="inlineStr">
        <is>
          <t xml:space="preserve">CONCLUIDO	</t>
        </is>
      </c>
      <c r="D2161" t="n">
        <v>5.3847</v>
      </c>
      <c r="E2161" t="n">
        <v>18.57</v>
      </c>
      <c r="F2161" t="n">
        <v>15.47</v>
      </c>
      <c r="G2161" t="n">
        <v>154.73</v>
      </c>
      <c r="H2161" t="n">
        <v>2.02</v>
      </c>
      <c r="I2161" t="n">
        <v>6</v>
      </c>
      <c r="J2161" t="n">
        <v>325.92</v>
      </c>
      <c r="K2161" t="n">
        <v>59.19</v>
      </c>
      <c r="L2161" t="n">
        <v>37</v>
      </c>
      <c r="M2161" t="n">
        <v>4</v>
      </c>
      <c r="N2161" t="n">
        <v>99.72</v>
      </c>
      <c r="O2161" t="n">
        <v>40430.6</v>
      </c>
      <c r="P2161" t="n">
        <v>231.76</v>
      </c>
      <c r="Q2161" t="n">
        <v>467.07</v>
      </c>
      <c r="R2161" t="n">
        <v>54.49</v>
      </c>
      <c r="S2161" t="n">
        <v>39.61</v>
      </c>
      <c r="T2161" t="n">
        <v>2505.24</v>
      </c>
      <c r="U2161" t="n">
        <v>0.73</v>
      </c>
      <c r="V2161" t="n">
        <v>0.75</v>
      </c>
      <c r="W2161" t="n">
        <v>2.62</v>
      </c>
      <c r="X2161" t="n">
        <v>0.14</v>
      </c>
      <c r="Y2161" t="n">
        <v>1</v>
      </c>
      <c r="Z2161" t="n">
        <v>10</v>
      </c>
    </row>
    <row r="2162">
      <c r="A2162" t="n">
        <v>145</v>
      </c>
      <c r="B2162" t="n">
        <v>130</v>
      </c>
      <c r="C2162" t="inlineStr">
        <is>
          <t xml:space="preserve">CONCLUIDO	</t>
        </is>
      </c>
      <c r="D2162" t="n">
        <v>5.3834</v>
      </c>
      <c r="E2162" t="n">
        <v>18.58</v>
      </c>
      <c r="F2162" t="n">
        <v>15.48</v>
      </c>
      <c r="G2162" t="n">
        <v>154.77</v>
      </c>
      <c r="H2162" t="n">
        <v>2.03</v>
      </c>
      <c r="I2162" t="n">
        <v>6</v>
      </c>
      <c r="J2162" t="n">
        <v>326.49</v>
      </c>
      <c r="K2162" t="n">
        <v>59.19</v>
      </c>
      <c r="L2162" t="n">
        <v>37.25</v>
      </c>
      <c r="M2162" t="n">
        <v>4</v>
      </c>
      <c r="N2162" t="n">
        <v>100.05</v>
      </c>
      <c r="O2162" t="n">
        <v>40501.85</v>
      </c>
      <c r="P2162" t="n">
        <v>232.14</v>
      </c>
      <c r="Q2162" t="n">
        <v>467.07</v>
      </c>
      <c r="R2162" t="n">
        <v>54.72</v>
      </c>
      <c r="S2162" t="n">
        <v>39.61</v>
      </c>
      <c r="T2162" t="n">
        <v>2622.43</v>
      </c>
      <c r="U2162" t="n">
        <v>0.72</v>
      </c>
      <c r="V2162" t="n">
        <v>0.75</v>
      </c>
      <c r="W2162" t="n">
        <v>2.62</v>
      </c>
      <c r="X2162" t="n">
        <v>0.14</v>
      </c>
      <c r="Y2162" t="n">
        <v>1</v>
      </c>
      <c r="Z2162" t="n">
        <v>10</v>
      </c>
    </row>
    <row r="2163">
      <c r="A2163" t="n">
        <v>146</v>
      </c>
      <c r="B2163" t="n">
        <v>130</v>
      </c>
      <c r="C2163" t="inlineStr">
        <is>
          <t xml:space="preserve">CONCLUIDO	</t>
        </is>
      </c>
      <c r="D2163" t="n">
        <v>5.3833</v>
      </c>
      <c r="E2163" t="n">
        <v>18.58</v>
      </c>
      <c r="F2163" t="n">
        <v>15.48</v>
      </c>
      <c r="G2163" t="n">
        <v>154.78</v>
      </c>
      <c r="H2163" t="n">
        <v>2.04</v>
      </c>
      <c r="I2163" t="n">
        <v>6</v>
      </c>
      <c r="J2163" t="n">
        <v>327.07</v>
      </c>
      <c r="K2163" t="n">
        <v>59.19</v>
      </c>
      <c r="L2163" t="n">
        <v>37.5</v>
      </c>
      <c r="M2163" t="n">
        <v>4</v>
      </c>
      <c r="N2163" t="n">
        <v>100.38</v>
      </c>
      <c r="O2163" t="n">
        <v>40573.27</v>
      </c>
      <c r="P2163" t="n">
        <v>232.01</v>
      </c>
      <c r="Q2163" t="n">
        <v>467.07</v>
      </c>
      <c r="R2163" t="n">
        <v>54.61</v>
      </c>
      <c r="S2163" t="n">
        <v>39.61</v>
      </c>
      <c r="T2163" t="n">
        <v>2565.53</v>
      </c>
      <c r="U2163" t="n">
        <v>0.73</v>
      </c>
      <c r="V2163" t="n">
        <v>0.75</v>
      </c>
      <c r="W2163" t="n">
        <v>2.62</v>
      </c>
      <c r="X2163" t="n">
        <v>0.14</v>
      </c>
      <c r="Y2163" t="n">
        <v>1</v>
      </c>
      <c r="Z2163" t="n">
        <v>10</v>
      </c>
    </row>
    <row r="2164">
      <c r="A2164" t="n">
        <v>147</v>
      </c>
      <c r="B2164" t="n">
        <v>130</v>
      </c>
      <c r="C2164" t="inlineStr">
        <is>
          <t xml:space="preserve">CONCLUIDO	</t>
        </is>
      </c>
      <c r="D2164" t="n">
        <v>5.3845</v>
      </c>
      <c r="E2164" t="n">
        <v>18.57</v>
      </c>
      <c r="F2164" t="n">
        <v>15.47</v>
      </c>
      <c r="G2164" t="n">
        <v>154.73</v>
      </c>
      <c r="H2164" t="n">
        <v>2.05</v>
      </c>
      <c r="I2164" t="n">
        <v>6</v>
      </c>
      <c r="J2164" t="n">
        <v>327.65</v>
      </c>
      <c r="K2164" t="n">
        <v>59.19</v>
      </c>
      <c r="L2164" t="n">
        <v>37.75</v>
      </c>
      <c r="M2164" t="n">
        <v>4</v>
      </c>
      <c r="N2164" t="n">
        <v>100.71</v>
      </c>
      <c r="O2164" t="n">
        <v>40644.83</v>
      </c>
      <c r="P2164" t="n">
        <v>231.02</v>
      </c>
      <c r="Q2164" t="n">
        <v>467.07</v>
      </c>
      <c r="R2164" t="n">
        <v>54.61</v>
      </c>
      <c r="S2164" t="n">
        <v>39.61</v>
      </c>
      <c r="T2164" t="n">
        <v>2564.44</v>
      </c>
      <c r="U2164" t="n">
        <v>0.73</v>
      </c>
      <c r="V2164" t="n">
        <v>0.75</v>
      </c>
      <c r="W2164" t="n">
        <v>2.62</v>
      </c>
      <c r="X2164" t="n">
        <v>0.14</v>
      </c>
      <c r="Y2164" t="n">
        <v>1</v>
      </c>
      <c r="Z2164" t="n">
        <v>10</v>
      </c>
    </row>
    <row r="2165">
      <c r="A2165" t="n">
        <v>148</v>
      </c>
      <c r="B2165" t="n">
        <v>130</v>
      </c>
      <c r="C2165" t="inlineStr">
        <is>
          <t xml:space="preserve">CONCLUIDO	</t>
        </is>
      </c>
      <c r="D2165" t="n">
        <v>5.3821</v>
      </c>
      <c r="E2165" t="n">
        <v>18.58</v>
      </c>
      <c r="F2165" t="n">
        <v>15.48</v>
      </c>
      <c r="G2165" t="n">
        <v>154.82</v>
      </c>
      <c r="H2165" t="n">
        <v>2.06</v>
      </c>
      <c r="I2165" t="n">
        <v>6</v>
      </c>
      <c r="J2165" t="n">
        <v>328.23</v>
      </c>
      <c r="K2165" t="n">
        <v>59.19</v>
      </c>
      <c r="L2165" t="n">
        <v>38</v>
      </c>
      <c r="M2165" t="n">
        <v>4</v>
      </c>
      <c r="N2165" t="n">
        <v>101.04</v>
      </c>
      <c r="O2165" t="n">
        <v>40716.56</v>
      </c>
      <c r="P2165" t="n">
        <v>231.35</v>
      </c>
      <c r="Q2165" t="n">
        <v>467.07</v>
      </c>
      <c r="R2165" t="n">
        <v>54.73</v>
      </c>
      <c r="S2165" t="n">
        <v>39.61</v>
      </c>
      <c r="T2165" t="n">
        <v>2628.37</v>
      </c>
      <c r="U2165" t="n">
        <v>0.72</v>
      </c>
      <c r="V2165" t="n">
        <v>0.75</v>
      </c>
      <c r="W2165" t="n">
        <v>2.62</v>
      </c>
      <c r="X2165" t="n">
        <v>0.15</v>
      </c>
      <c r="Y2165" t="n">
        <v>1</v>
      </c>
      <c r="Z2165" t="n">
        <v>10</v>
      </c>
    </row>
    <row r="2166">
      <c r="A2166" t="n">
        <v>149</v>
      </c>
      <c r="B2166" t="n">
        <v>130</v>
      </c>
      <c r="C2166" t="inlineStr">
        <is>
          <t xml:space="preserve">CONCLUIDO	</t>
        </is>
      </c>
      <c r="D2166" t="n">
        <v>5.3829</v>
      </c>
      <c r="E2166" t="n">
        <v>18.58</v>
      </c>
      <c r="F2166" t="n">
        <v>15.48</v>
      </c>
      <c r="G2166" t="n">
        <v>154.79</v>
      </c>
      <c r="H2166" t="n">
        <v>2.07</v>
      </c>
      <c r="I2166" t="n">
        <v>6</v>
      </c>
      <c r="J2166" t="n">
        <v>328.82</v>
      </c>
      <c r="K2166" t="n">
        <v>59.19</v>
      </c>
      <c r="L2166" t="n">
        <v>38.25</v>
      </c>
      <c r="M2166" t="n">
        <v>4</v>
      </c>
      <c r="N2166" t="n">
        <v>101.37</v>
      </c>
      <c r="O2166" t="n">
        <v>40788.44</v>
      </c>
      <c r="P2166" t="n">
        <v>231.01</v>
      </c>
      <c r="Q2166" t="n">
        <v>467.07</v>
      </c>
      <c r="R2166" t="n">
        <v>54.81</v>
      </c>
      <c r="S2166" t="n">
        <v>39.61</v>
      </c>
      <c r="T2166" t="n">
        <v>2668.02</v>
      </c>
      <c r="U2166" t="n">
        <v>0.72</v>
      </c>
      <c r="V2166" t="n">
        <v>0.75</v>
      </c>
      <c r="W2166" t="n">
        <v>2.62</v>
      </c>
      <c r="X2166" t="n">
        <v>0.15</v>
      </c>
      <c r="Y2166" t="n">
        <v>1</v>
      </c>
      <c r="Z2166" t="n">
        <v>10</v>
      </c>
    </row>
    <row r="2167">
      <c r="A2167" t="n">
        <v>150</v>
      </c>
      <c r="B2167" t="n">
        <v>130</v>
      </c>
      <c r="C2167" t="inlineStr">
        <is>
          <t xml:space="preserve">CONCLUIDO	</t>
        </is>
      </c>
      <c r="D2167" t="n">
        <v>5.3838</v>
      </c>
      <c r="E2167" t="n">
        <v>18.57</v>
      </c>
      <c r="F2167" t="n">
        <v>15.48</v>
      </c>
      <c r="G2167" t="n">
        <v>154.76</v>
      </c>
      <c r="H2167" t="n">
        <v>2.08</v>
      </c>
      <c r="I2167" t="n">
        <v>6</v>
      </c>
      <c r="J2167" t="n">
        <v>329.4</v>
      </c>
      <c r="K2167" t="n">
        <v>59.19</v>
      </c>
      <c r="L2167" t="n">
        <v>38.5</v>
      </c>
      <c r="M2167" t="n">
        <v>4</v>
      </c>
      <c r="N2167" t="n">
        <v>101.71</v>
      </c>
      <c r="O2167" t="n">
        <v>40860.49</v>
      </c>
      <c r="P2167" t="n">
        <v>230.39</v>
      </c>
      <c r="Q2167" t="n">
        <v>467.07</v>
      </c>
      <c r="R2167" t="n">
        <v>54.6</v>
      </c>
      <c r="S2167" t="n">
        <v>39.61</v>
      </c>
      <c r="T2167" t="n">
        <v>2558.86</v>
      </c>
      <c r="U2167" t="n">
        <v>0.73</v>
      </c>
      <c r="V2167" t="n">
        <v>0.75</v>
      </c>
      <c r="W2167" t="n">
        <v>2.62</v>
      </c>
      <c r="X2167" t="n">
        <v>0.14</v>
      </c>
      <c r="Y2167" t="n">
        <v>1</v>
      </c>
      <c r="Z2167" t="n">
        <v>10</v>
      </c>
    </row>
    <row r="2168">
      <c r="A2168" t="n">
        <v>151</v>
      </c>
      <c r="B2168" t="n">
        <v>130</v>
      </c>
      <c r="C2168" t="inlineStr">
        <is>
          <t xml:space="preserve">CONCLUIDO	</t>
        </is>
      </c>
      <c r="D2168" t="n">
        <v>5.3847</v>
      </c>
      <c r="E2168" t="n">
        <v>18.57</v>
      </c>
      <c r="F2168" t="n">
        <v>15.47</v>
      </c>
      <c r="G2168" t="n">
        <v>154.73</v>
      </c>
      <c r="H2168" t="n">
        <v>2.09</v>
      </c>
      <c r="I2168" t="n">
        <v>6</v>
      </c>
      <c r="J2168" t="n">
        <v>329.99</v>
      </c>
      <c r="K2168" t="n">
        <v>59.19</v>
      </c>
      <c r="L2168" t="n">
        <v>38.75</v>
      </c>
      <c r="M2168" t="n">
        <v>4</v>
      </c>
      <c r="N2168" t="n">
        <v>102.04</v>
      </c>
      <c r="O2168" t="n">
        <v>40932.69</v>
      </c>
      <c r="P2168" t="n">
        <v>229.54</v>
      </c>
      <c r="Q2168" t="n">
        <v>467.08</v>
      </c>
      <c r="R2168" t="n">
        <v>54.55</v>
      </c>
      <c r="S2168" t="n">
        <v>39.61</v>
      </c>
      <c r="T2168" t="n">
        <v>2534.62</v>
      </c>
      <c r="U2168" t="n">
        <v>0.73</v>
      </c>
      <c r="V2168" t="n">
        <v>0.75</v>
      </c>
      <c r="W2168" t="n">
        <v>2.62</v>
      </c>
      <c r="X2168" t="n">
        <v>0.14</v>
      </c>
      <c r="Y2168" t="n">
        <v>1</v>
      </c>
      <c r="Z2168" t="n">
        <v>10</v>
      </c>
    </row>
    <row r="2169">
      <c r="A2169" t="n">
        <v>152</v>
      </c>
      <c r="B2169" t="n">
        <v>130</v>
      </c>
      <c r="C2169" t="inlineStr">
        <is>
          <t xml:space="preserve">CONCLUIDO	</t>
        </is>
      </c>
      <c r="D2169" t="n">
        <v>5.3856</v>
      </c>
      <c r="E2169" t="n">
        <v>18.57</v>
      </c>
      <c r="F2169" t="n">
        <v>15.47</v>
      </c>
      <c r="G2169" t="n">
        <v>154.7</v>
      </c>
      <c r="H2169" t="n">
        <v>2.1</v>
      </c>
      <c r="I2169" t="n">
        <v>6</v>
      </c>
      <c r="J2169" t="n">
        <v>330.57</v>
      </c>
      <c r="K2169" t="n">
        <v>59.19</v>
      </c>
      <c r="L2169" t="n">
        <v>39</v>
      </c>
      <c r="M2169" t="n">
        <v>4</v>
      </c>
      <c r="N2169" t="n">
        <v>102.38</v>
      </c>
      <c r="O2169" t="n">
        <v>41005.06</v>
      </c>
      <c r="P2169" t="n">
        <v>228.84</v>
      </c>
      <c r="Q2169" t="n">
        <v>467.1</v>
      </c>
      <c r="R2169" t="n">
        <v>54.47</v>
      </c>
      <c r="S2169" t="n">
        <v>39.61</v>
      </c>
      <c r="T2169" t="n">
        <v>2497.08</v>
      </c>
      <c r="U2169" t="n">
        <v>0.73</v>
      </c>
      <c r="V2169" t="n">
        <v>0.75</v>
      </c>
      <c r="W2169" t="n">
        <v>2.62</v>
      </c>
      <c r="X2169" t="n">
        <v>0.14</v>
      </c>
      <c r="Y2169" t="n">
        <v>1</v>
      </c>
      <c r="Z2169" t="n">
        <v>10</v>
      </c>
    </row>
    <row r="2170">
      <c r="A2170" t="n">
        <v>153</v>
      </c>
      <c r="B2170" t="n">
        <v>130</v>
      </c>
      <c r="C2170" t="inlineStr">
        <is>
          <t xml:space="preserve">CONCLUIDO	</t>
        </is>
      </c>
      <c r="D2170" t="n">
        <v>5.3856</v>
      </c>
      <c r="E2170" t="n">
        <v>18.57</v>
      </c>
      <c r="F2170" t="n">
        <v>15.47</v>
      </c>
      <c r="G2170" t="n">
        <v>154.7</v>
      </c>
      <c r="H2170" t="n">
        <v>2.11</v>
      </c>
      <c r="I2170" t="n">
        <v>6</v>
      </c>
      <c r="J2170" t="n">
        <v>331.16</v>
      </c>
      <c r="K2170" t="n">
        <v>59.19</v>
      </c>
      <c r="L2170" t="n">
        <v>39.25</v>
      </c>
      <c r="M2170" t="n">
        <v>4</v>
      </c>
      <c r="N2170" t="n">
        <v>102.72</v>
      </c>
      <c r="O2170" t="n">
        <v>41077.58</v>
      </c>
      <c r="P2170" t="n">
        <v>228.09</v>
      </c>
      <c r="Q2170" t="n">
        <v>467.07</v>
      </c>
      <c r="R2170" t="n">
        <v>54.39</v>
      </c>
      <c r="S2170" t="n">
        <v>39.61</v>
      </c>
      <c r="T2170" t="n">
        <v>2457.75</v>
      </c>
      <c r="U2170" t="n">
        <v>0.73</v>
      </c>
      <c r="V2170" t="n">
        <v>0.75</v>
      </c>
      <c r="W2170" t="n">
        <v>2.62</v>
      </c>
      <c r="X2170" t="n">
        <v>0.14</v>
      </c>
      <c r="Y2170" t="n">
        <v>1</v>
      </c>
      <c r="Z2170" t="n">
        <v>10</v>
      </c>
    </row>
    <row r="2171">
      <c r="A2171" t="n">
        <v>154</v>
      </c>
      <c r="B2171" t="n">
        <v>130</v>
      </c>
      <c r="C2171" t="inlineStr">
        <is>
          <t xml:space="preserve">CONCLUIDO	</t>
        </is>
      </c>
      <c r="D2171" t="n">
        <v>5.3832</v>
      </c>
      <c r="E2171" t="n">
        <v>18.58</v>
      </c>
      <c r="F2171" t="n">
        <v>15.48</v>
      </c>
      <c r="G2171" t="n">
        <v>154.78</v>
      </c>
      <c r="H2171" t="n">
        <v>2.12</v>
      </c>
      <c r="I2171" t="n">
        <v>6</v>
      </c>
      <c r="J2171" t="n">
        <v>331.75</v>
      </c>
      <c r="K2171" t="n">
        <v>59.19</v>
      </c>
      <c r="L2171" t="n">
        <v>39.5</v>
      </c>
      <c r="M2171" t="n">
        <v>4</v>
      </c>
      <c r="N2171" t="n">
        <v>103.06</v>
      </c>
      <c r="O2171" t="n">
        <v>41150.28</v>
      </c>
      <c r="P2171" t="n">
        <v>227.33</v>
      </c>
      <c r="Q2171" t="n">
        <v>467.07</v>
      </c>
      <c r="R2171" t="n">
        <v>54.61</v>
      </c>
      <c r="S2171" t="n">
        <v>39.61</v>
      </c>
      <c r="T2171" t="n">
        <v>2564.81</v>
      </c>
      <c r="U2171" t="n">
        <v>0.73</v>
      </c>
      <c r="V2171" t="n">
        <v>0.75</v>
      </c>
      <c r="W2171" t="n">
        <v>2.62</v>
      </c>
      <c r="X2171" t="n">
        <v>0.14</v>
      </c>
      <c r="Y2171" t="n">
        <v>1</v>
      </c>
      <c r="Z2171" t="n">
        <v>10</v>
      </c>
    </row>
    <row r="2172">
      <c r="A2172" t="n">
        <v>155</v>
      </c>
      <c r="B2172" t="n">
        <v>130</v>
      </c>
      <c r="C2172" t="inlineStr">
        <is>
          <t xml:space="preserve">CONCLUIDO	</t>
        </is>
      </c>
      <c r="D2172" t="n">
        <v>5.3833</v>
      </c>
      <c r="E2172" t="n">
        <v>18.58</v>
      </c>
      <c r="F2172" t="n">
        <v>15.48</v>
      </c>
      <c r="G2172" t="n">
        <v>154.78</v>
      </c>
      <c r="H2172" t="n">
        <v>2.13</v>
      </c>
      <c r="I2172" t="n">
        <v>6</v>
      </c>
      <c r="J2172" t="n">
        <v>332.34</v>
      </c>
      <c r="K2172" t="n">
        <v>59.19</v>
      </c>
      <c r="L2172" t="n">
        <v>39.75</v>
      </c>
      <c r="M2172" t="n">
        <v>4</v>
      </c>
      <c r="N2172" t="n">
        <v>103.4</v>
      </c>
      <c r="O2172" t="n">
        <v>41223.13</v>
      </c>
      <c r="P2172" t="n">
        <v>226.5</v>
      </c>
      <c r="Q2172" t="n">
        <v>467.07</v>
      </c>
      <c r="R2172" t="n">
        <v>54.6</v>
      </c>
      <c r="S2172" t="n">
        <v>39.61</v>
      </c>
      <c r="T2172" t="n">
        <v>2560.62</v>
      </c>
      <c r="U2172" t="n">
        <v>0.73</v>
      </c>
      <c r="V2172" t="n">
        <v>0.75</v>
      </c>
      <c r="W2172" t="n">
        <v>2.62</v>
      </c>
      <c r="X2172" t="n">
        <v>0.14</v>
      </c>
      <c r="Y2172" t="n">
        <v>1</v>
      </c>
      <c r="Z2172" t="n">
        <v>10</v>
      </c>
    </row>
    <row r="2173">
      <c r="A2173" t="n">
        <v>156</v>
      </c>
      <c r="B2173" t="n">
        <v>130</v>
      </c>
      <c r="C2173" t="inlineStr">
        <is>
          <t xml:space="preserve">CONCLUIDO	</t>
        </is>
      </c>
      <c r="D2173" t="n">
        <v>5.3833</v>
      </c>
      <c r="E2173" t="n">
        <v>18.58</v>
      </c>
      <c r="F2173" t="n">
        <v>15.48</v>
      </c>
      <c r="G2173" t="n">
        <v>154.78</v>
      </c>
      <c r="H2173" t="n">
        <v>2.14</v>
      </c>
      <c r="I2173" t="n">
        <v>6</v>
      </c>
      <c r="J2173" t="n">
        <v>332.93</v>
      </c>
      <c r="K2173" t="n">
        <v>59.19</v>
      </c>
      <c r="L2173" t="n">
        <v>40</v>
      </c>
      <c r="M2173" t="n">
        <v>4</v>
      </c>
      <c r="N2173" t="n">
        <v>103.74</v>
      </c>
      <c r="O2173" t="n">
        <v>41296.16</v>
      </c>
      <c r="P2173" t="n">
        <v>226.45</v>
      </c>
      <c r="Q2173" t="n">
        <v>467.07</v>
      </c>
      <c r="R2173" t="n">
        <v>54.71</v>
      </c>
      <c r="S2173" t="n">
        <v>39.61</v>
      </c>
      <c r="T2173" t="n">
        <v>2616.66</v>
      </c>
      <c r="U2173" t="n">
        <v>0.72</v>
      </c>
      <c r="V2173" t="n">
        <v>0.75</v>
      </c>
      <c r="W2173" t="n">
        <v>2.62</v>
      </c>
      <c r="X2173" t="n">
        <v>0.14</v>
      </c>
      <c r="Y2173" t="n">
        <v>1</v>
      </c>
      <c r="Z2173" t="n">
        <v>10</v>
      </c>
    </row>
    <row r="2174">
      <c r="A2174" t="n">
        <v>0</v>
      </c>
      <c r="B2174" t="n">
        <v>75</v>
      </c>
      <c r="C2174" t="inlineStr">
        <is>
          <t xml:space="preserve">CONCLUIDO	</t>
        </is>
      </c>
      <c r="D2174" t="n">
        <v>3.5493</v>
      </c>
      <c r="E2174" t="n">
        <v>28.17</v>
      </c>
      <c r="F2174" t="n">
        <v>20.52</v>
      </c>
      <c r="G2174" t="n">
        <v>7</v>
      </c>
      <c r="H2174" t="n">
        <v>0.12</v>
      </c>
      <c r="I2174" t="n">
        <v>176</v>
      </c>
      <c r="J2174" t="n">
        <v>150.44</v>
      </c>
      <c r="K2174" t="n">
        <v>49.1</v>
      </c>
      <c r="L2174" t="n">
        <v>1</v>
      </c>
      <c r="M2174" t="n">
        <v>174</v>
      </c>
      <c r="N2174" t="n">
        <v>25.34</v>
      </c>
      <c r="O2174" t="n">
        <v>18787.76</v>
      </c>
      <c r="P2174" t="n">
        <v>242.51</v>
      </c>
      <c r="Q2174" t="n">
        <v>467.25</v>
      </c>
      <c r="R2174" t="n">
        <v>219.77</v>
      </c>
      <c r="S2174" t="n">
        <v>39.61</v>
      </c>
      <c r="T2174" t="n">
        <v>84295.35000000001</v>
      </c>
      <c r="U2174" t="n">
        <v>0.18</v>
      </c>
      <c r="V2174" t="n">
        <v>0.57</v>
      </c>
      <c r="W2174" t="n">
        <v>2.88</v>
      </c>
      <c r="X2174" t="n">
        <v>5.18</v>
      </c>
      <c r="Y2174" t="n">
        <v>1</v>
      </c>
      <c r="Z2174" t="n">
        <v>10</v>
      </c>
    </row>
    <row r="2175">
      <c r="A2175" t="n">
        <v>1</v>
      </c>
      <c r="B2175" t="n">
        <v>75</v>
      </c>
      <c r="C2175" t="inlineStr">
        <is>
          <t xml:space="preserve">CONCLUIDO	</t>
        </is>
      </c>
      <c r="D2175" t="n">
        <v>3.9215</v>
      </c>
      <c r="E2175" t="n">
        <v>25.5</v>
      </c>
      <c r="F2175" t="n">
        <v>19.19</v>
      </c>
      <c r="G2175" t="n">
        <v>8.720000000000001</v>
      </c>
      <c r="H2175" t="n">
        <v>0.15</v>
      </c>
      <c r="I2175" t="n">
        <v>132</v>
      </c>
      <c r="J2175" t="n">
        <v>150.78</v>
      </c>
      <c r="K2175" t="n">
        <v>49.1</v>
      </c>
      <c r="L2175" t="n">
        <v>1.25</v>
      </c>
      <c r="M2175" t="n">
        <v>130</v>
      </c>
      <c r="N2175" t="n">
        <v>25.44</v>
      </c>
      <c r="O2175" t="n">
        <v>18830.65</v>
      </c>
      <c r="P2175" t="n">
        <v>226.27</v>
      </c>
      <c r="Q2175" t="n">
        <v>467.14</v>
      </c>
      <c r="R2175" t="n">
        <v>175.54</v>
      </c>
      <c r="S2175" t="n">
        <v>39.61</v>
      </c>
      <c r="T2175" t="n">
        <v>62401.49</v>
      </c>
      <c r="U2175" t="n">
        <v>0.23</v>
      </c>
      <c r="V2175" t="n">
        <v>0.61</v>
      </c>
      <c r="W2175" t="n">
        <v>2.83</v>
      </c>
      <c r="X2175" t="n">
        <v>3.85</v>
      </c>
      <c r="Y2175" t="n">
        <v>1</v>
      </c>
      <c r="Z2175" t="n">
        <v>10</v>
      </c>
    </row>
    <row r="2176">
      <c r="A2176" t="n">
        <v>2</v>
      </c>
      <c r="B2176" t="n">
        <v>75</v>
      </c>
      <c r="C2176" t="inlineStr">
        <is>
          <t xml:space="preserve">CONCLUIDO	</t>
        </is>
      </c>
      <c r="D2176" t="n">
        <v>4.1881</v>
      </c>
      <c r="E2176" t="n">
        <v>23.88</v>
      </c>
      <c r="F2176" t="n">
        <v>18.39</v>
      </c>
      <c r="G2176" t="n">
        <v>10.51</v>
      </c>
      <c r="H2176" t="n">
        <v>0.18</v>
      </c>
      <c r="I2176" t="n">
        <v>105</v>
      </c>
      <c r="J2176" t="n">
        <v>151.13</v>
      </c>
      <c r="K2176" t="n">
        <v>49.1</v>
      </c>
      <c r="L2176" t="n">
        <v>1.5</v>
      </c>
      <c r="M2176" t="n">
        <v>103</v>
      </c>
      <c r="N2176" t="n">
        <v>25.54</v>
      </c>
      <c r="O2176" t="n">
        <v>18873.58</v>
      </c>
      <c r="P2176" t="n">
        <v>216.3</v>
      </c>
      <c r="Q2176" t="n">
        <v>467.26</v>
      </c>
      <c r="R2176" t="n">
        <v>149.44</v>
      </c>
      <c r="S2176" t="n">
        <v>39.61</v>
      </c>
      <c r="T2176" t="n">
        <v>49486.93</v>
      </c>
      <c r="U2176" t="n">
        <v>0.27</v>
      </c>
      <c r="V2176" t="n">
        <v>0.63</v>
      </c>
      <c r="W2176" t="n">
        <v>2.79</v>
      </c>
      <c r="X2176" t="n">
        <v>3.06</v>
      </c>
      <c r="Y2176" t="n">
        <v>1</v>
      </c>
      <c r="Z2176" t="n">
        <v>10</v>
      </c>
    </row>
    <row r="2177">
      <c r="A2177" t="n">
        <v>3</v>
      </c>
      <c r="B2177" t="n">
        <v>75</v>
      </c>
      <c r="C2177" t="inlineStr">
        <is>
          <t xml:space="preserve">CONCLUIDO	</t>
        </is>
      </c>
      <c r="D2177" t="n">
        <v>4.3928</v>
      </c>
      <c r="E2177" t="n">
        <v>22.76</v>
      </c>
      <c r="F2177" t="n">
        <v>17.83</v>
      </c>
      <c r="G2177" t="n">
        <v>12.3</v>
      </c>
      <c r="H2177" t="n">
        <v>0.2</v>
      </c>
      <c r="I2177" t="n">
        <v>87</v>
      </c>
      <c r="J2177" t="n">
        <v>151.48</v>
      </c>
      <c r="K2177" t="n">
        <v>49.1</v>
      </c>
      <c r="L2177" t="n">
        <v>1.75</v>
      </c>
      <c r="M2177" t="n">
        <v>85</v>
      </c>
      <c r="N2177" t="n">
        <v>25.64</v>
      </c>
      <c r="O2177" t="n">
        <v>18916.54</v>
      </c>
      <c r="P2177" t="n">
        <v>209.11</v>
      </c>
      <c r="Q2177" t="n">
        <v>467.09</v>
      </c>
      <c r="R2177" t="n">
        <v>131.58</v>
      </c>
      <c r="S2177" t="n">
        <v>39.61</v>
      </c>
      <c r="T2177" t="n">
        <v>40646.61</v>
      </c>
      <c r="U2177" t="n">
        <v>0.3</v>
      </c>
      <c r="V2177" t="n">
        <v>0.65</v>
      </c>
      <c r="W2177" t="n">
        <v>2.74</v>
      </c>
      <c r="X2177" t="n">
        <v>2.49</v>
      </c>
      <c r="Y2177" t="n">
        <v>1</v>
      </c>
      <c r="Z2177" t="n">
        <v>10</v>
      </c>
    </row>
    <row r="2178">
      <c r="A2178" t="n">
        <v>4</v>
      </c>
      <c r="B2178" t="n">
        <v>75</v>
      </c>
      <c r="C2178" t="inlineStr">
        <is>
          <t xml:space="preserve">CONCLUIDO	</t>
        </is>
      </c>
      <c r="D2178" t="n">
        <v>4.5334</v>
      </c>
      <c r="E2178" t="n">
        <v>22.06</v>
      </c>
      <c r="F2178" t="n">
        <v>17.49</v>
      </c>
      <c r="G2178" t="n">
        <v>13.99</v>
      </c>
      <c r="H2178" t="n">
        <v>0.23</v>
      </c>
      <c r="I2178" t="n">
        <v>75</v>
      </c>
      <c r="J2178" t="n">
        <v>151.83</v>
      </c>
      <c r="K2178" t="n">
        <v>49.1</v>
      </c>
      <c r="L2178" t="n">
        <v>2</v>
      </c>
      <c r="M2178" t="n">
        <v>73</v>
      </c>
      <c r="N2178" t="n">
        <v>25.73</v>
      </c>
      <c r="O2178" t="n">
        <v>18959.54</v>
      </c>
      <c r="P2178" t="n">
        <v>204.56</v>
      </c>
      <c r="Q2178" t="n">
        <v>467.24</v>
      </c>
      <c r="R2178" t="n">
        <v>120.17</v>
      </c>
      <c r="S2178" t="n">
        <v>39.61</v>
      </c>
      <c r="T2178" t="n">
        <v>35000.51</v>
      </c>
      <c r="U2178" t="n">
        <v>0.33</v>
      </c>
      <c r="V2178" t="n">
        <v>0.67</v>
      </c>
      <c r="W2178" t="n">
        <v>2.73</v>
      </c>
      <c r="X2178" t="n">
        <v>2.16</v>
      </c>
      <c r="Y2178" t="n">
        <v>1</v>
      </c>
      <c r="Z2178" t="n">
        <v>10</v>
      </c>
    </row>
    <row r="2179">
      <c r="A2179" t="n">
        <v>5</v>
      </c>
      <c r="B2179" t="n">
        <v>75</v>
      </c>
      <c r="C2179" t="inlineStr">
        <is>
          <t xml:space="preserve">CONCLUIDO	</t>
        </is>
      </c>
      <c r="D2179" t="n">
        <v>4.6609</v>
      </c>
      <c r="E2179" t="n">
        <v>21.46</v>
      </c>
      <c r="F2179" t="n">
        <v>17.19</v>
      </c>
      <c r="G2179" t="n">
        <v>15.87</v>
      </c>
      <c r="H2179" t="n">
        <v>0.26</v>
      </c>
      <c r="I2179" t="n">
        <v>65</v>
      </c>
      <c r="J2179" t="n">
        <v>152.18</v>
      </c>
      <c r="K2179" t="n">
        <v>49.1</v>
      </c>
      <c r="L2179" t="n">
        <v>2.25</v>
      </c>
      <c r="M2179" t="n">
        <v>63</v>
      </c>
      <c r="N2179" t="n">
        <v>25.83</v>
      </c>
      <c r="O2179" t="n">
        <v>19002.56</v>
      </c>
      <c r="P2179" t="n">
        <v>200.58</v>
      </c>
      <c r="Q2179" t="n">
        <v>467.09</v>
      </c>
      <c r="R2179" t="n">
        <v>110.69</v>
      </c>
      <c r="S2179" t="n">
        <v>39.61</v>
      </c>
      <c r="T2179" t="n">
        <v>30313.02</v>
      </c>
      <c r="U2179" t="n">
        <v>0.36</v>
      </c>
      <c r="V2179" t="n">
        <v>0.68</v>
      </c>
      <c r="W2179" t="n">
        <v>2.71</v>
      </c>
      <c r="X2179" t="n">
        <v>1.86</v>
      </c>
      <c r="Y2179" t="n">
        <v>1</v>
      </c>
      <c r="Z2179" t="n">
        <v>10</v>
      </c>
    </row>
    <row r="2180">
      <c r="A2180" t="n">
        <v>6</v>
      </c>
      <c r="B2180" t="n">
        <v>75</v>
      </c>
      <c r="C2180" t="inlineStr">
        <is>
          <t xml:space="preserve">CONCLUIDO	</t>
        </is>
      </c>
      <c r="D2180" t="n">
        <v>4.7534</v>
      </c>
      <c r="E2180" t="n">
        <v>21.04</v>
      </c>
      <c r="F2180" t="n">
        <v>16.99</v>
      </c>
      <c r="G2180" t="n">
        <v>17.57</v>
      </c>
      <c r="H2180" t="n">
        <v>0.29</v>
      </c>
      <c r="I2180" t="n">
        <v>58</v>
      </c>
      <c r="J2180" t="n">
        <v>152.53</v>
      </c>
      <c r="K2180" t="n">
        <v>49.1</v>
      </c>
      <c r="L2180" t="n">
        <v>2.5</v>
      </c>
      <c r="M2180" t="n">
        <v>56</v>
      </c>
      <c r="N2180" t="n">
        <v>25.93</v>
      </c>
      <c r="O2180" t="n">
        <v>19045.63</v>
      </c>
      <c r="P2180" t="n">
        <v>197.67</v>
      </c>
      <c r="Q2180" t="n">
        <v>467.25</v>
      </c>
      <c r="R2180" t="n">
        <v>103.74</v>
      </c>
      <c r="S2180" t="n">
        <v>39.61</v>
      </c>
      <c r="T2180" t="n">
        <v>26871.85</v>
      </c>
      <c r="U2180" t="n">
        <v>0.38</v>
      </c>
      <c r="V2180" t="n">
        <v>0.6899999999999999</v>
      </c>
      <c r="W2180" t="n">
        <v>2.71</v>
      </c>
      <c r="X2180" t="n">
        <v>1.65</v>
      </c>
      <c r="Y2180" t="n">
        <v>1</v>
      </c>
      <c r="Z2180" t="n">
        <v>10</v>
      </c>
    </row>
    <row r="2181">
      <c r="A2181" t="n">
        <v>7</v>
      </c>
      <c r="B2181" t="n">
        <v>75</v>
      </c>
      <c r="C2181" t="inlineStr">
        <is>
          <t xml:space="preserve">CONCLUIDO	</t>
        </is>
      </c>
      <c r="D2181" t="n">
        <v>4.8425</v>
      </c>
      <c r="E2181" t="n">
        <v>20.65</v>
      </c>
      <c r="F2181" t="n">
        <v>16.79</v>
      </c>
      <c r="G2181" t="n">
        <v>19.37</v>
      </c>
      <c r="H2181" t="n">
        <v>0.32</v>
      </c>
      <c r="I2181" t="n">
        <v>52</v>
      </c>
      <c r="J2181" t="n">
        <v>152.88</v>
      </c>
      <c r="K2181" t="n">
        <v>49.1</v>
      </c>
      <c r="L2181" t="n">
        <v>2.75</v>
      </c>
      <c r="M2181" t="n">
        <v>50</v>
      </c>
      <c r="N2181" t="n">
        <v>26.03</v>
      </c>
      <c r="O2181" t="n">
        <v>19088.72</v>
      </c>
      <c r="P2181" t="n">
        <v>194.72</v>
      </c>
      <c r="Q2181" t="n">
        <v>467.16</v>
      </c>
      <c r="R2181" t="n">
        <v>96.95</v>
      </c>
      <c r="S2181" t="n">
        <v>39.61</v>
      </c>
      <c r="T2181" t="n">
        <v>23506.85</v>
      </c>
      <c r="U2181" t="n">
        <v>0.41</v>
      </c>
      <c r="V2181" t="n">
        <v>0.6899999999999999</v>
      </c>
      <c r="W2181" t="n">
        <v>2.7</v>
      </c>
      <c r="X2181" t="n">
        <v>1.45</v>
      </c>
      <c r="Y2181" t="n">
        <v>1</v>
      </c>
      <c r="Z2181" t="n">
        <v>10</v>
      </c>
    </row>
    <row r="2182">
      <c r="A2182" t="n">
        <v>8</v>
      </c>
      <c r="B2182" t="n">
        <v>75</v>
      </c>
      <c r="C2182" t="inlineStr">
        <is>
          <t xml:space="preserve">CONCLUIDO	</t>
        </is>
      </c>
      <c r="D2182" t="n">
        <v>4.8953</v>
      </c>
      <c r="E2182" t="n">
        <v>20.43</v>
      </c>
      <c r="F2182" t="n">
        <v>16.68</v>
      </c>
      <c r="G2182" t="n">
        <v>20.86</v>
      </c>
      <c r="H2182" t="n">
        <v>0.35</v>
      </c>
      <c r="I2182" t="n">
        <v>48</v>
      </c>
      <c r="J2182" t="n">
        <v>153.23</v>
      </c>
      <c r="K2182" t="n">
        <v>49.1</v>
      </c>
      <c r="L2182" t="n">
        <v>3</v>
      </c>
      <c r="M2182" t="n">
        <v>46</v>
      </c>
      <c r="N2182" t="n">
        <v>26.13</v>
      </c>
      <c r="O2182" t="n">
        <v>19131.85</v>
      </c>
      <c r="P2182" t="n">
        <v>193.06</v>
      </c>
      <c r="Q2182" t="n">
        <v>467.13</v>
      </c>
      <c r="R2182" t="n">
        <v>93.67</v>
      </c>
      <c r="S2182" t="n">
        <v>39.61</v>
      </c>
      <c r="T2182" t="n">
        <v>21887.22</v>
      </c>
      <c r="U2182" t="n">
        <v>0.42</v>
      </c>
      <c r="V2182" t="n">
        <v>0.7</v>
      </c>
      <c r="W2182" t="n">
        <v>2.69</v>
      </c>
      <c r="X2182" t="n">
        <v>1.35</v>
      </c>
      <c r="Y2182" t="n">
        <v>1</v>
      </c>
      <c r="Z2182" t="n">
        <v>10</v>
      </c>
    </row>
    <row r="2183">
      <c r="A2183" t="n">
        <v>9</v>
      </c>
      <c r="B2183" t="n">
        <v>75</v>
      </c>
      <c r="C2183" t="inlineStr">
        <is>
          <t xml:space="preserve">CONCLUIDO	</t>
        </is>
      </c>
      <c r="D2183" t="n">
        <v>4.957</v>
      </c>
      <c r="E2183" t="n">
        <v>20.17</v>
      </c>
      <c r="F2183" t="n">
        <v>16.55</v>
      </c>
      <c r="G2183" t="n">
        <v>22.57</v>
      </c>
      <c r="H2183" t="n">
        <v>0.37</v>
      </c>
      <c r="I2183" t="n">
        <v>44</v>
      </c>
      <c r="J2183" t="n">
        <v>153.58</v>
      </c>
      <c r="K2183" t="n">
        <v>49.1</v>
      </c>
      <c r="L2183" t="n">
        <v>3.25</v>
      </c>
      <c r="M2183" t="n">
        <v>42</v>
      </c>
      <c r="N2183" t="n">
        <v>26.23</v>
      </c>
      <c r="O2183" t="n">
        <v>19175.02</v>
      </c>
      <c r="P2183" t="n">
        <v>191.03</v>
      </c>
      <c r="Q2183" t="n">
        <v>467.07</v>
      </c>
      <c r="R2183" t="n">
        <v>89.73</v>
      </c>
      <c r="S2183" t="n">
        <v>39.61</v>
      </c>
      <c r="T2183" t="n">
        <v>19938.15</v>
      </c>
      <c r="U2183" t="n">
        <v>0.44</v>
      </c>
      <c r="V2183" t="n">
        <v>0.7</v>
      </c>
      <c r="W2183" t="n">
        <v>2.68</v>
      </c>
      <c r="X2183" t="n">
        <v>1.22</v>
      </c>
      <c r="Y2183" t="n">
        <v>1</v>
      </c>
      <c r="Z2183" t="n">
        <v>10</v>
      </c>
    </row>
    <row r="2184">
      <c r="A2184" t="n">
        <v>10</v>
      </c>
      <c r="B2184" t="n">
        <v>75</v>
      </c>
      <c r="C2184" t="inlineStr">
        <is>
          <t xml:space="preserve">CONCLUIDO	</t>
        </is>
      </c>
      <c r="D2184" t="n">
        <v>5.0051</v>
      </c>
      <c r="E2184" t="n">
        <v>19.98</v>
      </c>
      <c r="F2184" t="n">
        <v>16.48</v>
      </c>
      <c r="G2184" t="n">
        <v>24.72</v>
      </c>
      <c r="H2184" t="n">
        <v>0.4</v>
      </c>
      <c r="I2184" t="n">
        <v>40</v>
      </c>
      <c r="J2184" t="n">
        <v>153.93</v>
      </c>
      <c r="K2184" t="n">
        <v>49.1</v>
      </c>
      <c r="L2184" t="n">
        <v>3.5</v>
      </c>
      <c r="M2184" t="n">
        <v>38</v>
      </c>
      <c r="N2184" t="n">
        <v>26.33</v>
      </c>
      <c r="O2184" t="n">
        <v>19218.22</v>
      </c>
      <c r="P2184" t="n">
        <v>189.68</v>
      </c>
      <c r="Q2184" t="n">
        <v>467.07</v>
      </c>
      <c r="R2184" t="n">
        <v>87.23999999999999</v>
      </c>
      <c r="S2184" t="n">
        <v>39.61</v>
      </c>
      <c r="T2184" t="n">
        <v>18709.38</v>
      </c>
      <c r="U2184" t="n">
        <v>0.45</v>
      </c>
      <c r="V2184" t="n">
        <v>0.71</v>
      </c>
      <c r="W2184" t="n">
        <v>2.68</v>
      </c>
      <c r="X2184" t="n">
        <v>1.15</v>
      </c>
      <c r="Y2184" t="n">
        <v>1</v>
      </c>
      <c r="Z2184" t="n">
        <v>10</v>
      </c>
    </row>
    <row r="2185">
      <c r="A2185" t="n">
        <v>11</v>
      </c>
      <c r="B2185" t="n">
        <v>75</v>
      </c>
      <c r="C2185" t="inlineStr">
        <is>
          <t xml:space="preserve">CONCLUIDO	</t>
        </is>
      </c>
      <c r="D2185" t="n">
        <v>5.0522</v>
      </c>
      <c r="E2185" t="n">
        <v>19.79</v>
      </c>
      <c r="F2185" t="n">
        <v>16.39</v>
      </c>
      <c r="G2185" t="n">
        <v>26.57</v>
      </c>
      <c r="H2185" t="n">
        <v>0.43</v>
      </c>
      <c r="I2185" t="n">
        <v>37</v>
      </c>
      <c r="J2185" t="n">
        <v>154.28</v>
      </c>
      <c r="K2185" t="n">
        <v>49.1</v>
      </c>
      <c r="L2185" t="n">
        <v>3.75</v>
      </c>
      <c r="M2185" t="n">
        <v>35</v>
      </c>
      <c r="N2185" t="n">
        <v>26.43</v>
      </c>
      <c r="O2185" t="n">
        <v>19261.45</v>
      </c>
      <c r="P2185" t="n">
        <v>187.95</v>
      </c>
      <c r="Q2185" t="n">
        <v>467.12</v>
      </c>
      <c r="R2185" t="n">
        <v>84.34</v>
      </c>
      <c r="S2185" t="n">
        <v>39.61</v>
      </c>
      <c r="T2185" t="n">
        <v>17274.22</v>
      </c>
      <c r="U2185" t="n">
        <v>0.47</v>
      </c>
      <c r="V2185" t="n">
        <v>0.71</v>
      </c>
      <c r="W2185" t="n">
        <v>2.67</v>
      </c>
      <c r="X2185" t="n">
        <v>1.05</v>
      </c>
      <c r="Y2185" t="n">
        <v>1</v>
      </c>
      <c r="Z2185" t="n">
        <v>10</v>
      </c>
    </row>
    <row r="2186">
      <c r="A2186" t="n">
        <v>12</v>
      </c>
      <c r="B2186" t="n">
        <v>75</v>
      </c>
      <c r="C2186" t="inlineStr">
        <is>
          <t xml:space="preserve">CONCLUIDO	</t>
        </is>
      </c>
      <c r="D2186" t="n">
        <v>5.0805</v>
      </c>
      <c r="E2186" t="n">
        <v>19.68</v>
      </c>
      <c r="F2186" t="n">
        <v>16.34</v>
      </c>
      <c r="G2186" t="n">
        <v>28.01</v>
      </c>
      <c r="H2186" t="n">
        <v>0.46</v>
      </c>
      <c r="I2186" t="n">
        <v>35</v>
      </c>
      <c r="J2186" t="n">
        <v>154.63</v>
      </c>
      <c r="K2186" t="n">
        <v>49.1</v>
      </c>
      <c r="L2186" t="n">
        <v>4</v>
      </c>
      <c r="M2186" t="n">
        <v>33</v>
      </c>
      <c r="N2186" t="n">
        <v>26.53</v>
      </c>
      <c r="O2186" t="n">
        <v>19304.72</v>
      </c>
      <c r="P2186" t="n">
        <v>186.96</v>
      </c>
      <c r="Q2186" t="n">
        <v>467.09</v>
      </c>
      <c r="R2186" t="n">
        <v>82.73999999999999</v>
      </c>
      <c r="S2186" t="n">
        <v>39.61</v>
      </c>
      <c r="T2186" t="n">
        <v>16483.43</v>
      </c>
      <c r="U2186" t="n">
        <v>0.48</v>
      </c>
      <c r="V2186" t="n">
        <v>0.71</v>
      </c>
      <c r="W2186" t="n">
        <v>2.67</v>
      </c>
      <c r="X2186" t="n">
        <v>1</v>
      </c>
      <c r="Y2186" t="n">
        <v>1</v>
      </c>
      <c r="Z2186" t="n">
        <v>10</v>
      </c>
    </row>
    <row r="2187">
      <c r="A2187" t="n">
        <v>13</v>
      </c>
      <c r="B2187" t="n">
        <v>75</v>
      </c>
      <c r="C2187" t="inlineStr">
        <is>
          <t xml:space="preserve">CONCLUIDO	</t>
        </is>
      </c>
      <c r="D2187" t="n">
        <v>5.1178</v>
      </c>
      <c r="E2187" t="n">
        <v>19.54</v>
      </c>
      <c r="F2187" t="n">
        <v>16.25</v>
      </c>
      <c r="G2187" t="n">
        <v>29.55</v>
      </c>
      <c r="H2187" t="n">
        <v>0.49</v>
      </c>
      <c r="I2187" t="n">
        <v>33</v>
      </c>
      <c r="J2187" t="n">
        <v>154.98</v>
      </c>
      <c r="K2187" t="n">
        <v>49.1</v>
      </c>
      <c r="L2187" t="n">
        <v>4.25</v>
      </c>
      <c r="M2187" t="n">
        <v>31</v>
      </c>
      <c r="N2187" t="n">
        <v>26.63</v>
      </c>
      <c r="O2187" t="n">
        <v>19348.03</v>
      </c>
      <c r="P2187" t="n">
        <v>185.26</v>
      </c>
      <c r="Q2187" t="n">
        <v>467.07</v>
      </c>
      <c r="R2187" t="n">
        <v>79.77</v>
      </c>
      <c r="S2187" t="n">
        <v>39.61</v>
      </c>
      <c r="T2187" t="n">
        <v>15012.7</v>
      </c>
      <c r="U2187" t="n">
        <v>0.5</v>
      </c>
      <c r="V2187" t="n">
        <v>0.72</v>
      </c>
      <c r="W2187" t="n">
        <v>2.67</v>
      </c>
      <c r="X2187" t="n">
        <v>0.92</v>
      </c>
      <c r="Y2187" t="n">
        <v>1</v>
      </c>
      <c r="Z2187" t="n">
        <v>10</v>
      </c>
    </row>
    <row r="2188">
      <c r="A2188" t="n">
        <v>14</v>
      </c>
      <c r="B2188" t="n">
        <v>75</v>
      </c>
      <c r="C2188" t="inlineStr">
        <is>
          <t xml:space="preserve">CONCLUIDO	</t>
        </is>
      </c>
      <c r="D2188" t="n">
        <v>5.1505</v>
      </c>
      <c r="E2188" t="n">
        <v>19.42</v>
      </c>
      <c r="F2188" t="n">
        <v>16.19</v>
      </c>
      <c r="G2188" t="n">
        <v>31.34</v>
      </c>
      <c r="H2188" t="n">
        <v>0.51</v>
      </c>
      <c r="I2188" t="n">
        <v>31</v>
      </c>
      <c r="J2188" t="n">
        <v>155.33</v>
      </c>
      <c r="K2188" t="n">
        <v>49.1</v>
      </c>
      <c r="L2188" t="n">
        <v>4.5</v>
      </c>
      <c r="M2188" t="n">
        <v>29</v>
      </c>
      <c r="N2188" t="n">
        <v>26.74</v>
      </c>
      <c r="O2188" t="n">
        <v>19391.36</v>
      </c>
      <c r="P2188" t="n">
        <v>184.43</v>
      </c>
      <c r="Q2188" t="n">
        <v>467.08</v>
      </c>
      <c r="R2188" t="n">
        <v>77.61</v>
      </c>
      <c r="S2188" t="n">
        <v>39.61</v>
      </c>
      <c r="T2188" t="n">
        <v>13940.22</v>
      </c>
      <c r="U2188" t="n">
        <v>0.51</v>
      </c>
      <c r="V2188" t="n">
        <v>0.72</v>
      </c>
      <c r="W2188" t="n">
        <v>2.67</v>
      </c>
      <c r="X2188" t="n">
        <v>0.86</v>
      </c>
      <c r="Y2188" t="n">
        <v>1</v>
      </c>
      <c r="Z2188" t="n">
        <v>10</v>
      </c>
    </row>
    <row r="2189">
      <c r="A2189" t="n">
        <v>15</v>
      </c>
      <c r="B2189" t="n">
        <v>75</v>
      </c>
      <c r="C2189" t="inlineStr">
        <is>
          <t xml:space="preserve">CONCLUIDO	</t>
        </is>
      </c>
      <c r="D2189" t="n">
        <v>5.1777</v>
      </c>
      <c r="E2189" t="n">
        <v>19.31</v>
      </c>
      <c r="F2189" t="n">
        <v>16.15</v>
      </c>
      <c r="G2189" t="n">
        <v>33.42</v>
      </c>
      <c r="H2189" t="n">
        <v>0.54</v>
      </c>
      <c r="I2189" t="n">
        <v>29</v>
      </c>
      <c r="J2189" t="n">
        <v>155.68</v>
      </c>
      <c r="K2189" t="n">
        <v>49.1</v>
      </c>
      <c r="L2189" t="n">
        <v>4.75</v>
      </c>
      <c r="M2189" t="n">
        <v>27</v>
      </c>
      <c r="N2189" t="n">
        <v>26.84</v>
      </c>
      <c r="O2189" t="n">
        <v>19434.74</v>
      </c>
      <c r="P2189" t="n">
        <v>183.05</v>
      </c>
      <c r="Q2189" t="n">
        <v>467.08</v>
      </c>
      <c r="R2189" t="n">
        <v>76.75</v>
      </c>
      <c r="S2189" t="n">
        <v>39.61</v>
      </c>
      <c r="T2189" t="n">
        <v>13520.98</v>
      </c>
      <c r="U2189" t="n">
        <v>0.52</v>
      </c>
      <c r="V2189" t="n">
        <v>0.72</v>
      </c>
      <c r="W2189" t="n">
        <v>2.65</v>
      </c>
      <c r="X2189" t="n">
        <v>0.82</v>
      </c>
      <c r="Y2189" t="n">
        <v>1</v>
      </c>
      <c r="Z2189" t="n">
        <v>10</v>
      </c>
    </row>
    <row r="2190">
      <c r="A2190" t="n">
        <v>16</v>
      </c>
      <c r="B2190" t="n">
        <v>75</v>
      </c>
      <c r="C2190" t="inlineStr">
        <is>
          <t xml:space="preserve">CONCLUIDO	</t>
        </is>
      </c>
      <c r="D2190" t="n">
        <v>5.1951</v>
      </c>
      <c r="E2190" t="n">
        <v>19.25</v>
      </c>
      <c r="F2190" t="n">
        <v>16.12</v>
      </c>
      <c r="G2190" t="n">
        <v>34.54</v>
      </c>
      <c r="H2190" t="n">
        <v>0.57</v>
      </c>
      <c r="I2190" t="n">
        <v>28</v>
      </c>
      <c r="J2190" t="n">
        <v>156.03</v>
      </c>
      <c r="K2190" t="n">
        <v>49.1</v>
      </c>
      <c r="L2190" t="n">
        <v>5</v>
      </c>
      <c r="M2190" t="n">
        <v>26</v>
      </c>
      <c r="N2190" t="n">
        <v>26.94</v>
      </c>
      <c r="O2190" t="n">
        <v>19478.15</v>
      </c>
      <c r="P2190" t="n">
        <v>182.27</v>
      </c>
      <c r="Q2190" t="n">
        <v>467.07</v>
      </c>
      <c r="R2190" t="n">
        <v>75.56</v>
      </c>
      <c r="S2190" t="n">
        <v>39.61</v>
      </c>
      <c r="T2190" t="n">
        <v>12933.18</v>
      </c>
      <c r="U2190" t="n">
        <v>0.52</v>
      </c>
      <c r="V2190" t="n">
        <v>0.72</v>
      </c>
      <c r="W2190" t="n">
        <v>2.65</v>
      </c>
      <c r="X2190" t="n">
        <v>0.78</v>
      </c>
      <c r="Y2190" t="n">
        <v>1</v>
      </c>
      <c r="Z2190" t="n">
        <v>10</v>
      </c>
    </row>
    <row r="2191">
      <c r="A2191" t="n">
        <v>17</v>
      </c>
      <c r="B2191" t="n">
        <v>75</v>
      </c>
      <c r="C2191" t="inlineStr">
        <is>
          <t xml:space="preserve">CONCLUIDO	</t>
        </is>
      </c>
      <c r="D2191" t="n">
        <v>5.2324</v>
      </c>
      <c r="E2191" t="n">
        <v>19.11</v>
      </c>
      <c r="F2191" t="n">
        <v>16.04</v>
      </c>
      <c r="G2191" t="n">
        <v>37.02</v>
      </c>
      <c r="H2191" t="n">
        <v>0.59</v>
      </c>
      <c r="I2191" t="n">
        <v>26</v>
      </c>
      <c r="J2191" t="n">
        <v>156.39</v>
      </c>
      <c r="K2191" t="n">
        <v>49.1</v>
      </c>
      <c r="L2191" t="n">
        <v>5.25</v>
      </c>
      <c r="M2191" t="n">
        <v>24</v>
      </c>
      <c r="N2191" t="n">
        <v>27.04</v>
      </c>
      <c r="O2191" t="n">
        <v>19521.59</v>
      </c>
      <c r="P2191" t="n">
        <v>181.16</v>
      </c>
      <c r="Q2191" t="n">
        <v>467.07</v>
      </c>
      <c r="R2191" t="n">
        <v>73.05</v>
      </c>
      <c r="S2191" t="n">
        <v>39.61</v>
      </c>
      <c r="T2191" t="n">
        <v>11683.69</v>
      </c>
      <c r="U2191" t="n">
        <v>0.54</v>
      </c>
      <c r="V2191" t="n">
        <v>0.73</v>
      </c>
      <c r="W2191" t="n">
        <v>2.65</v>
      </c>
      <c r="X2191" t="n">
        <v>0.71</v>
      </c>
      <c r="Y2191" t="n">
        <v>1</v>
      </c>
      <c r="Z2191" t="n">
        <v>10</v>
      </c>
    </row>
    <row r="2192">
      <c r="A2192" t="n">
        <v>18</v>
      </c>
      <c r="B2192" t="n">
        <v>75</v>
      </c>
      <c r="C2192" t="inlineStr">
        <is>
          <t xml:space="preserve">CONCLUIDO	</t>
        </is>
      </c>
      <c r="D2192" t="n">
        <v>5.2403</v>
      </c>
      <c r="E2192" t="n">
        <v>19.08</v>
      </c>
      <c r="F2192" t="n">
        <v>16.04</v>
      </c>
      <c r="G2192" t="n">
        <v>38.5</v>
      </c>
      <c r="H2192" t="n">
        <v>0.62</v>
      </c>
      <c r="I2192" t="n">
        <v>25</v>
      </c>
      <c r="J2192" t="n">
        <v>156.74</v>
      </c>
      <c r="K2192" t="n">
        <v>49.1</v>
      </c>
      <c r="L2192" t="n">
        <v>5.5</v>
      </c>
      <c r="M2192" t="n">
        <v>23</v>
      </c>
      <c r="N2192" t="n">
        <v>27.14</v>
      </c>
      <c r="O2192" t="n">
        <v>19565.07</v>
      </c>
      <c r="P2192" t="n">
        <v>180.49</v>
      </c>
      <c r="Q2192" t="n">
        <v>467.1</v>
      </c>
      <c r="R2192" t="n">
        <v>72.97</v>
      </c>
      <c r="S2192" t="n">
        <v>39.61</v>
      </c>
      <c r="T2192" t="n">
        <v>11652.63</v>
      </c>
      <c r="U2192" t="n">
        <v>0.54</v>
      </c>
      <c r="V2192" t="n">
        <v>0.73</v>
      </c>
      <c r="W2192" t="n">
        <v>2.65</v>
      </c>
      <c r="X2192" t="n">
        <v>0.71</v>
      </c>
      <c r="Y2192" t="n">
        <v>1</v>
      </c>
      <c r="Z2192" t="n">
        <v>10</v>
      </c>
    </row>
    <row r="2193">
      <c r="A2193" t="n">
        <v>19</v>
      </c>
      <c r="B2193" t="n">
        <v>75</v>
      </c>
      <c r="C2193" t="inlineStr">
        <is>
          <t xml:space="preserve">CONCLUIDO	</t>
        </is>
      </c>
      <c r="D2193" t="n">
        <v>5.2619</v>
      </c>
      <c r="E2193" t="n">
        <v>19</v>
      </c>
      <c r="F2193" t="n">
        <v>15.99</v>
      </c>
      <c r="G2193" t="n">
        <v>39.99</v>
      </c>
      <c r="H2193" t="n">
        <v>0.65</v>
      </c>
      <c r="I2193" t="n">
        <v>24</v>
      </c>
      <c r="J2193" t="n">
        <v>157.09</v>
      </c>
      <c r="K2193" t="n">
        <v>49.1</v>
      </c>
      <c r="L2193" t="n">
        <v>5.75</v>
      </c>
      <c r="M2193" t="n">
        <v>22</v>
      </c>
      <c r="N2193" t="n">
        <v>27.25</v>
      </c>
      <c r="O2193" t="n">
        <v>19608.58</v>
      </c>
      <c r="P2193" t="n">
        <v>179.16</v>
      </c>
      <c r="Q2193" t="n">
        <v>467.11</v>
      </c>
      <c r="R2193" t="n">
        <v>71.38</v>
      </c>
      <c r="S2193" t="n">
        <v>39.61</v>
      </c>
      <c r="T2193" t="n">
        <v>10862.76</v>
      </c>
      <c r="U2193" t="n">
        <v>0.55</v>
      </c>
      <c r="V2193" t="n">
        <v>0.73</v>
      </c>
      <c r="W2193" t="n">
        <v>2.65</v>
      </c>
      <c r="X2193" t="n">
        <v>0.66</v>
      </c>
      <c r="Y2193" t="n">
        <v>1</v>
      </c>
      <c r="Z2193" t="n">
        <v>10</v>
      </c>
    </row>
    <row r="2194">
      <c r="A2194" t="n">
        <v>20</v>
      </c>
      <c r="B2194" t="n">
        <v>75</v>
      </c>
      <c r="C2194" t="inlineStr">
        <is>
          <t xml:space="preserve">CONCLUIDO	</t>
        </is>
      </c>
      <c r="D2194" t="n">
        <v>5.278</v>
      </c>
      <c r="E2194" t="n">
        <v>18.95</v>
      </c>
      <c r="F2194" t="n">
        <v>15.97</v>
      </c>
      <c r="G2194" t="n">
        <v>41.65</v>
      </c>
      <c r="H2194" t="n">
        <v>0.67</v>
      </c>
      <c r="I2194" t="n">
        <v>23</v>
      </c>
      <c r="J2194" t="n">
        <v>157.44</v>
      </c>
      <c r="K2194" t="n">
        <v>49.1</v>
      </c>
      <c r="L2194" t="n">
        <v>6</v>
      </c>
      <c r="M2194" t="n">
        <v>21</v>
      </c>
      <c r="N2194" t="n">
        <v>27.35</v>
      </c>
      <c r="O2194" t="n">
        <v>19652.13</v>
      </c>
      <c r="P2194" t="n">
        <v>178.24</v>
      </c>
      <c r="Q2194" t="n">
        <v>467.08</v>
      </c>
      <c r="R2194" t="n">
        <v>70.63</v>
      </c>
      <c r="S2194" t="n">
        <v>39.61</v>
      </c>
      <c r="T2194" t="n">
        <v>10491.37</v>
      </c>
      <c r="U2194" t="n">
        <v>0.5600000000000001</v>
      </c>
      <c r="V2194" t="n">
        <v>0.73</v>
      </c>
      <c r="W2194" t="n">
        <v>2.65</v>
      </c>
      <c r="X2194" t="n">
        <v>0.63</v>
      </c>
      <c r="Y2194" t="n">
        <v>1</v>
      </c>
      <c r="Z2194" t="n">
        <v>10</v>
      </c>
    </row>
    <row r="2195">
      <c r="A2195" t="n">
        <v>21</v>
      </c>
      <c r="B2195" t="n">
        <v>75</v>
      </c>
      <c r="C2195" t="inlineStr">
        <is>
          <t xml:space="preserve">CONCLUIDO	</t>
        </is>
      </c>
      <c r="D2195" t="n">
        <v>5.2965</v>
      </c>
      <c r="E2195" t="n">
        <v>18.88</v>
      </c>
      <c r="F2195" t="n">
        <v>15.93</v>
      </c>
      <c r="G2195" t="n">
        <v>43.45</v>
      </c>
      <c r="H2195" t="n">
        <v>0.7</v>
      </c>
      <c r="I2195" t="n">
        <v>22</v>
      </c>
      <c r="J2195" t="n">
        <v>157.8</v>
      </c>
      <c r="K2195" t="n">
        <v>49.1</v>
      </c>
      <c r="L2195" t="n">
        <v>6.25</v>
      </c>
      <c r="M2195" t="n">
        <v>20</v>
      </c>
      <c r="N2195" t="n">
        <v>27.45</v>
      </c>
      <c r="O2195" t="n">
        <v>19695.71</v>
      </c>
      <c r="P2195" t="n">
        <v>177.38</v>
      </c>
      <c r="Q2195" t="n">
        <v>467.11</v>
      </c>
      <c r="R2195" t="n">
        <v>69.5</v>
      </c>
      <c r="S2195" t="n">
        <v>39.61</v>
      </c>
      <c r="T2195" t="n">
        <v>9928.92</v>
      </c>
      <c r="U2195" t="n">
        <v>0.57</v>
      </c>
      <c r="V2195" t="n">
        <v>0.73</v>
      </c>
      <c r="W2195" t="n">
        <v>2.64</v>
      </c>
      <c r="X2195" t="n">
        <v>0.6</v>
      </c>
      <c r="Y2195" t="n">
        <v>1</v>
      </c>
      <c r="Z2195" t="n">
        <v>10</v>
      </c>
    </row>
    <row r="2196">
      <c r="A2196" t="n">
        <v>22</v>
      </c>
      <c r="B2196" t="n">
        <v>75</v>
      </c>
      <c r="C2196" t="inlineStr">
        <is>
          <t xml:space="preserve">CONCLUIDO	</t>
        </is>
      </c>
      <c r="D2196" t="n">
        <v>5.3115</v>
      </c>
      <c r="E2196" t="n">
        <v>18.83</v>
      </c>
      <c r="F2196" t="n">
        <v>15.91</v>
      </c>
      <c r="G2196" t="n">
        <v>45.45</v>
      </c>
      <c r="H2196" t="n">
        <v>0.73</v>
      </c>
      <c r="I2196" t="n">
        <v>21</v>
      </c>
      <c r="J2196" t="n">
        <v>158.15</v>
      </c>
      <c r="K2196" t="n">
        <v>49.1</v>
      </c>
      <c r="L2196" t="n">
        <v>6.5</v>
      </c>
      <c r="M2196" t="n">
        <v>19</v>
      </c>
      <c r="N2196" t="n">
        <v>27.56</v>
      </c>
      <c r="O2196" t="n">
        <v>19739.33</v>
      </c>
      <c r="P2196" t="n">
        <v>176.6</v>
      </c>
      <c r="Q2196" t="n">
        <v>467.1</v>
      </c>
      <c r="R2196" t="n">
        <v>68.67</v>
      </c>
      <c r="S2196" t="n">
        <v>39.61</v>
      </c>
      <c r="T2196" t="n">
        <v>9519.08</v>
      </c>
      <c r="U2196" t="n">
        <v>0.58</v>
      </c>
      <c r="V2196" t="n">
        <v>0.73</v>
      </c>
      <c r="W2196" t="n">
        <v>2.64</v>
      </c>
      <c r="X2196" t="n">
        <v>0.57</v>
      </c>
      <c r="Y2196" t="n">
        <v>1</v>
      </c>
      <c r="Z2196" t="n">
        <v>10</v>
      </c>
    </row>
    <row r="2197">
      <c r="A2197" t="n">
        <v>23</v>
      </c>
      <c r="B2197" t="n">
        <v>75</v>
      </c>
      <c r="C2197" t="inlineStr">
        <is>
          <t xml:space="preserve">CONCLUIDO	</t>
        </is>
      </c>
      <c r="D2197" t="n">
        <v>5.3299</v>
      </c>
      <c r="E2197" t="n">
        <v>18.76</v>
      </c>
      <c r="F2197" t="n">
        <v>15.87</v>
      </c>
      <c r="G2197" t="n">
        <v>47.62</v>
      </c>
      <c r="H2197" t="n">
        <v>0.75</v>
      </c>
      <c r="I2197" t="n">
        <v>20</v>
      </c>
      <c r="J2197" t="n">
        <v>158.51</v>
      </c>
      <c r="K2197" t="n">
        <v>49.1</v>
      </c>
      <c r="L2197" t="n">
        <v>6.75</v>
      </c>
      <c r="M2197" t="n">
        <v>18</v>
      </c>
      <c r="N2197" t="n">
        <v>27.66</v>
      </c>
      <c r="O2197" t="n">
        <v>19782.99</v>
      </c>
      <c r="P2197" t="n">
        <v>176.15</v>
      </c>
      <c r="Q2197" t="n">
        <v>467.07</v>
      </c>
      <c r="R2197" t="n">
        <v>67.62</v>
      </c>
      <c r="S2197" t="n">
        <v>39.61</v>
      </c>
      <c r="T2197" t="n">
        <v>9000.290000000001</v>
      </c>
      <c r="U2197" t="n">
        <v>0.59</v>
      </c>
      <c r="V2197" t="n">
        <v>0.73</v>
      </c>
      <c r="W2197" t="n">
        <v>2.64</v>
      </c>
      <c r="X2197" t="n">
        <v>0.54</v>
      </c>
      <c r="Y2197" t="n">
        <v>1</v>
      </c>
      <c r="Z2197" t="n">
        <v>10</v>
      </c>
    </row>
    <row r="2198">
      <c r="A2198" t="n">
        <v>24</v>
      </c>
      <c r="B2198" t="n">
        <v>75</v>
      </c>
      <c r="C2198" t="inlineStr">
        <is>
          <t xml:space="preserve">CONCLUIDO	</t>
        </is>
      </c>
      <c r="D2198" t="n">
        <v>5.3431</v>
      </c>
      <c r="E2198" t="n">
        <v>18.72</v>
      </c>
      <c r="F2198" t="n">
        <v>15.86</v>
      </c>
      <c r="G2198" t="n">
        <v>50.08</v>
      </c>
      <c r="H2198" t="n">
        <v>0.78</v>
      </c>
      <c r="I2198" t="n">
        <v>19</v>
      </c>
      <c r="J2198" t="n">
        <v>158.86</v>
      </c>
      <c r="K2198" t="n">
        <v>49.1</v>
      </c>
      <c r="L2198" t="n">
        <v>7</v>
      </c>
      <c r="M2198" t="n">
        <v>17</v>
      </c>
      <c r="N2198" t="n">
        <v>27.77</v>
      </c>
      <c r="O2198" t="n">
        <v>19826.68</v>
      </c>
      <c r="P2198" t="n">
        <v>174.98</v>
      </c>
      <c r="Q2198" t="n">
        <v>467.11</v>
      </c>
      <c r="R2198" t="n">
        <v>67.06</v>
      </c>
      <c r="S2198" t="n">
        <v>39.61</v>
      </c>
      <c r="T2198" t="n">
        <v>8726.190000000001</v>
      </c>
      <c r="U2198" t="n">
        <v>0.59</v>
      </c>
      <c r="V2198" t="n">
        <v>0.74</v>
      </c>
      <c r="W2198" t="n">
        <v>2.64</v>
      </c>
      <c r="X2198" t="n">
        <v>0.52</v>
      </c>
      <c r="Y2198" t="n">
        <v>1</v>
      </c>
      <c r="Z2198" t="n">
        <v>10</v>
      </c>
    </row>
    <row r="2199">
      <c r="A2199" t="n">
        <v>25</v>
      </c>
      <c r="B2199" t="n">
        <v>75</v>
      </c>
      <c r="C2199" t="inlineStr">
        <is>
          <t xml:space="preserve">CONCLUIDO	</t>
        </is>
      </c>
      <c r="D2199" t="n">
        <v>5.34</v>
      </c>
      <c r="E2199" t="n">
        <v>18.73</v>
      </c>
      <c r="F2199" t="n">
        <v>15.87</v>
      </c>
      <c r="G2199" t="n">
        <v>50.11</v>
      </c>
      <c r="H2199" t="n">
        <v>0.8100000000000001</v>
      </c>
      <c r="I2199" t="n">
        <v>19</v>
      </c>
      <c r="J2199" t="n">
        <v>159.22</v>
      </c>
      <c r="K2199" t="n">
        <v>49.1</v>
      </c>
      <c r="L2199" t="n">
        <v>7.25</v>
      </c>
      <c r="M2199" t="n">
        <v>17</v>
      </c>
      <c r="N2199" t="n">
        <v>27.87</v>
      </c>
      <c r="O2199" t="n">
        <v>19870.53</v>
      </c>
      <c r="P2199" t="n">
        <v>174.81</v>
      </c>
      <c r="Q2199" t="n">
        <v>467.07</v>
      </c>
      <c r="R2199" t="n">
        <v>67.39</v>
      </c>
      <c r="S2199" t="n">
        <v>39.61</v>
      </c>
      <c r="T2199" t="n">
        <v>8892.790000000001</v>
      </c>
      <c r="U2199" t="n">
        <v>0.59</v>
      </c>
      <c r="V2199" t="n">
        <v>0.73</v>
      </c>
      <c r="W2199" t="n">
        <v>2.64</v>
      </c>
      <c r="X2199" t="n">
        <v>0.54</v>
      </c>
      <c r="Y2199" t="n">
        <v>1</v>
      </c>
      <c r="Z2199" t="n">
        <v>10</v>
      </c>
    </row>
    <row r="2200">
      <c r="A2200" t="n">
        <v>26</v>
      </c>
      <c r="B2200" t="n">
        <v>75</v>
      </c>
      <c r="C2200" t="inlineStr">
        <is>
          <t xml:space="preserve">CONCLUIDO	</t>
        </is>
      </c>
      <c r="D2200" t="n">
        <v>5.367</v>
      </c>
      <c r="E2200" t="n">
        <v>18.63</v>
      </c>
      <c r="F2200" t="n">
        <v>15.81</v>
      </c>
      <c r="G2200" t="n">
        <v>52.69</v>
      </c>
      <c r="H2200" t="n">
        <v>0.83</v>
      </c>
      <c r="I2200" t="n">
        <v>18</v>
      </c>
      <c r="J2200" t="n">
        <v>159.57</v>
      </c>
      <c r="K2200" t="n">
        <v>49.1</v>
      </c>
      <c r="L2200" t="n">
        <v>7.5</v>
      </c>
      <c r="M2200" t="n">
        <v>16</v>
      </c>
      <c r="N2200" t="n">
        <v>27.98</v>
      </c>
      <c r="O2200" t="n">
        <v>19914.3</v>
      </c>
      <c r="P2200" t="n">
        <v>173.47</v>
      </c>
      <c r="Q2200" t="n">
        <v>467.08</v>
      </c>
      <c r="R2200" t="n">
        <v>65.33</v>
      </c>
      <c r="S2200" t="n">
        <v>39.61</v>
      </c>
      <c r="T2200" t="n">
        <v>7867.24</v>
      </c>
      <c r="U2200" t="n">
        <v>0.61</v>
      </c>
      <c r="V2200" t="n">
        <v>0.74</v>
      </c>
      <c r="W2200" t="n">
        <v>2.64</v>
      </c>
      <c r="X2200" t="n">
        <v>0.47</v>
      </c>
      <c r="Y2200" t="n">
        <v>1</v>
      </c>
      <c r="Z2200" t="n">
        <v>10</v>
      </c>
    </row>
    <row r="2201">
      <c r="A2201" t="n">
        <v>27</v>
      </c>
      <c r="B2201" t="n">
        <v>75</v>
      </c>
      <c r="C2201" t="inlineStr">
        <is>
          <t xml:space="preserve">CONCLUIDO	</t>
        </is>
      </c>
      <c r="D2201" t="n">
        <v>5.3809</v>
      </c>
      <c r="E2201" t="n">
        <v>18.58</v>
      </c>
      <c r="F2201" t="n">
        <v>15.79</v>
      </c>
      <c r="G2201" t="n">
        <v>55.72</v>
      </c>
      <c r="H2201" t="n">
        <v>0.86</v>
      </c>
      <c r="I2201" t="n">
        <v>17</v>
      </c>
      <c r="J2201" t="n">
        <v>159.92</v>
      </c>
      <c r="K2201" t="n">
        <v>49.1</v>
      </c>
      <c r="L2201" t="n">
        <v>7.75</v>
      </c>
      <c r="M2201" t="n">
        <v>15</v>
      </c>
      <c r="N2201" t="n">
        <v>28.08</v>
      </c>
      <c r="O2201" t="n">
        <v>19958.1</v>
      </c>
      <c r="P2201" t="n">
        <v>172.19</v>
      </c>
      <c r="Q2201" t="n">
        <v>467.07</v>
      </c>
      <c r="R2201" t="n">
        <v>64.88</v>
      </c>
      <c r="S2201" t="n">
        <v>39.61</v>
      </c>
      <c r="T2201" t="n">
        <v>7645.96</v>
      </c>
      <c r="U2201" t="n">
        <v>0.61</v>
      </c>
      <c r="V2201" t="n">
        <v>0.74</v>
      </c>
      <c r="W2201" t="n">
        <v>2.63</v>
      </c>
      <c r="X2201" t="n">
        <v>0.45</v>
      </c>
      <c r="Y2201" t="n">
        <v>1</v>
      </c>
      <c r="Z2201" t="n">
        <v>10</v>
      </c>
    </row>
    <row r="2202">
      <c r="A2202" t="n">
        <v>28</v>
      </c>
      <c r="B2202" t="n">
        <v>75</v>
      </c>
      <c r="C2202" t="inlineStr">
        <is>
          <t xml:space="preserve">CONCLUIDO	</t>
        </is>
      </c>
      <c r="D2202" t="n">
        <v>5.3797</v>
      </c>
      <c r="E2202" t="n">
        <v>18.59</v>
      </c>
      <c r="F2202" t="n">
        <v>15.79</v>
      </c>
      <c r="G2202" t="n">
        <v>55.74</v>
      </c>
      <c r="H2202" t="n">
        <v>0.88</v>
      </c>
      <c r="I2202" t="n">
        <v>17</v>
      </c>
      <c r="J2202" t="n">
        <v>160.28</v>
      </c>
      <c r="K2202" t="n">
        <v>49.1</v>
      </c>
      <c r="L2202" t="n">
        <v>8</v>
      </c>
      <c r="M2202" t="n">
        <v>15</v>
      </c>
      <c r="N2202" t="n">
        <v>28.19</v>
      </c>
      <c r="O2202" t="n">
        <v>20001.93</v>
      </c>
      <c r="P2202" t="n">
        <v>172.31</v>
      </c>
      <c r="Q2202" t="n">
        <v>467.09</v>
      </c>
      <c r="R2202" t="n">
        <v>64.95</v>
      </c>
      <c r="S2202" t="n">
        <v>39.61</v>
      </c>
      <c r="T2202" t="n">
        <v>7683.38</v>
      </c>
      <c r="U2202" t="n">
        <v>0.61</v>
      </c>
      <c r="V2202" t="n">
        <v>0.74</v>
      </c>
      <c r="W2202" t="n">
        <v>2.63</v>
      </c>
      <c r="X2202" t="n">
        <v>0.46</v>
      </c>
      <c r="Y2202" t="n">
        <v>1</v>
      </c>
      <c r="Z2202" t="n">
        <v>10</v>
      </c>
    </row>
    <row r="2203">
      <c r="A2203" t="n">
        <v>29</v>
      </c>
      <c r="B2203" t="n">
        <v>75</v>
      </c>
      <c r="C2203" t="inlineStr">
        <is>
          <t xml:space="preserve">CONCLUIDO	</t>
        </is>
      </c>
      <c r="D2203" t="n">
        <v>5.3943</v>
      </c>
      <c r="E2203" t="n">
        <v>18.54</v>
      </c>
      <c r="F2203" t="n">
        <v>15.77</v>
      </c>
      <c r="G2203" t="n">
        <v>59.15</v>
      </c>
      <c r="H2203" t="n">
        <v>0.91</v>
      </c>
      <c r="I2203" t="n">
        <v>16</v>
      </c>
      <c r="J2203" t="n">
        <v>160.64</v>
      </c>
      <c r="K2203" t="n">
        <v>49.1</v>
      </c>
      <c r="L2203" t="n">
        <v>8.25</v>
      </c>
      <c r="M2203" t="n">
        <v>14</v>
      </c>
      <c r="N2203" t="n">
        <v>28.29</v>
      </c>
      <c r="O2203" t="n">
        <v>20045.81</v>
      </c>
      <c r="P2203" t="n">
        <v>171.47</v>
      </c>
      <c r="Q2203" t="n">
        <v>467.11</v>
      </c>
      <c r="R2203" t="n">
        <v>64.37</v>
      </c>
      <c r="S2203" t="n">
        <v>39.61</v>
      </c>
      <c r="T2203" t="n">
        <v>7397.56</v>
      </c>
      <c r="U2203" t="n">
        <v>0.62</v>
      </c>
      <c r="V2203" t="n">
        <v>0.74</v>
      </c>
      <c r="W2203" t="n">
        <v>2.63</v>
      </c>
      <c r="X2203" t="n">
        <v>0.44</v>
      </c>
      <c r="Y2203" t="n">
        <v>1</v>
      </c>
      <c r="Z2203" t="n">
        <v>10</v>
      </c>
    </row>
    <row r="2204">
      <c r="A2204" t="n">
        <v>30</v>
      </c>
      <c r="B2204" t="n">
        <v>75</v>
      </c>
      <c r="C2204" t="inlineStr">
        <is>
          <t xml:space="preserve">CONCLUIDO	</t>
        </is>
      </c>
      <c r="D2204" t="n">
        <v>5.3939</v>
      </c>
      <c r="E2204" t="n">
        <v>18.54</v>
      </c>
      <c r="F2204" t="n">
        <v>15.77</v>
      </c>
      <c r="G2204" t="n">
        <v>59.15</v>
      </c>
      <c r="H2204" t="n">
        <v>0.9399999999999999</v>
      </c>
      <c r="I2204" t="n">
        <v>16</v>
      </c>
      <c r="J2204" t="n">
        <v>160.99</v>
      </c>
      <c r="K2204" t="n">
        <v>49.1</v>
      </c>
      <c r="L2204" t="n">
        <v>8.5</v>
      </c>
      <c r="M2204" t="n">
        <v>14</v>
      </c>
      <c r="N2204" t="n">
        <v>28.4</v>
      </c>
      <c r="O2204" t="n">
        <v>20089.72</v>
      </c>
      <c r="P2204" t="n">
        <v>171.25</v>
      </c>
      <c r="Q2204" t="n">
        <v>467.11</v>
      </c>
      <c r="R2204" t="n">
        <v>64.39</v>
      </c>
      <c r="S2204" t="n">
        <v>39.61</v>
      </c>
      <c r="T2204" t="n">
        <v>7406.52</v>
      </c>
      <c r="U2204" t="n">
        <v>0.62</v>
      </c>
      <c r="V2204" t="n">
        <v>0.74</v>
      </c>
      <c r="W2204" t="n">
        <v>2.63</v>
      </c>
      <c r="X2204" t="n">
        <v>0.44</v>
      </c>
      <c r="Y2204" t="n">
        <v>1</v>
      </c>
      <c r="Z2204" t="n">
        <v>10</v>
      </c>
    </row>
    <row r="2205">
      <c r="A2205" t="n">
        <v>31</v>
      </c>
      <c r="B2205" t="n">
        <v>75</v>
      </c>
      <c r="C2205" t="inlineStr">
        <is>
          <t xml:space="preserve">CONCLUIDO	</t>
        </is>
      </c>
      <c r="D2205" t="n">
        <v>5.4183</v>
      </c>
      <c r="E2205" t="n">
        <v>18.46</v>
      </c>
      <c r="F2205" t="n">
        <v>15.72</v>
      </c>
      <c r="G2205" t="n">
        <v>62.88</v>
      </c>
      <c r="H2205" t="n">
        <v>0.96</v>
      </c>
      <c r="I2205" t="n">
        <v>15</v>
      </c>
      <c r="J2205" t="n">
        <v>161.35</v>
      </c>
      <c r="K2205" t="n">
        <v>49.1</v>
      </c>
      <c r="L2205" t="n">
        <v>8.75</v>
      </c>
      <c r="M2205" t="n">
        <v>13</v>
      </c>
      <c r="N2205" t="n">
        <v>28.5</v>
      </c>
      <c r="O2205" t="n">
        <v>20133.66</v>
      </c>
      <c r="P2205" t="n">
        <v>169.43</v>
      </c>
      <c r="Q2205" t="n">
        <v>467.11</v>
      </c>
      <c r="R2205" t="n">
        <v>62.42</v>
      </c>
      <c r="S2205" t="n">
        <v>39.61</v>
      </c>
      <c r="T2205" t="n">
        <v>6424.59</v>
      </c>
      <c r="U2205" t="n">
        <v>0.63</v>
      </c>
      <c r="V2205" t="n">
        <v>0.74</v>
      </c>
      <c r="W2205" t="n">
        <v>2.64</v>
      </c>
      <c r="X2205" t="n">
        <v>0.39</v>
      </c>
      <c r="Y2205" t="n">
        <v>1</v>
      </c>
      <c r="Z2205" t="n">
        <v>10</v>
      </c>
    </row>
    <row r="2206">
      <c r="A2206" t="n">
        <v>32</v>
      </c>
      <c r="B2206" t="n">
        <v>75</v>
      </c>
      <c r="C2206" t="inlineStr">
        <is>
          <t xml:space="preserve">CONCLUIDO	</t>
        </is>
      </c>
      <c r="D2206" t="n">
        <v>5.4175</v>
      </c>
      <c r="E2206" t="n">
        <v>18.46</v>
      </c>
      <c r="F2206" t="n">
        <v>15.72</v>
      </c>
      <c r="G2206" t="n">
        <v>62.9</v>
      </c>
      <c r="H2206" t="n">
        <v>0.99</v>
      </c>
      <c r="I2206" t="n">
        <v>15</v>
      </c>
      <c r="J2206" t="n">
        <v>161.71</v>
      </c>
      <c r="K2206" t="n">
        <v>49.1</v>
      </c>
      <c r="L2206" t="n">
        <v>9</v>
      </c>
      <c r="M2206" t="n">
        <v>13</v>
      </c>
      <c r="N2206" t="n">
        <v>28.61</v>
      </c>
      <c r="O2206" t="n">
        <v>20177.64</v>
      </c>
      <c r="P2206" t="n">
        <v>169.18</v>
      </c>
      <c r="Q2206" t="n">
        <v>467.07</v>
      </c>
      <c r="R2206" t="n">
        <v>62.65</v>
      </c>
      <c r="S2206" t="n">
        <v>39.61</v>
      </c>
      <c r="T2206" t="n">
        <v>6542.06</v>
      </c>
      <c r="U2206" t="n">
        <v>0.63</v>
      </c>
      <c r="V2206" t="n">
        <v>0.74</v>
      </c>
      <c r="W2206" t="n">
        <v>2.63</v>
      </c>
      <c r="X2206" t="n">
        <v>0.39</v>
      </c>
      <c r="Y2206" t="n">
        <v>1</v>
      </c>
      <c r="Z2206" t="n">
        <v>10</v>
      </c>
    </row>
    <row r="2207">
      <c r="A2207" t="n">
        <v>33</v>
      </c>
      <c r="B2207" t="n">
        <v>75</v>
      </c>
      <c r="C2207" t="inlineStr">
        <is>
          <t xml:space="preserve">CONCLUIDO	</t>
        </is>
      </c>
      <c r="D2207" t="n">
        <v>5.4126</v>
      </c>
      <c r="E2207" t="n">
        <v>18.48</v>
      </c>
      <c r="F2207" t="n">
        <v>15.74</v>
      </c>
      <c r="G2207" t="n">
        <v>62.96</v>
      </c>
      <c r="H2207" t="n">
        <v>1.01</v>
      </c>
      <c r="I2207" t="n">
        <v>15</v>
      </c>
      <c r="J2207" t="n">
        <v>162.06</v>
      </c>
      <c r="K2207" t="n">
        <v>49.1</v>
      </c>
      <c r="L2207" t="n">
        <v>9.25</v>
      </c>
      <c r="M2207" t="n">
        <v>13</v>
      </c>
      <c r="N2207" t="n">
        <v>28.72</v>
      </c>
      <c r="O2207" t="n">
        <v>20221.66</v>
      </c>
      <c r="P2207" t="n">
        <v>169.07</v>
      </c>
      <c r="Q2207" t="n">
        <v>467.07</v>
      </c>
      <c r="R2207" t="n">
        <v>63.25</v>
      </c>
      <c r="S2207" t="n">
        <v>39.61</v>
      </c>
      <c r="T2207" t="n">
        <v>6842.55</v>
      </c>
      <c r="U2207" t="n">
        <v>0.63</v>
      </c>
      <c r="V2207" t="n">
        <v>0.74</v>
      </c>
      <c r="W2207" t="n">
        <v>2.63</v>
      </c>
      <c r="X2207" t="n">
        <v>0.41</v>
      </c>
      <c r="Y2207" t="n">
        <v>1</v>
      </c>
      <c r="Z2207" t="n">
        <v>10</v>
      </c>
    </row>
    <row r="2208">
      <c r="A2208" t="n">
        <v>34</v>
      </c>
      <c r="B2208" t="n">
        <v>75</v>
      </c>
      <c r="C2208" t="inlineStr">
        <is>
          <t xml:space="preserve">CONCLUIDO	</t>
        </is>
      </c>
      <c r="D2208" t="n">
        <v>5.4322</v>
      </c>
      <c r="E2208" t="n">
        <v>18.41</v>
      </c>
      <c r="F2208" t="n">
        <v>15.7</v>
      </c>
      <c r="G2208" t="n">
        <v>67.3</v>
      </c>
      <c r="H2208" t="n">
        <v>1.04</v>
      </c>
      <c r="I2208" t="n">
        <v>14</v>
      </c>
      <c r="J2208" t="n">
        <v>162.42</v>
      </c>
      <c r="K2208" t="n">
        <v>49.1</v>
      </c>
      <c r="L2208" t="n">
        <v>9.5</v>
      </c>
      <c r="M2208" t="n">
        <v>12</v>
      </c>
      <c r="N2208" t="n">
        <v>28.82</v>
      </c>
      <c r="O2208" t="n">
        <v>20265.72</v>
      </c>
      <c r="P2208" t="n">
        <v>168.04</v>
      </c>
      <c r="Q2208" t="n">
        <v>467.08</v>
      </c>
      <c r="R2208" t="n">
        <v>61.98</v>
      </c>
      <c r="S2208" t="n">
        <v>39.61</v>
      </c>
      <c r="T2208" t="n">
        <v>6212.69</v>
      </c>
      <c r="U2208" t="n">
        <v>0.64</v>
      </c>
      <c r="V2208" t="n">
        <v>0.74</v>
      </c>
      <c r="W2208" t="n">
        <v>2.63</v>
      </c>
      <c r="X2208" t="n">
        <v>0.37</v>
      </c>
      <c r="Y2208" t="n">
        <v>1</v>
      </c>
      <c r="Z2208" t="n">
        <v>10</v>
      </c>
    </row>
    <row r="2209">
      <c r="A2209" t="n">
        <v>35</v>
      </c>
      <c r="B2209" t="n">
        <v>75</v>
      </c>
      <c r="C2209" t="inlineStr">
        <is>
          <t xml:space="preserve">CONCLUIDO	</t>
        </is>
      </c>
      <c r="D2209" t="n">
        <v>5.4345</v>
      </c>
      <c r="E2209" t="n">
        <v>18.4</v>
      </c>
      <c r="F2209" t="n">
        <v>15.7</v>
      </c>
      <c r="G2209" t="n">
        <v>67.27</v>
      </c>
      <c r="H2209" t="n">
        <v>1.06</v>
      </c>
      <c r="I2209" t="n">
        <v>14</v>
      </c>
      <c r="J2209" t="n">
        <v>162.78</v>
      </c>
      <c r="K2209" t="n">
        <v>49.1</v>
      </c>
      <c r="L2209" t="n">
        <v>9.75</v>
      </c>
      <c r="M2209" t="n">
        <v>12</v>
      </c>
      <c r="N2209" t="n">
        <v>28.93</v>
      </c>
      <c r="O2209" t="n">
        <v>20309.81</v>
      </c>
      <c r="P2209" t="n">
        <v>166.86</v>
      </c>
      <c r="Q2209" t="n">
        <v>467.09</v>
      </c>
      <c r="R2209" t="n">
        <v>61.87</v>
      </c>
      <c r="S2209" t="n">
        <v>39.61</v>
      </c>
      <c r="T2209" t="n">
        <v>6157.39</v>
      </c>
      <c r="U2209" t="n">
        <v>0.64</v>
      </c>
      <c r="V2209" t="n">
        <v>0.74</v>
      </c>
      <c r="W2209" t="n">
        <v>2.63</v>
      </c>
      <c r="X2209" t="n">
        <v>0.36</v>
      </c>
      <c r="Y2209" t="n">
        <v>1</v>
      </c>
      <c r="Z2209" t="n">
        <v>10</v>
      </c>
    </row>
    <row r="2210">
      <c r="A2210" t="n">
        <v>36</v>
      </c>
      <c r="B2210" t="n">
        <v>75</v>
      </c>
      <c r="C2210" t="inlineStr">
        <is>
          <t xml:space="preserve">CONCLUIDO	</t>
        </is>
      </c>
      <c r="D2210" t="n">
        <v>5.4468</v>
      </c>
      <c r="E2210" t="n">
        <v>18.36</v>
      </c>
      <c r="F2210" t="n">
        <v>15.69</v>
      </c>
      <c r="G2210" t="n">
        <v>72.40000000000001</v>
      </c>
      <c r="H2210" t="n">
        <v>1.09</v>
      </c>
      <c r="I2210" t="n">
        <v>13</v>
      </c>
      <c r="J2210" t="n">
        <v>163.13</v>
      </c>
      <c r="K2210" t="n">
        <v>49.1</v>
      </c>
      <c r="L2210" t="n">
        <v>10</v>
      </c>
      <c r="M2210" t="n">
        <v>11</v>
      </c>
      <c r="N2210" t="n">
        <v>29.04</v>
      </c>
      <c r="O2210" t="n">
        <v>20353.94</v>
      </c>
      <c r="P2210" t="n">
        <v>166.47</v>
      </c>
      <c r="Q2210" t="n">
        <v>467.07</v>
      </c>
      <c r="R2210" t="n">
        <v>61.39</v>
      </c>
      <c r="S2210" t="n">
        <v>39.61</v>
      </c>
      <c r="T2210" t="n">
        <v>5920.09</v>
      </c>
      <c r="U2210" t="n">
        <v>0.65</v>
      </c>
      <c r="V2210" t="n">
        <v>0.74</v>
      </c>
      <c r="W2210" t="n">
        <v>2.63</v>
      </c>
      <c r="X2210" t="n">
        <v>0.35</v>
      </c>
      <c r="Y2210" t="n">
        <v>1</v>
      </c>
      <c r="Z2210" t="n">
        <v>10</v>
      </c>
    </row>
    <row r="2211">
      <c r="A2211" t="n">
        <v>37</v>
      </c>
      <c r="B2211" t="n">
        <v>75</v>
      </c>
      <c r="C2211" t="inlineStr">
        <is>
          <t xml:space="preserve">CONCLUIDO	</t>
        </is>
      </c>
      <c r="D2211" t="n">
        <v>5.4505</v>
      </c>
      <c r="E2211" t="n">
        <v>18.35</v>
      </c>
      <c r="F2211" t="n">
        <v>15.67</v>
      </c>
      <c r="G2211" t="n">
        <v>72.34</v>
      </c>
      <c r="H2211" t="n">
        <v>1.11</v>
      </c>
      <c r="I2211" t="n">
        <v>13</v>
      </c>
      <c r="J2211" t="n">
        <v>163.49</v>
      </c>
      <c r="K2211" t="n">
        <v>49.1</v>
      </c>
      <c r="L2211" t="n">
        <v>10.25</v>
      </c>
      <c r="M2211" t="n">
        <v>11</v>
      </c>
      <c r="N2211" t="n">
        <v>29.15</v>
      </c>
      <c r="O2211" t="n">
        <v>20398.1</v>
      </c>
      <c r="P2211" t="n">
        <v>166.6</v>
      </c>
      <c r="Q2211" t="n">
        <v>467.07</v>
      </c>
      <c r="R2211" t="n">
        <v>60.99</v>
      </c>
      <c r="S2211" t="n">
        <v>39.61</v>
      </c>
      <c r="T2211" t="n">
        <v>5720.83</v>
      </c>
      <c r="U2211" t="n">
        <v>0.65</v>
      </c>
      <c r="V2211" t="n">
        <v>0.74</v>
      </c>
      <c r="W2211" t="n">
        <v>2.63</v>
      </c>
      <c r="X2211" t="n">
        <v>0.34</v>
      </c>
      <c r="Y2211" t="n">
        <v>1</v>
      </c>
      <c r="Z2211" t="n">
        <v>10</v>
      </c>
    </row>
    <row r="2212">
      <c r="A2212" t="n">
        <v>38</v>
      </c>
      <c r="B2212" t="n">
        <v>75</v>
      </c>
      <c r="C2212" t="inlineStr">
        <is>
          <t xml:space="preserve">CONCLUIDO	</t>
        </is>
      </c>
      <c r="D2212" t="n">
        <v>5.4474</v>
      </c>
      <c r="E2212" t="n">
        <v>18.36</v>
      </c>
      <c r="F2212" t="n">
        <v>15.68</v>
      </c>
      <c r="G2212" t="n">
        <v>72.39</v>
      </c>
      <c r="H2212" t="n">
        <v>1.14</v>
      </c>
      <c r="I2212" t="n">
        <v>13</v>
      </c>
      <c r="J2212" t="n">
        <v>163.85</v>
      </c>
      <c r="K2212" t="n">
        <v>49.1</v>
      </c>
      <c r="L2212" t="n">
        <v>10.5</v>
      </c>
      <c r="M2212" t="n">
        <v>11</v>
      </c>
      <c r="N2212" t="n">
        <v>29.26</v>
      </c>
      <c r="O2212" t="n">
        <v>20442.3</v>
      </c>
      <c r="P2212" t="n">
        <v>165.84</v>
      </c>
      <c r="Q2212" t="n">
        <v>467.07</v>
      </c>
      <c r="R2212" t="n">
        <v>61.4</v>
      </c>
      <c r="S2212" t="n">
        <v>39.61</v>
      </c>
      <c r="T2212" t="n">
        <v>5923.46</v>
      </c>
      <c r="U2212" t="n">
        <v>0.65</v>
      </c>
      <c r="V2212" t="n">
        <v>0.74</v>
      </c>
      <c r="W2212" t="n">
        <v>2.63</v>
      </c>
      <c r="X2212" t="n">
        <v>0.35</v>
      </c>
      <c r="Y2212" t="n">
        <v>1</v>
      </c>
      <c r="Z2212" t="n">
        <v>10</v>
      </c>
    </row>
    <row r="2213">
      <c r="A2213" t="n">
        <v>39</v>
      </c>
      <c r="B2213" t="n">
        <v>75</v>
      </c>
      <c r="C2213" t="inlineStr">
        <is>
          <t xml:space="preserve">CONCLUIDO	</t>
        </is>
      </c>
      <c r="D2213" t="n">
        <v>5.4713</v>
      </c>
      <c r="E2213" t="n">
        <v>18.28</v>
      </c>
      <c r="F2213" t="n">
        <v>15.63</v>
      </c>
      <c r="G2213" t="n">
        <v>78.17</v>
      </c>
      <c r="H2213" t="n">
        <v>1.16</v>
      </c>
      <c r="I2213" t="n">
        <v>12</v>
      </c>
      <c r="J2213" t="n">
        <v>164.21</v>
      </c>
      <c r="K2213" t="n">
        <v>49.1</v>
      </c>
      <c r="L2213" t="n">
        <v>10.75</v>
      </c>
      <c r="M2213" t="n">
        <v>10</v>
      </c>
      <c r="N2213" t="n">
        <v>29.36</v>
      </c>
      <c r="O2213" t="n">
        <v>20486.54</v>
      </c>
      <c r="P2213" t="n">
        <v>163.93</v>
      </c>
      <c r="Q2213" t="n">
        <v>467.07</v>
      </c>
      <c r="R2213" t="n">
        <v>59.83</v>
      </c>
      <c r="S2213" t="n">
        <v>39.61</v>
      </c>
      <c r="T2213" t="n">
        <v>5144.86</v>
      </c>
      <c r="U2213" t="n">
        <v>0.66</v>
      </c>
      <c r="V2213" t="n">
        <v>0.75</v>
      </c>
      <c r="W2213" t="n">
        <v>2.63</v>
      </c>
      <c r="X2213" t="n">
        <v>0.3</v>
      </c>
      <c r="Y2213" t="n">
        <v>1</v>
      </c>
      <c r="Z2213" t="n">
        <v>10</v>
      </c>
    </row>
    <row r="2214">
      <c r="A2214" t="n">
        <v>40</v>
      </c>
      <c r="B2214" t="n">
        <v>75</v>
      </c>
      <c r="C2214" t="inlineStr">
        <is>
          <t xml:space="preserve">CONCLUIDO	</t>
        </is>
      </c>
      <c r="D2214" t="n">
        <v>5.4678</v>
      </c>
      <c r="E2214" t="n">
        <v>18.29</v>
      </c>
      <c r="F2214" t="n">
        <v>15.65</v>
      </c>
      <c r="G2214" t="n">
        <v>78.23</v>
      </c>
      <c r="H2214" t="n">
        <v>1.18</v>
      </c>
      <c r="I2214" t="n">
        <v>12</v>
      </c>
      <c r="J2214" t="n">
        <v>164.57</v>
      </c>
      <c r="K2214" t="n">
        <v>49.1</v>
      </c>
      <c r="L2214" t="n">
        <v>11</v>
      </c>
      <c r="M2214" t="n">
        <v>10</v>
      </c>
      <c r="N2214" t="n">
        <v>29.47</v>
      </c>
      <c r="O2214" t="n">
        <v>20530.82</v>
      </c>
      <c r="P2214" t="n">
        <v>164.09</v>
      </c>
      <c r="Q2214" t="n">
        <v>467.07</v>
      </c>
      <c r="R2214" t="n">
        <v>60.09</v>
      </c>
      <c r="S2214" t="n">
        <v>39.61</v>
      </c>
      <c r="T2214" t="n">
        <v>5276.99</v>
      </c>
      <c r="U2214" t="n">
        <v>0.66</v>
      </c>
      <c r="V2214" t="n">
        <v>0.75</v>
      </c>
      <c r="W2214" t="n">
        <v>2.63</v>
      </c>
      <c r="X2214" t="n">
        <v>0.31</v>
      </c>
      <c r="Y2214" t="n">
        <v>1</v>
      </c>
      <c r="Z2214" t="n">
        <v>10</v>
      </c>
    </row>
    <row r="2215">
      <c r="A2215" t="n">
        <v>41</v>
      </c>
      <c r="B2215" t="n">
        <v>75</v>
      </c>
      <c r="C2215" t="inlineStr">
        <is>
          <t xml:space="preserve">CONCLUIDO	</t>
        </is>
      </c>
      <c r="D2215" t="n">
        <v>5.4673</v>
      </c>
      <c r="E2215" t="n">
        <v>18.29</v>
      </c>
      <c r="F2215" t="n">
        <v>15.65</v>
      </c>
      <c r="G2215" t="n">
        <v>78.23999999999999</v>
      </c>
      <c r="H2215" t="n">
        <v>1.21</v>
      </c>
      <c r="I2215" t="n">
        <v>12</v>
      </c>
      <c r="J2215" t="n">
        <v>164.93</v>
      </c>
      <c r="K2215" t="n">
        <v>49.1</v>
      </c>
      <c r="L2215" t="n">
        <v>11.25</v>
      </c>
      <c r="M2215" t="n">
        <v>10</v>
      </c>
      <c r="N2215" t="n">
        <v>29.58</v>
      </c>
      <c r="O2215" t="n">
        <v>20575.13</v>
      </c>
      <c r="P2215" t="n">
        <v>163.4</v>
      </c>
      <c r="Q2215" t="n">
        <v>467.07</v>
      </c>
      <c r="R2215" t="n">
        <v>60.18</v>
      </c>
      <c r="S2215" t="n">
        <v>39.61</v>
      </c>
      <c r="T2215" t="n">
        <v>5319.74</v>
      </c>
      <c r="U2215" t="n">
        <v>0.66</v>
      </c>
      <c r="V2215" t="n">
        <v>0.75</v>
      </c>
      <c r="W2215" t="n">
        <v>2.63</v>
      </c>
      <c r="X2215" t="n">
        <v>0.31</v>
      </c>
      <c r="Y2215" t="n">
        <v>1</v>
      </c>
      <c r="Z2215" t="n">
        <v>10</v>
      </c>
    </row>
    <row r="2216">
      <c r="A2216" t="n">
        <v>42</v>
      </c>
      <c r="B2216" t="n">
        <v>75</v>
      </c>
      <c r="C2216" t="inlineStr">
        <is>
          <t xml:space="preserve">CONCLUIDO	</t>
        </is>
      </c>
      <c r="D2216" t="n">
        <v>5.4666</v>
      </c>
      <c r="E2216" t="n">
        <v>18.29</v>
      </c>
      <c r="F2216" t="n">
        <v>15.65</v>
      </c>
      <c r="G2216" t="n">
        <v>78.25</v>
      </c>
      <c r="H2216" t="n">
        <v>1.23</v>
      </c>
      <c r="I2216" t="n">
        <v>12</v>
      </c>
      <c r="J2216" t="n">
        <v>165.29</v>
      </c>
      <c r="K2216" t="n">
        <v>49.1</v>
      </c>
      <c r="L2216" t="n">
        <v>11.5</v>
      </c>
      <c r="M2216" t="n">
        <v>10</v>
      </c>
      <c r="N2216" t="n">
        <v>29.69</v>
      </c>
      <c r="O2216" t="n">
        <v>20619.48</v>
      </c>
      <c r="P2216" t="n">
        <v>162.29</v>
      </c>
      <c r="Q2216" t="n">
        <v>467.08</v>
      </c>
      <c r="R2216" t="n">
        <v>60.23</v>
      </c>
      <c r="S2216" t="n">
        <v>39.61</v>
      </c>
      <c r="T2216" t="n">
        <v>5346.41</v>
      </c>
      <c r="U2216" t="n">
        <v>0.66</v>
      </c>
      <c r="V2216" t="n">
        <v>0.75</v>
      </c>
      <c r="W2216" t="n">
        <v>2.63</v>
      </c>
      <c r="X2216" t="n">
        <v>0.32</v>
      </c>
      <c r="Y2216" t="n">
        <v>1</v>
      </c>
      <c r="Z2216" t="n">
        <v>10</v>
      </c>
    </row>
    <row r="2217">
      <c r="A2217" t="n">
        <v>43</v>
      </c>
      <c r="B2217" t="n">
        <v>75</v>
      </c>
      <c r="C2217" t="inlineStr">
        <is>
          <t xml:space="preserve">CONCLUIDO	</t>
        </is>
      </c>
      <c r="D2217" t="n">
        <v>5.4879</v>
      </c>
      <c r="E2217" t="n">
        <v>18.22</v>
      </c>
      <c r="F2217" t="n">
        <v>15.61</v>
      </c>
      <c r="G2217" t="n">
        <v>85.14</v>
      </c>
      <c r="H2217" t="n">
        <v>1.26</v>
      </c>
      <c r="I2217" t="n">
        <v>11</v>
      </c>
      <c r="J2217" t="n">
        <v>165.65</v>
      </c>
      <c r="K2217" t="n">
        <v>49.1</v>
      </c>
      <c r="L2217" t="n">
        <v>11.75</v>
      </c>
      <c r="M2217" t="n">
        <v>9</v>
      </c>
      <c r="N2217" t="n">
        <v>29.8</v>
      </c>
      <c r="O2217" t="n">
        <v>20663.87</v>
      </c>
      <c r="P2217" t="n">
        <v>161.55</v>
      </c>
      <c r="Q2217" t="n">
        <v>467.07</v>
      </c>
      <c r="R2217" t="n">
        <v>58.93</v>
      </c>
      <c r="S2217" t="n">
        <v>39.61</v>
      </c>
      <c r="T2217" t="n">
        <v>4698.8</v>
      </c>
      <c r="U2217" t="n">
        <v>0.67</v>
      </c>
      <c r="V2217" t="n">
        <v>0.75</v>
      </c>
      <c r="W2217" t="n">
        <v>2.63</v>
      </c>
      <c r="X2217" t="n">
        <v>0.28</v>
      </c>
      <c r="Y2217" t="n">
        <v>1</v>
      </c>
      <c r="Z2217" t="n">
        <v>10</v>
      </c>
    </row>
    <row r="2218">
      <c r="A2218" t="n">
        <v>44</v>
      </c>
      <c r="B2218" t="n">
        <v>75</v>
      </c>
      <c r="C2218" t="inlineStr">
        <is>
          <t xml:space="preserve">CONCLUIDO	</t>
        </is>
      </c>
      <c r="D2218" t="n">
        <v>5.4827</v>
      </c>
      <c r="E2218" t="n">
        <v>18.24</v>
      </c>
      <c r="F2218" t="n">
        <v>15.63</v>
      </c>
      <c r="G2218" t="n">
        <v>85.23999999999999</v>
      </c>
      <c r="H2218" t="n">
        <v>1.28</v>
      </c>
      <c r="I2218" t="n">
        <v>11</v>
      </c>
      <c r="J2218" t="n">
        <v>166.01</v>
      </c>
      <c r="K2218" t="n">
        <v>49.1</v>
      </c>
      <c r="L2218" t="n">
        <v>12</v>
      </c>
      <c r="M2218" t="n">
        <v>9</v>
      </c>
      <c r="N2218" t="n">
        <v>29.91</v>
      </c>
      <c r="O2218" t="n">
        <v>20708.3</v>
      </c>
      <c r="P2218" t="n">
        <v>161.14</v>
      </c>
      <c r="Q2218" t="n">
        <v>467.07</v>
      </c>
      <c r="R2218" t="n">
        <v>59.38</v>
      </c>
      <c r="S2218" t="n">
        <v>39.61</v>
      </c>
      <c r="T2218" t="n">
        <v>4927.83</v>
      </c>
      <c r="U2218" t="n">
        <v>0.67</v>
      </c>
      <c r="V2218" t="n">
        <v>0.75</v>
      </c>
      <c r="W2218" t="n">
        <v>2.63</v>
      </c>
      <c r="X2218" t="n">
        <v>0.29</v>
      </c>
      <c r="Y2218" t="n">
        <v>1</v>
      </c>
      <c r="Z2218" t="n">
        <v>10</v>
      </c>
    </row>
    <row r="2219">
      <c r="A2219" t="n">
        <v>45</v>
      </c>
      <c r="B2219" t="n">
        <v>75</v>
      </c>
      <c r="C2219" t="inlineStr">
        <is>
          <t xml:space="preserve">CONCLUIDO	</t>
        </is>
      </c>
      <c r="D2219" t="n">
        <v>5.4887</v>
      </c>
      <c r="E2219" t="n">
        <v>18.22</v>
      </c>
      <c r="F2219" t="n">
        <v>15.61</v>
      </c>
      <c r="G2219" t="n">
        <v>85.13</v>
      </c>
      <c r="H2219" t="n">
        <v>1.3</v>
      </c>
      <c r="I2219" t="n">
        <v>11</v>
      </c>
      <c r="J2219" t="n">
        <v>166.37</v>
      </c>
      <c r="K2219" t="n">
        <v>49.1</v>
      </c>
      <c r="L2219" t="n">
        <v>12.25</v>
      </c>
      <c r="M2219" t="n">
        <v>9</v>
      </c>
      <c r="N2219" t="n">
        <v>30.02</v>
      </c>
      <c r="O2219" t="n">
        <v>20752.76</v>
      </c>
      <c r="P2219" t="n">
        <v>161</v>
      </c>
      <c r="Q2219" t="n">
        <v>467.07</v>
      </c>
      <c r="R2219" t="n">
        <v>58.97</v>
      </c>
      <c r="S2219" t="n">
        <v>39.61</v>
      </c>
      <c r="T2219" t="n">
        <v>4721.64</v>
      </c>
      <c r="U2219" t="n">
        <v>0.67</v>
      </c>
      <c r="V2219" t="n">
        <v>0.75</v>
      </c>
      <c r="W2219" t="n">
        <v>2.62</v>
      </c>
      <c r="X2219" t="n">
        <v>0.27</v>
      </c>
      <c r="Y2219" t="n">
        <v>1</v>
      </c>
      <c r="Z2219" t="n">
        <v>10</v>
      </c>
    </row>
    <row r="2220">
      <c r="A2220" t="n">
        <v>46</v>
      </c>
      <c r="B2220" t="n">
        <v>75</v>
      </c>
      <c r="C2220" t="inlineStr">
        <is>
          <t xml:space="preserve">CONCLUIDO	</t>
        </is>
      </c>
      <c r="D2220" t="n">
        <v>5.4847</v>
      </c>
      <c r="E2220" t="n">
        <v>18.23</v>
      </c>
      <c r="F2220" t="n">
        <v>15.62</v>
      </c>
      <c r="G2220" t="n">
        <v>85.2</v>
      </c>
      <c r="H2220" t="n">
        <v>1.33</v>
      </c>
      <c r="I2220" t="n">
        <v>11</v>
      </c>
      <c r="J2220" t="n">
        <v>166.73</v>
      </c>
      <c r="K2220" t="n">
        <v>49.1</v>
      </c>
      <c r="L2220" t="n">
        <v>12.5</v>
      </c>
      <c r="M2220" t="n">
        <v>9</v>
      </c>
      <c r="N2220" t="n">
        <v>30.13</v>
      </c>
      <c r="O2220" t="n">
        <v>20797.26</v>
      </c>
      <c r="P2220" t="n">
        <v>159.68</v>
      </c>
      <c r="Q2220" t="n">
        <v>467.07</v>
      </c>
      <c r="R2220" t="n">
        <v>59.43</v>
      </c>
      <c r="S2220" t="n">
        <v>39.61</v>
      </c>
      <c r="T2220" t="n">
        <v>4951.6</v>
      </c>
      <c r="U2220" t="n">
        <v>0.67</v>
      </c>
      <c r="V2220" t="n">
        <v>0.75</v>
      </c>
      <c r="W2220" t="n">
        <v>2.62</v>
      </c>
      <c r="X2220" t="n">
        <v>0.29</v>
      </c>
      <c r="Y2220" t="n">
        <v>1</v>
      </c>
      <c r="Z2220" t="n">
        <v>10</v>
      </c>
    </row>
    <row r="2221">
      <c r="A2221" t="n">
        <v>47</v>
      </c>
      <c r="B2221" t="n">
        <v>75</v>
      </c>
      <c r="C2221" t="inlineStr">
        <is>
          <t xml:space="preserve">CONCLUIDO	</t>
        </is>
      </c>
      <c r="D2221" t="n">
        <v>5.503</v>
      </c>
      <c r="E2221" t="n">
        <v>18.17</v>
      </c>
      <c r="F2221" t="n">
        <v>15.59</v>
      </c>
      <c r="G2221" t="n">
        <v>93.54000000000001</v>
      </c>
      <c r="H2221" t="n">
        <v>1.35</v>
      </c>
      <c r="I2221" t="n">
        <v>10</v>
      </c>
      <c r="J2221" t="n">
        <v>167.09</v>
      </c>
      <c r="K2221" t="n">
        <v>49.1</v>
      </c>
      <c r="L2221" t="n">
        <v>12.75</v>
      </c>
      <c r="M2221" t="n">
        <v>8</v>
      </c>
      <c r="N2221" t="n">
        <v>30.25</v>
      </c>
      <c r="O2221" t="n">
        <v>20841.8</v>
      </c>
      <c r="P2221" t="n">
        <v>158.91</v>
      </c>
      <c r="Q2221" t="n">
        <v>467.07</v>
      </c>
      <c r="R2221" t="n">
        <v>58.33</v>
      </c>
      <c r="S2221" t="n">
        <v>39.61</v>
      </c>
      <c r="T2221" t="n">
        <v>4407.62</v>
      </c>
      <c r="U2221" t="n">
        <v>0.68</v>
      </c>
      <c r="V2221" t="n">
        <v>0.75</v>
      </c>
      <c r="W2221" t="n">
        <v>2.62</v>
      </c>
      <c r="X2221" t="n">
        <v>0.26</v>
      </c>
      <c r="Y2221" t="n">
        <v>1</v>
      </c>
      <c r="Z2221" t="n">
        <v>10</v>
      </c>
    </row>
    <row r="2222">
      <c r="A2222" t="n">
        <v>48</v>
      </c>
      <c r="B2222" t="n">
        <v>75</v>
      </c>
      <c r="C2222" t="inlineStr">
        <is>
          <t xml:space="preserve">CONCLUIDO	</t>
        </is>
      </c>
      <c r="D2222" t="n">
        <v>5.5038</v>
      </c>
      <c r="E2222" t="n">
        <v>18.17</v>
      </c>
      <c r="F2222" t="n">
        <v>15.59</v>
      </c>
      <c r="G2222" t="n">
        <v>93.52</v>
      </c>
      <c r="H2222" t="n">
        <v>1.38</v>
      </c>
      <c r="I2222" t="n">
        <v>10</v>
      </c>
      <c r="J2222" t="n">
        <v>167.45</v>
      </c>
      <c r="K2222" t="n">
        <v>49.1</v>
      </c>
      <c r="L2222" t="n">
        <v>13</v>
      </c>
      <c r="M2222" t="n">
        <v>8</v>
      </c>
      <c r="N2222" t="n">
        <v>30.36</v>
      </c>
      <c r="O2222" t="n">
        <v>20886.38</v>
      </c>
      <c r="P2222" t="n">
        <v>158.5</v>
      </c>
      <c r="Q2222" t="n">
        <v>467.07</v>
      </c>
      <c r="R2222" t="n">
        <v>58.17</v>
      </c>
      <c r="S2222" t="n">
        <v>39.61</v>
      </c>
      <c r="T2222" t="n">
        <v>4325.78</v>
      </c>
      <c r="U2222" t="n">
        <v>0.68</v>
      </c>
      <c r="V2222" t="n">
        <v>0.75</v>
      </c>
      <c r="W2222" t="n">
        <v>2.63</v>
      </c>
      <c r="X2222" t="n">
        <v>0.25</v>
      </c>
      <c r="Y2222" t="n">
        <v>1</v>
      </c>
      <c r="Z2222" t="n">
        <v>10</v>
      </c>
    </row>
    <row r="2223">
      <c r="A2223" t="n">
        <v>49</v>
      </c>
      <c r="B2223" t="n">
        <v>75</v>
      </c>
      <c r="C2223" t="inlineStr">
        <is>
          <t xml:space="preserve">CONCLUIDO	</t>
        </is>
      </c>
      <c r="D2223" t="n">
        <v>5.5017</v>
      </c>
      <c r="E2223" t="n">
        <v>18.18</v>
      </c>
      <c r="F2223" t="n">
        <v>15.59</v>
      </c>
      <c r="G2223" t="n">
        <v>93.56</v>
      </c>
      <c r="H2223" t="n">
        <v>1.4</v>
      </c>
      <c r="I2223" t="n">
        <v>10</v>
      </c>
      <c r="J2223" t="n">
        <v>167.81</v>
      </c>
      <c r="K2223" t="n">
        <v>49.1</v>
      </c>
      <c r="L2223" t="n">
        <v>13.25</v>
      </c>
      <c r="M2223" t="n">
        <v>8</v>
      </c>
      <c r="N2223" t="n">
        <v>30.47</v>
      </c>
      <c r="O2223" t="n">
        <v>20930.99</v>
      </c>
      <c r="P2223" t="n">
        <v>158.34</v>
      </c>
      <c r="Q2223" t="n">
        <v>467.08</v>
      </c>
      <c r="R2223" t="n">
        <v>58.34</v>
      </c>
      <c r="S2223" t="n">
        <v>39.61</v>
      </c>
      <c r="T2223" t="n">
        <v>4409.79</v>
      </c>
      <c r="U2223" t="n">
        <v>0.68</v>
      </c>
      <c r="V2223" t="n">
        <v>0.75</v>
      </c>
      <c r="W2223" t="n">
        <v>2.63</v>
      </c>
      <c r="X2223" t="n">
        <v>0.26</v>
      </c>
      <c r="Y2223" t="n">
        <v>1</v>
      </c>
      <c r="Z2223" t="n">
        <v>10</v>
      </c>
    </row>
    <row r="2224">
      <c r="A2224" t="n">
        <v>50</v>
      </c>
      <c r="B2224" t="n">
        <v>75</v>
      </c>
      <c r="C2224" t="inlineStr">
        <is>
          <t xml:space="preserve">CONCLUIDO	</t>
        </is>
      </c>
      <c r="D2224" t="n">
        <v>5.5037</v>
      </c>
      <c r="E2224" t="n">
        <v>18.17</v>
      </c>
      <c r="F2224" t="n">
        <v>15.59</v>
      </c>
      <c r="G2224" t="n">
        <v>93.53</v>
      </c>
      <c r="H2224" t="n">
        <v>1.42</v>
      </c>
      <c r="I2224" t="n">
        <v>10</v>
      </c>
      <c r="J2224" t="n">
        <v>168.18</v>
      </c>
      <c r="K2224" t="n">
        <v>49.1</v>
      </c>
      <c r="L2224" t="n">
        <v>13.5</v>
      </c>
      <c r="M2224" t="n">
        <v>8</v>
      </c>
      <c r="N2224" t="n">
        <v>30.58</v>
      </c>
      <c r="O2224" t="n">
        <v>20975.64</v>
      </c>
      <c r="P2224" t="n">
        <v>156.71</v>
      </c>
      <c r="Q2224" t="n">
        <v>467.07</v>
      </c>
      <c r="R2224" t="n">
        <v>58.19</v>
      </c>
      <c r="S2224" t="n">
        <v>39.61</v>
      </c>
      <c r="T2224" t="n">
        <v>4333.78</v>
      </c>
      <c r="U2224" t="n">
        <v>0.68</v>
      </c>
      <c r="V2224" t="n">
        <v>0.75</v>
      </c>
      <c r="W2224" t="n">
        <v>2.63</v>
      </c>
      <c r="X2224" t="n">
        <v>0.25</v>
      </c>
      <c r="Y2224" t="n">
        <v>1</v>
      </c>
      <c r="Z2224" t="n">
        <v>10</v>
      </c>
    </row>
    <row r="2225">
      <c r="A2225" t="n">
        <v>51</v>
      </c>
      <c r="B2225" t="n">
        <v>75</v>
      </c>
      <c r="C2225" t="inlineStr">
        <is>
          <t xml:space="preserve">CONCLUIDO	</t>
        </is>
      </c>
      <c r="D2225" t="n">
        <v>5.5028</v>
      </c>
      <c r="E2225" t="n">
        <v>18.17</v>
      </c>
      <c r="F2225" t="n">
        <v>15.59</v>
      </c>
      <c r="G2225" t="n">
        <v>93.54000000000001</v>
      </c>
      <c r="H2225" t="n">
        <v>1.45</v>
      </c>
      <c r="I2225" t="n">
        <v>10</v>
      </c>
      <c r="J2225" t="n">
        <v>168.54</v>
      </c>
      <c r="K2225" t="n">
        <v>49.1</v>
      </c>
      <c r="L2225" t="n">
        <v>13.75</v>
      </c>
      <c r="M2225" t="n">
        <v>8</v>
      </c>
      <c r="N2225" t="n">
        <v>30.69</v>
      </c>
      <c r="O2225" t="n">
        <v>21020.34</v>
      </c>
      <c r="P2225" t="n">
        <v>154.95</v>
      </c>
      <c r="Q2225" t="n">
        <v>467.07</v>
      </c>
      <c r="R2225" t="n">
        <v>58.38</v>
      </c>
      <c r="S2225" t="n">
        <v>39.61</v>
      </c>
      <c r="T2225" t="n">
        <v>4431.62</v>
      </c>
      <c r="U2225" t="n">
        <v>0.68</v>
      </c>
      <c r="V2225" t="n">
        <v>0.75</v>
      </c>
      <c r="W2225" t="n">
        <v>2.62</v>
      </c>
      <c r="X2225" t="n">
        <v>0.26</v>
      </c>
      <c r="Y2225" t="n">
        <v>1</v>
      </c>
      <c r="Z2225" t="n">
        <v>10</v>
      </c>
    </row>
    <row r="2226">
      <c r="A2226" t="n">
        <v>52</v>
      </c>
      <c r="B2226" t="n">
        <v>75</v>
      </c>
      <c r="C2226" t="inlineStr">
        <is>
          <t xml:space="preserve">CONCLUIDO	</t>
        </is>
      </c>
      <c r="D2226" t="n">
        <v>5.5214</v>
      </c>
      <c r="E2226" t="n">
        <v>18.11</v>
      </c>
      <c r="F2226" t="n">
        <v>15.56</v>
      </c>
      <c r="G2226" t="n">
        <v>103.73</v>
      </c>
      <c r="H2226" t="n">
        <v>1.47</v>
      </c>
      <c r="I2226" t="n">
        <v>9</v>
      </c>
      <c r="J2226" t="n">
        <v>168.9</v>
      </c>
      <c r="K2226" t="n">
        <v>49.1</v>
      </c>
      <c r="L2226" t="n">
        <v>14</v>
      </c>
      <c r="M2226" t="n">
        <v>7</v>
      </c>
      <c r="N2226" t="n">
        <v>30.81</v>
      </c>
      <c r="O2226" t="n">
        <v>21065.06</v>
      </c>
      <c r="P2226" t="n">
        <v>154.27</v>
      </c>
      <c r="Q2226" t="n">
        <v>467.09</v>
      </c>
      <c r="R2226" t="n">
        <v>57.31</v>
      </c>
      <c r="S2226" t="n">
        <v>39.61</v>
      </c>
      <c r="T2226" t="n">
        <v>3901.39</v>
      </c>
      <c r="U2226" t="n">
        <v>0.6899999999999999</v>
      </c>
      <c r="V2226" t="n">
        <v>0.75</v>
      </c>
      <c r="W2226" t="n">
        <v>2.62</v>
      </c>
      <c r="X2226" t="n">
        <v>0.23</v>
      </c>
      <c r="Y2226" t="n">
        <v>1</v>
      </c>
      <c r="Z2226" t="n">
        <v>10</v>
      </c>
    </row>
    <row r="2227">
      <c r="A2227" t="n">
        <v>53</v>
      </c>
      <c r="B2227" t="n">
        <v>75</v>
      </c>
      <c r="C2227" t="inlineStr">
        <is>
          <t xml:space="preserve">CONCLUIDO	</t>
        </is>
      </c>
      <c r="D2227" t="n">
        <v>5.5225</v>
      </c>
      <c r="E2227" t="n">
        <v>18.11</v>
      </c>
      <c r="F2227" t="n">
        <v>15.56</v>
      </c>
      <c r="G2227" t="n">
        <v>103.71</v>
      </c>
      <c r="H2227" t="n">
        <v>1.49</v>
      </c>
      <c r="I2227" t="n">
        <v>9</v>
      </c>
      <c r="J2227" t="n">
        <v>169.26</v>
      </c>
      <c r="K2227" t="n">
        <v>49.1</v>
      </c>
      <c r="L2227" t="n">
        <v>14.25</v>
      </c>
      <c r="M2227" t="n">
        <v>7</v>
      </c>
      <c r="N2227" t="n">
        <v>30.92</v>
      </c>
      <c r="O2227" t="n">
        <v>21109.83</v>
      </c>
      <c r="P2227" t="n">
        <v>154.88</v>
      </c>
      <c r="Q2227" t="n">
        <v>467.1</v>
      </c>
      <c r="R2227" t="n">
        <v>57.27</v>
      </c>
      <c r="S2227" t="n">
        <v>39.61</v>
      </c>
      <c r="T2227" t="n">
        <v>3881.88</v>
      </c>
      <c r="U2227" t="n">
        <v>0.6899999999999999</v>
      </c>
      <c r="V2227" t="n">
        <v>0.75</v>
      </c>
      <c r="W2227" t="n">
        <v>2.62</v>
      </c>
      <c r="X2227" t="n">
        <v>0.22</v>
      </c>
      <c r="Y2227" t="n">
        <v>1</v>
      </c>
      <c r="Z2227" t="n">
        <v>10</v>
      </c>
    </row>
    <row r="2228">
      <c r="A2228" t="n">
        <v>54</v>
      </c>
      <c r="B2228" t="n">
        <v>75</v>
      </c>
      <c r="C2228" t="inlineStr">
        <is>
          <t xml:space="preserve">CONCLUIDO	</t>
        </is>
      </c>
      <c r="D2228" t="n">
        <v>5.5224</v>
      </c>
      <c r="E2228" t="n">
        <v>18.11</v>
      </c>
      <c r="F2228" t="n">
        <v>15.56</v>
      </c>
      <c r="G2228" t="n">
        <v>103.71</v>
      </c>
      <c r="H2228" t="n">
        <v>1.52</v>
      </c>
      <c r="I2228" t="n">
        <v>9</v>
      </c>
      <c r="J2228" t="n">
        <v>169.63</v>
      </c>
      <c r="K2228" t="n">
        <v>49.1</v>
      </c>
      <c r="L2228" t="n">
        <v>14.5</v>
      </c>
      <c r="M2228" t="n">
        <v>7</v>
      </c>
      <c r="N2228" t="n">
        <v>31.03</v>
      </c>
      <c r="O2228" t="n">
        <v>21154.64</v>
      </c>
      <c r="P2228" t="n">
        <v>154.91</v>
      </c>
      <c r="Q2228" t="n">
        <v>467.07</v>
      </c>
      <c r="R2228" t="n">
        <v>57.34</v>
      </c>
      <c r="S2228" t="n">
        <v>39.61</v>
      </c>
      <c r="T2228" t="n">
        <v>3917.98</v>
      </c>
      <c r="U2228" t="n">
        <v>0.6899999999999999</v>
      </c>
      <c r="V2228" t="n">
        <v>0.75</v>
      </c>
      <c r="W2228" t="n">
        <v>2.62</v>
      </c>
      <c r="X2228" t="n">
        <v>0.22</v>
      </c>
      <c r="Y2228" t="n">
        <v>1</v>
      </c>
      <c r="Z2228" t="n">
        <v>10</v>
      </c>
    </row>
    <row r="2229">
      <c r="A2229" t="n">
        <v>55</v>
      </c>
      <c r="B2229" t="n">
        <v>75</v>
      </c>
      <c r="C2229" t="inlineStr">
        <is>
          <t xml:space="preserve">CONCLUIDO	</t>
        </is>
      </c>
      <c r="D2229" t="n">
        <v>5.5208</v>
      </c>
      <c r="E2229" t="n">
        <v>18.11</v>
      </c>
      <c r="F2229" t="n">
        <v>15.56</v>
      </c>
      <c r="G2229" t="n">
        <v>103.75</v>
      </c>
      <c r="H2229" t="n">
        <v>1.54</v>
      </c>
      <c r="I2229" t="n">
        <v>9</v>
      </c>
      <c r="J2229" t="n">
        <v>169.99</v>
      </c>
      <c r="K2229" t="n">
        <v>49.1</v>
      </c>
      <c r="L2229" t="n">
        <v>14.75</v>
      </c>
      <c r="M2229" t="n">
        <v>7</v>
      </c>
      <c r="N2229" t="n">
        <v>31.15</v>
      </c>
      <c r="O2229" t="n">
        <v>21199.48</v>
      </c>
      <c r="P2229" t="n">
        <v>153.46</v>
      </c>
      <c r="Q2229" t="n">
        <v>467.07</v>
      </c>
      <c r="R2229" t="n">
        <v>57.49</v>
      </c>
      <c r="S2229" t="n">
        <v>39.61</v>
      </c>
      <c r="T2229" t="n">
        <v>3992.47</v>
      </c>
      <c r="U2229" t="n">
        <v>0.6899999999999999</v>
      </c>
      <c r="V2229" t="n">
        <v>0.75</v>
      </c>
      <c r="W2229" t="n">
        <v>2.62</v>
      </c>
      <c r="X2229" t="n">
        <v>0.23</v>
      </c>
      <c r="Y2229" t="n">
        <v>1</v>
      </c>
      <c r="Z2229" t="n">
        <v>10</v>
      </c>
    </row>
    <row r="2230">
      <c r="A2230" t="n">
        <v>56</v>
      </c>
      <c r="B2230" t="n">
        <v>75</v>
      </c>
      <c r="C2230" t="inlineStr">
        <is>
          <t xml:space="preserve">CONCLUIDO	</t>
        </is>
      </c>
      <c r="D2230" t="n">
        <v>5.5184</v>
      </c>
      <c r="E2230" t="n">
        <v>18.12</v>
      </c>
      <c r="F2230" t="n">
        <v>15.57</v>
      </c>
      <c r="G2230" t="n">
        <v>103.8</v>
      </c>
      <c r="H2230" t="n">
        <v>1.56</v>
      </c>
      <c r="I2230" t="n">
        <v>9</v>
      </c>
      <c r="J2230" t="n">
        <v>170.35</v>
      </c>
      <c r="K2230" t="n">
        <v>49.1</v>
      </c>
      <c r="L2230" t="n">
        <v>15</v>
      </c>
      <c r="M2230" t="n">
        <v>7</v>
      </c>
      <c r="N2230" t="n">
        <v>31.26</v>
      </c>
      <c r="O2230" t="n">
        <v>21244.37</v>
      </c>
      <c r="P2230" t="n">
        <v>152.68</v>
      </c>
      <c r="Q2230" t="n">
        <v>467.07</v>
      </c>
      <c r="R2230" t="n">
        <v>57.72</v>
      </c>
      <c r="S2230" t="n">
        <v>39.61</v>
      </c>
      <c r="T2230" t="n">
        <v>4107.25</v>
      </c>
      <c r="U2230" t="n">
        <v>0.6899999999999999</v>
      </c>
      <c r="V2230" t="n">
        <v>0.75</v>
      </c>
      <c r="W2230" t="n">
        <v>2.62</v>
      </c>
      <c r="X2230" t="n">
        <v>0.24</v>
      </c>
      <c r="Y2230" t="n">
        <v>1</v>
      </c>
      <c r="Z2230" t="n">
        <v>10</v>
      </c>
    </row>
    <row r="2231">
      <c r="A2231" t="n">
        <v>57</v>
      </c>
      <c r="B2231" t="n">
        <v>75</v>
      </c>
      <c r="C2231" t="inlineStr">
        <is>
          <t xml:space="preserve">CONCLUIDO	</t>
        </is>
      </c>
      <c r="D2231" t="n">
        <v>5.5218</v>
      </c>
      <c r="E2231" t="n">
        <v>18.11</v>
      </c>
      <c r="F2231" t="n">
        <v>15.56</v>
      </c>
      <c r="G2231" t="n">
        <v>103.72</v>
      </c>
      <c r="H2231" t="n">
        <v>1.58</v>
      </c>
      <c r="I2231" t="n">
        <v>9</v>
      </c>
      <c r="J2231" t="n">
        <v>170.72</v>
      </c>
      <c r="K2231" t="n">
        <v>49.1</v>
      </c>
      <c r="L2231" t="n">
        <v>15.25</v>
      </c>
      <c r="M2231" t="n">
        <v>7</v>
      </c>
      <c r="N2231" t="n">
        <v>31.37</v>
      </c>
      <c r="O2231" t="n">
        <v>21289.29</v>
      </c>
      <c r="P2231" t="n">
        <v>151.79</v>
      </c>
      <c r="Q2231" t="n">
        <v>467.09</v>
      </c>
      <c r="R2231" t="n">
        <v>57.33</v>
      </c>
      <c r="S2231" t="n">
        <v>39.61</v>
      </c>
      <c r="T2231" t="n">
        <v>3909.44</v>
      </c>
      <c r="U2231" t="n">
        <v>0.6899999999999999</v>
      </c>
      <c r="V2231" t="n">
        <v>0.75</v>
      </c>
      <c r="W2231" t="n">
        <v>2.62</v>
      </c>
      <c r="X2231" t="n">
        <v>0.23</v>
      </c>
      <c r="Y2231" t="n">
        <v>1</v>
      </c>
      <c r="Z2231" t="n">
        <v>10</v>
      </c>
    </row>
    <row r="2232">
      <c r="A2232" t="n">
        <v>58</v>
      </c>
      <c r="B2232" t="n">
        <v>75</v>
      </c>
      <c r="C2232" t="inlineStr">
        <is>
          <t xml:space="preserve">CONCLUIDO	</t>
        </is>
      </c>
      <c r="D2232" t="n">
        <v>5.5422</v>
      </c>
      <c r="E2232" t="n">
        <v>18.04</v>
      </c>
      <c r="F2232" t="n">
        <v>15.52</v>
      </c>
      <c r="G2232" t="n">
        <v>116.42</v>
      </c>
      <c r="H2232" t="n">
        <v>1.61</v>
      </c>
      <c r="I2232" t="n">
        <v>8</v>
      </c>
      <c r="J2232" t="n">
        <v>171.08</v>
      </c>
      <c r="K2232" t="n">
        <v>49.1</v>
      </c>
      <c r="L2232" t="n">
        <v>15.5</v>
      </c>
      <c r="M2232" t="n">
        <v>6</v>
      </c>
      <c r="N2232" t="n">
        <v>31.49</v>
      </c>
      <c r="O2232" t="n">
        <v>21334.25</v>
      </c>
      <c r="P2232" t="n">
        <v>150.24</v>
      </c>
      <c r="Q2232" t="n">
        <v>467.09</v>
      </c>
      <c r="R2232" t="n">
        <v>56.14</v>
      </c>
      <c r="S2232" t="n">
        <v>39.61</v>
      </c>
      <c r="T2232" t="n">
        <v>3318.92</v>
      </c>
      <c r="U2232" t="n">
        <v>0.71</v>
      </c>
      <c r="V2232" t="n">
        <v>0.75</v>
      </c>
      <c r="W2232" t="n">
        <v>2.62</v>
      </c>
      <c r="X2232" t="n">
        <v>0.19</v>
      </c>
      <c r="Y2232" t="n">
        <v>1</v>
      </c>
      <c r="Z2232" t="n">
        <v>10</v>
      </c>
    </row>
    <row r="2233">
      <c r="A2233" t="n">
        <v>59</v>
      </c>
      <c r="B2233" t="n">
        <v>75</v>
      </c>
      <c r="C2233" t="inlineStr">
        <is>
          <t xml:space="preserve">CONCLUIDO	</t>
        </is>
      </c>
      <c r="D2233" t="n">
        <v>5.541</v>
      </c>
      <c r="E2233" t="n">
        <v>18.05</v>
      </c>
      <c r="F2233" t="n">
        <v>15.53</v>
      </c>
      <c r="G2233" t="n">
        <v>116.45</v>
      </c>
      <c r="H2233" t="n">
        <v>1.63</v>
      </c>
      <c r="I2233" t="n">
        <v>8</v>
      </c>
      <c r="J2233" t="n">
        <v>171.45</v>
      </c>
      <c r="K2233" t="n">
        <v>49.1</v>
      </c>
      <c r="L2233" t="n">
        <v>15.75</v>
      </c>
      <c r="M2233" t="n">
        <v>5</v>
      </c>
      <c r="N2233" t="n">
        <v>31.6</v>
      </c>
      <c r="O2233" t="n">
        <v>21379.25</v>
      </c>
      <c r="P2233" t="n">
        <v>149.94</v>
      </c>
      <c r="Q2233" t="n">
        <v>467.08</v>
      </c>
      <c r="R2233" t="n">
        <v>56.19</v>
      </c>
      <c r="S2233" t="n">
        <v>39.61</v>
      </c>
      <c r="T2233" t="n">
        <v>3345.3</v>
      </c>
      <c r="U2233" t="n">
        <v>0.7</v>
      </c>
      <c r="V2233" t="n">
        <v>0.75</v>
      </c>
      <c r="W2233" t="n">
        <v>2.62</v>
      </c>
      <c r="X2233" t="n">
        <v>0.19</v>
      </c>
      <c r="Y2233" t="n">
        <v>1</v>
      </c>
      <c r="Z2233" t="n">
        <v>10</v>
      </c>
    </row>
    <row r="2234">
      <c r="A2234" t="n">
        <v>60</v>
      </c>
      <c r="B2234" t="n">
        <v>75</v>
      </c>
      <c r="C2234" t="inlineStr">
        <is>
          <t xml:space="preserve">CONCLUIDO	</t>
        </is>
      </c>
      <c r="D2234" t="n">
        <v>5.5392</v>
      </c>
      <c r="E2234" t="n">
        <v>18.05</v>
      </c>
      <c r="F2234" t="n">
        <v>15.53</v>
      </c>
      <c r="G2234" t="n">
        <v>116.49</v>
      </c>
      <c r="H2234" t="n">
        <v>1.65</v>
      </c>
      <c r="I2234" t="n">
        <v>8</v>
      </c>
      <c r="J2234" t="n">
        <v>171.81</v>
      </c>
      <c r="K2234" t="n">
        <v>49.1</v>
      </c>
      <c r="L2234" t="n">
        <v>16</v>
      </c>
      <c r="M2234" t="n">
        <v>5</v>
      </c>
      <c r="N2234" t="n">
        <v>31.72</v>
      </c>
      <c r="O2234" t="n">
        <v>21424.29</v>
      </c>
      <c r="P2234" t="n">
        <v>149.96</v>
      </c>
      <c r="Q2234" t="n">
        <v>467.07</v>
      </c>
      <c r="R2234" t="n">
        <v>56.35</v>
      </c>
      <c r="S2234" t="n">
        <v>39.61</v>
      </c>
      <c r="T2234" t="n">
        <v>3424.42</v>
      </c>
      <c r="U2234" t="n">
        <v>0.7</v>
      </c>
      <c r="V2234" t="n">
        <v>0.75</v>
      </c>
      <c r="W2234" t="n">
        <v>2.62</v>
      </c>
      <c r="X2234" t="n">
        <v>0.2</v>
      </c>
      <c r="Y2234" t="n">
        <v>1</v>
      </c>
      <c r="Z2234" t="n">
        <v>10</v>
      </c>
    </row>
    <row r="2235">
      <c r="A2235" t="n">
        <v>61</v>
      </c>
      <c r="B2235" t="n">
        <v>75</v>
      </c>
      <c r="C2235" t="inlineStr">
        <is>
          <t xml:space="preserve">CONCLUIDO	</t>
        </is>
      </c>
      <c r="D2235" t="n">
        <v>5.542</v>
      </c>
      <c r="E2235" t="n">
        <v>18.04</v>
      </c>
      <c r="F2235" t="n">
        <v>15.52</v>
      </c>
      <c r="G2235" t="n">
        <v>116.42</v>
      </c>
      <c r="H2235" t="n">
        <v>1.67</v>
      </c>
      <c r="I2235" t="n">
        <v>8</v>
      </c>
      <c r="J2235" t="n">
        <v>172.18</v>
      </c>
      <c r="K2235" t="n">
        <v>49.1</v>
      </c>
      <c r="L2235" t="n">
        <v>16.25</v>
      </c>
      <c r="M2235" t="n">
        <v>5</v>
      </c>
      <c r="N2235" t="n">
        <v>31.83</v>
      </c>
      <c r="O2235" t="n">
        <v>21469.36</v>
      </c>
      <c r="P2235" t="n">
        <v>149.6</v>
      </c>
      <c r="Q2235" t="n">
        <v>467.07</v>
      </c>
      <c r="R2235" t="n">
        <v>56.05</v>
      </c>
      <c r="S2235" t="n">
        <v>39.61</v>
      </c>
      <c r="T2235" t="n">
        <v>3277.54</v>
      </c>
      <c r="U2235" t="n">
        <v>0.71</v>
      </c>
      <c r="V2235" t="n">
        <v>0.75</v>
      </c>
      <c r="W2235" t="n">
        <v>2.62</v>
      </c>
      <c r="X2235" t="n">
        <v>0.19</v>
      </c>
      <c r="Y2235" t="n">
        <v>1</v>
      </c>
      <c r="Z2235" t="n">
        <v>10</v>
      </c>
    </row>
    <row r="2236">
      <c r="A2236" t="n">
        <v>62</v>
      </c>
      <c r="B2236" t="n">
        <v>75</v>
      </c>
      <c r="C2236" t="inlineStr">
        <is>
          <t xml:space="preserve">CONCLUIDO	</t>
        </is>
      </c>
      <c r="D2236" t="n">
        <v>5.5377</v>
      </c>
      <c r="E2236" t="n">
        <v>18.06</v>
      </c>
      <c r="F2236" t="n">
        <v>15.54</v>
      </c>
      <c r="G2236" t="n">
        <v>116.53</v>
      </c>
      <c r="H2236" t="n">
        <v>1.7</v>
      </c>
      <c r="I2236" t="n">
        <v>8</v>
      </c>
      <c r="J2236" t="n">
        <v>172.54</v>
      </c>
      <c r="K2236" t="n">
        <v>49.1</v>
      </c>
      <c r="L2236" t="n">
        <v>16.5</v>
      </c>
      <c r="M2236" t="n">
        <v>3</v>
      </c>
      <c r="N2236" t="n">
        <v>31.95</v>
      </c>
      <c r="O2236" t="n">
        <v>21514.48</v>
      </c>
      <c r="P2236" t="n">
        <v>149.66</v>
      </c>
      <c r="Q2236" t="n">
        <v>467.07</v>
      </c>
      <c r="R2236" t="n">
        <v>56.38</v>
      </c>
      <c r="S2236" t="n">
        <v>39.61</v>
      </c>
      <c r="T2236" t="n">
        <v>3442.83</v>
      </c>
      <c r="U2236" t="n">
        <v>0.7</v>
      </c>
      <c r="V2236" t="n">
        <v>0.75</v>
      </c>
      <c r="W2236" t="n">
        <v>2.63</v>
      </c>
      <c r="X2236" t="n">
        <v>0.2</v>
      </c>
      <c r="Y2236" t="n">
        <v>1</v>
      </c>
      <c r="Z2236" t="n">
        <v>10</v>
      </c>
    </row>
    <row r="2237">
      <c r="A2237" t="n">
        <v>63</v>
      </c>
      <c r="B2237" t="n">
        <v>75</v>
      </c>
      <c r="C2237" t="inlineStr">
        <is>
          <t xml:space="preserve">CONCLUIDO	</t>
        </is>
      </c>
      <c r="D2237" t="n">
        <v>5.5377</v>
      </c>
      <c r="E2237" t="n">
        <v>18.06</v>
      </c>
      <c r="F2237" t="n">
        <v>15.54</v>
      </c>
      <c r="G2237" t="n">
        <v>116.53</v>
      </c>
      <c r="H2237" t="n">
        <v>1.72</v>
      </c>
      <c r="I2237" t="n">
        <v>8</v>
      </c>
      <c r="J2237" t="n">
        <v>172.91</v>
      </c>
      <c r="K2237" t="n">
        <v>49.1</v>
      </c>
      <c r="L2237" t="n">
        <v>16.75</v>
      </c>
      <c r="M2237" t="n">
        <v>3</v>
      </c>
      <c r="N2237" t="n">
        <v>32.07</v>
      </c>
      <c r="O2237" t="n">
        <v>21559.64</v>
      </c>
      <c r="P2237" t="n">
        <v>148.81</v>
      </c>
      <c r="Q2237" t="n">
        <v>467.07</v>
      </c>
      <c r="R2237" t="n">
        <v>56.46</v>
      </c>
      <c r="S2237" t="n">
        <v>39.61</v>
      </c>
      <c r="T2237" t="n">
        <v>3481.85</v>
      </c>
      <c r="U2237" t="n">
        <v>0.7</v>
      </c>
      <c r="V2237" t="n">
        <v>0.75</v>
      </c>
      <c r="W2237" t="n">
        <v>2.63</v>
      </c>
      <c r="X2237" t="n">
        <v>0.2</v>
      </c>
      <c r="Y2237" t="n">
        <v>1</v>
      </c>
      <c r="Z2237" t="n">
        <v>10</v>
      </c>
    </row>
    <row r="2238">
      <c r="A2238" t="n">
        <v>64</v>
      </c>
      <c r="B2238" t="n">
        <v>75</v>
      </c>
      <c r="C2238" t="inlineStr">
        <is>
          <t xml:space="preserve">CONCLUIDO	</t>
        </is>
      </c>
      <c r="D2238" t="n">
        <v>5.538</v>
      </c>
      <c r="E2238" t="n">
        <v>18.06</v>
      </c>
      <c r="F2238" t="n">
        <v>15.54</v>
      </c>
      <c r="G2238" t="n">
        <v>116.52</v>
      </c>
      <c r="H2238" t="n">
        <v>1.74</v>
      </c>
      <c r="I2238" t="n">
        <v>8</v>
      </c>
      <c r="J2238" t="n">
        <v>173.28</v>
      </c>
      <c r="K2238" t="n">
        <v>49.1</v>
      </c>
      <c r="L2238" t="n">
        <v>17</v>
      </c>
      <c r="M2238" t="n">
        <v>2</v>
      </c>
      <c r="N2238" t="n">
        <v>32.18</v>
      </c>
      <c r="O2238" t="n">
        <v>21604.83</v>
      </c>
      <c r="P2238" t="n">
        <v>148.2</v>
      </c>
      <c r="Q2238" t="n">
        <v>467.07</v>
      </c>
      <c r="R2238" t="n">
        <v>56.35</v>
      </c>
      <c r="S2238" t="n">
        <v>39.61</v>
      </c>
      <c r="T2238" t="n">
        <v>3424.24</v>
      </c>
      <c r="U2238" t="n">
        <v>0.7</v>
      </c>
      <c r="V2238" t="n">
        <v>0.75</v>
      </c>
      <c r="W2238" t="n">
        <v>2.63</v>
      </c>
      <c r="X2238" t="n">
        <v>0.2</v>
      </c>
      <c r="Y2238" t="n">
        <v>1</v>
      </c>
      <c r="Z2238" t="n">
        <v>10</v>
      </c>
    </row>
    <row r="2239">
      <c r="A2239" t="n">
        <v>65</v>
      </c>
      <c r="B2239" t="n">
        <v>75</v>
      </c>
      <c r="C2239" t="inlineStr">
        <is>
          <t xml:space="preserve">CONCLUIDO	</t>
        </is>
      </c>
      <c r="D2239" t="n">
        <v>5.5367</v>
      </c>
      <c r="E2239" t="n">
        <v>18.06</v>
      </c>
      <c r="F2239" t="n">
        <v>15.54</v>
      </c>
      <c r="G2239" t="n">
        <v>116.55</v>
      </c>
      <c r="H2239" t="n">
        <v>1.76</v>
      </c>
      <c r="I2239" t="n">
        <v>8</v>
      </c>
      <c r="J2239" t="n">
        <v>173.64</v>
      </c>
      <c r="K2239" t="n">
        <v>49.1</v>
      </c>
      <c r="L2239" t="n">
        <v>17.25</v>
      </c>
      <c r="M2239" t="n">
        <v>0</v>
      </c>
      <c r="N2239" t="n">
        <v>32.3</v>
      </c>
      <c r="O2239" t="n">
        <v>21650.07</v>
      </c>
      <c r="P2239" t="n">
        <v>148.27</v>
      </c>
      <c r="Q2239" t="n">
        <v>467.1</v>
      </c>
      <c r="R2239" t="n">
        <v>56.36</v>
      </c>
      <c r="S2239" t="n">
        <v>39.61</v>
      </c>
      <c r="T2239" t="n">
        <v>3430.65</v>
      </c>
      <c r="U2239" t="n">
        <v>0.7</v>
      </c>
      <c r="V2239" t="n">
        <v>0.75</v>
      </c>
      <c r="W2239" t="n">
        <v>2.63</v>
      </c>
      <c r="X2239" t="n">
        <v>0.21</v>
      </c>
      <c r="Y2239" t="n">
        <v>1</v>
      </c>
      <c r="Z2239" t="n">
        <v>10</v>
      </c>
    </row>
    <row r="2240">
      <c r="A2240" t="n">
        <v>0</v>
      </c>
      <c r="B2240" t="n">
        <v>95</v>
      </c>
      <c r="C2240" t="inlineStr">
        <is>
          <t xml:space="preserve">CONCLUIDO	</t>
        </is>
      </c>
      <c r="D2240" t="n">
        <v>3.1106</v>
      </c>
      <c r="E2240" t="n">
        <v>32.15</v>
      </c>
      <c r="F2240" t="n">
        <v>21.71</v>
      </c>
      <c r="G2240" t="n">
        <v>6.09</v>
      </c>
      <c r="H2240" t="n">
        <v>0.1</v>
      </c>
      <c r="I2240" t="n">
        <v>214</v>
      </c>
      <c r="J2240" t="n">
        <v>185.69</v>
      </c>
      <c r="K2240" t="n">
        <v>53.44</v>
      </c>
      <c r="L2240" t="n">
        <v>1</v>
      </c>
      <c r="M2240" t="n">
        <v>212</v>
      </c>
      <c r="N2240" t="n">
        <v>36.26</v>
      </c>
      <c r="O2240" t="n">
        <v>23136.14</v>
      </c>
      <c r="P2240" t="n">
        <v>294.4</v>
      </c>
      <c r="Q2240" t="n">
        <v>467.33</v>
      </c>
      <c r="R2240" t="n">
        <v>258.12</v>
      </c>
      <c r="S2240" t="n">
        <v>39.61</v>
      </c>
      <c r="T2240" t="n">
        <v>103279.49</v>
      </c>
      <c r="U2240" t="n">
        <v>0.15</v>
      </c>
      <c r="V2240" t="n">
        <v>0.54</v>
      </c>
      <c r="W2240" t="n">
        <v>2.97</v>
      </c>
      <c r="X2240" t="n">
        <v>6.37</v>
      </c>
      <c r="Y2240" t="n">
        <v>1</v>
      </c>
      <c r="Z2240" t="n">
        <v>10</v>
      </c>
    </row>
    <row r="2241">
      <c r="A2241" t="n">
        <v>1</v>
      </c>
      <c r="B2241" t="n">
        <v>95</v>
      </c>
      <c r="C2241" t="inlineStr">
        <is>
          <t xml:space="preserve">CONCLUIDO	</t>
        </is>
      </c>
      <c r="D2241" t="n">
        <v>3.5383</v>
      </c>
      <c r="E2241" t="n">
        <v>28.26</v>
      </c>
      <c r="F2241" t="n">
        <v>19.95</v>
      </c>
      <c r="G2241" t="n">
        <v>7.62</v>
      </c>
      <c r="H2241" t="n">
        <v>0.12</v>
      </c>
      <c r="I2241" t="n">
        <v>157</v>
      </c>
      <c r="J2241" t="n">
        <v>186.07</v>
      </c>
      <c r="K2241" t="n">
        <v>53.44</v>
      </c>
      <c r="L2241" t="n">
        <v>1.25</v>
      </c>
      <c r="M2241" t="n">
        <v>155</v>
      </c>
      <c r="N2241" t="n">
        <v>36.39</v>
      </c>
      <c r="O2241" t="n">
        <v>23182.76</v>
      </c>
      <c r="P2241" t="n">
        <v>270.04</v>
      </c>
      <c r="Q2241" t="n">
        <v>467.24</v>
      </c>
      <c r="R2241" t="n">
        <v>200.44</v>
      </c>
      <c r="S2241" t="n">
        <v>39.61</v>
      </c>
      <c r="T2241" t="n">
        <v>74723.88</v>
      </c>
      <c r="U2241" t="n">
        <v>0.2</v>
      </c>
      <c r="V2241" t="n">
        <v>0.58</v>
      </c>
      <c r="W2241" t="n">
        <v>2.87</v>
      </c>
      <c r="X2241" t="n">
        <v>4.61</v>
      </c>
      <c r="Y2241" t="n">
        <v>1</v>
      </c>
      <c r="Z2241" t="n">
        <v>10</v>
      </c>
    </row>
    <row r="2242">
      <c r="A2242" t="n">
        <v>2</v>
      </c>
      <c r="B2242" t="n">
        <v>95</v>
      </c>
      <c r="C2242" t="inlineStr">
        <is>
          <t xml:space="preserve">CONCLUIDO	</t>
        </is>
      </c>
      <c r="D2242" t="n">
        <v>3.8411</v>
      </c>
      <c r="E2242" t="n">
        <v>26.03</v>
      </c>
      <c r="F2242" t="n">
        <v>18.95</v>
      </c>
      <c r="G2242" t="n">
        <v>9.17</v>
      </c>
      <c r="H2242" t="n">
        <v>0.14</v>
      </c>
      <c r="I2242" t="n">
        <v>124</v>
      </c>
      <c r="J2242" t="n">
        <v>186.45</v>
      </c>
      <c r="K2242" t="n">
        <v>53.44</v>
      </c>
      <c r="L2242" t="n">
        <v>1.5</v>
      </c>
      <c r="M2242" t="n">
        <v>122</v>
      </c>
      <c r="N2242" t="n">
        <v>36.51</v>
      </c>
      <c r="O2242" t="n">
        <v>23229.42</v>
      </c>
      <c r="P2242" t="n">
        <v>256.04</v>
      </c>
      <c r="Q2242" t="n">
        <v>467.18</v>
      </c>
      <c r="R2242" t="n">
        <v>167.33</v>
      </c>
      <c r="S2242" t="n">
        <v>39.61</v>
      </c>
      <c r="T2242" t="n">
        <v>58336.08</v>
      </c>
      <c r="U2242" t="n">
        <v>0.24</v>
      </c>
      <c r="V2242" t="n">
        <v>0.62</v>
      </c>
      <c r="W2242" t="n">
        <v>2.83</v>
      </c>
      <c r="X2242" t="n">
        <v>3.61</v>
      </c>
      <c r="Y2242" t="n">
        <v>1</v>
      </c>
      <c r="Z2242" t="n">
        <v>10</v>
      </c>
    </row>
    <row r="2243">
      <c r="A2243" t="n">
        <v>3</v>
      </c>
      <c r="B2243" t="n">
        <v>95</v>
      </c>
      <c r="C2243" t="inlineStr">
        <is>
          <t xml:space="preserve">CONCLUIDO	</t>
        </is>
      </c>
      <c r="D2243" t="n">
        <v>4.0607</v>
      </c>
      <c r="E2243" t="n">
        <v>24.63</v>
      </c>
      <c r="F2243" t="n">
        <v>18.32</v>
      </c>
      <c r="G2243" t="n">
        <v>10.67</v>
      </c>
      <c r="H2243" t="n">
        <v>0.17</v>
      </c>
      <c r="I2243" t="n">
        <v>103</v>
      </c>
      <c r="J2243" t="n">
        <v>186.83</v>
      </c>
      <c r="K2243" t="n">
        <v>53.44</v>
      </c>
      <c r="L2243" t="n">
        <v>1.75</v>
      </c>
      <c r="M2243" t="n">
        <v>101</v>
      </c>
      <c r="N2243" t="n">
        <v>36.64</v>
      </c>
      <c r="O2243" t="n">
        <v>23276.13</v>
      </c>
      <c r="P2243" t="n">
        <v>247.2</v>
      </c>
      <c r="Q2243" t="n">
        <v>467.14</v>
      </c>
      <c r="R2243" t="n">
        <v>147.23</v>
      </c>
      <c r="S2243" t="n">
        <v>39.61</v>
      </c>
      <c r="T2243" t="n">
        <v>48390.29</v>
      </c>
      <c r="U2243" t="n">
        <v>0.27</v>
      </c>
      <c r="V2243" t="n">
        <v>0.64</v>
      </c>
      <c r="W2243" t="n">
        <v>2.78</v>
      </c>
      <c r="X2243" t="n">
        <v>2.99</v>
      </c>
      <c r="Y2243" t="n">
        <v>1</v>
      </c>
      <c r="Z2243" t="n">
        <v>10</v>
      </c>
    </row>
    <row r="2244">
      <c r="A2244" t="n">
        <v>4</v>
      </c>
      <c r="B2244" t="n">
        <v>95</v>
      </c>
      <c r="C2244" t="inlineStr">
        <is>
          <t xml:space="preserve">CONCLUIDO	</t>
        </is>
      </c>
      <c r="D2244" t="n">
        <v>4.2358</v>
      </c>
      <c r="E2244" t="n">
        <v>23.61</v>
      </c>
      <c r="F2244" t="n">
        <v>17.86</v>
      </c>
      <c r="G2244" t="n">
        <v>12.18</v>
      </c>
      <c r="H2244" t="n">
        <v>0.19</v>
      </c>
      <c r="I2244" t="n">
        <v>88</v>
      </c>
      <c r="J2244" t="n">
        <v>187.21</v>
      </c>
      <c r="K2244" t="n">
        <v>53.44</v>
      </c>
      <c r="L2244" t="n">
        <v>2</v>
      </c>
      <c r="M2244" t="n">
        <v>86</v>
      </c>
      <c r="N2244" t="n">
        <v>36.77</v>
      </c>
      <c r="O2244" t="n">
        <v>23322.88</v>
      </c>
      <c r="P2244" t="n">
        <v>240.57</v>
      </c>
      <c r="Q2244" t="n">
        <v>467.19</v>
      </c>
      <c r="R2244" t="n">
        <v>132.85</v>
      </c>
      <c r="S2244" t="n">
        <v>39.61</v>
      </c>
      <c r="T2244" t="n">
        <v>41277.24</v>
      </c>
      <c r="U2244" t="n">
        <v>0.3</v>
      </c>
      <c r="V2244" t="n">
        <v>0.65</v>
      </c>
      <c r="W2244" t="n">
        <v>2.74</v>
      </c>
      <c r="X2244" t="n">
        <v>2.53</v>
      </c>
      <c r="Y2244" t="n">
        <v>1</v>
      </c>
      <c r="Z2244" t="n">
        <v>10</v>
      </c>
    </row>
    <row r="2245">
      <c r="A2245" t="n">
        <v>5</v>
      </c>
      <c r="B2245" t="n">
        <v>95</v>
      </c>
      <c r="C2245" t="inlineStr">
        <is>
          <t xml:space="preserve">CONCLUIDO	</t>
        </is>
      </c>
      <c r="D2245" t="n">
        <v>4.3725</v>
      </c>
      <c r="E2245" t="n">
        <v>22.87</v>
      </c>
      <c r="F2245" t="n">
        <v>17.54</v>
      </c>
      <c r="G2245" t="n">
        <v>13.66</v>
      </c>
      <c r="H2245" t="n">
        <v>0.21</v>
      </c>
      <c r="I2245" t="n">
        <v>77</v>
      </c>
      <c r="J2245" t="n">
        <v>187.59</v>
      </c>
      <c r="K2245" t="n">
        <v>53.44</v>
      </c>
      <c r="L2245" t="n">
        <v>2.25</v>
      </c>
      <c r="M2245" t="n">
        <v>75</v>
      </c>
      <c r="N2245" t="n">
        <v>36.9</v>
      </c>
      <c r="O2245" t="n">
        <v>23369.68</v>
      </c>
      <c r="P2245" t="n">
        <v>235.76</v>
      </c>
      <c r="Q2245" t="n">
        <v>467.11</v>
      </c>
      <c r="R2245" t="n">
        <v>121.81</v>
      </c>
      <c r="S2245" t="n">
        <v>39.61</v>
      </c>
      <c r="T2245" t="n">
        <v>35810.82</v>
      </c>
      <c r="U2245" t="n">
        <v>0.33</v>
      </c>
      <c r="V2245" t="n">
        <v>0.67</v>
      </c>
      <c r="W2245" t="n">
        <v>2.73</v>
      </c>
      <c r="X2245" t="n">
        <v>2.2</v>
      </c>
      <c r="Y2245" t="n">
        <v>1</v>
      </c>
      <c r="Z2245" t="n">
        <v>10</v>
      </c>
    </row>
    <row r="2246">
      <c r="A2246" t="n">
        <v>6</v>
      </c>
      <c r="B2246" t="n">
        <v>95</v>
      </c>
      <c r="C2246" t="inlineStr">
        <is>
          <t xml:space="preserve">CONCLUIDO	</t>
        </is>
      </c>
      <c r="D2246" t="n">
        <v>4.4911</v>
      </c>
      <c r="E2246" t="n">
        <v>22.27</v>
      </c>
      <c r="F2246" t="n">
        <v>17.27</v>
      </c>
      <c r="G2246" t="n">
        <v>15.24</v>
      </c>
      <c r="H2246" t="n">
        <v>0.24</v>
      </c>
      <c r="I2246" t="n">
        <v>68</v>
      </c>
      <c r="J2246" t="n">
        <v>187.97</v>
      </c>
      <c r="K2246" t="n">
        <v>53.44</v>
      </c>
      <c r="L2246" t="n">
        <v>2.5</v>
      </c>
      <c r="M2246" t="n">
        <v>66</v>
      </c>
      <c r="N2246" t="n">
        <v>37.03</v>
      </c>
      <c r="O2246" t="n">
        <v>23416.52</v>
      </c>
      <c r="P2246" t="n">
        <v>231.82</v>
      </c>
      <c r="Q2246" t="n">
        <v>467.14</v>
      </c>
      <c r="R2246" t="n">
        <v>112.95</v>
      </c>
      <c r="S2246" t="n">
        <v>39.61</v>
      </c>
      <c r="T2246" t="n">
        <v>31425.74</v>
      </c>
      <c r="U2246" t="n">
        <v>0.35</v>
      </c>
      <c r="V2246" t="n">
        <v>0.68</v>
      </c>
      <c r="W2246" t="n">
        <v>2.72</v>
      </c>
      <c r="X2246" t="n">
        <v>1.93</v>
      </c>
      <c r="Y2246" t="n">
        <v>1</v>
      </c>
      <c r="Z2246" t="n">
        <v>10</v>
      </c>
    </row>
    <row r="2247">
      <c r="A2247" t="n">
        <v>7</v>
      </c>
      <c r="B2247" t="n">
        <v>95</v>
      </c>
      <c r="C2247" t="inlineStr">
        <is>
          <t xml:space="preserve">CONCLUIDO	</t>
        </is>
      </c>
      <c r="D2247" t="n">
        <v>4.5815</v>
      </c>
      <c r="E2247" t="n">
        <v>21.83</v>
      </c>
      <c r="F2247" t="n">
        <v>17.09</v>
      </c>
      <c r="G2247" t="n">
        <v>16.81</v>
      </c>
      <c r="H2247" t="n">
        <v>0.26</v>
      </c>
      <c r="I2247" t="n">
        <v>61</v>
      </c>
      <c r="J2247" t="n">
        <v>188.35</v>
      </c>
      <c r="K2247" t="n">
        <v>53.44</v>
      </c>
      <c r="L2247" t="n">
        <v>2.75</v>
      </c>
      <c r="M2247" t="n">
        <v>59</v>
      </c>
      <c r="N2247" t="n">
        <v>37.16</v>
      </c>
      <c r="O2247" t="n">
        <v>23463.4</v>
      </c>
      <c r="P2247" t="n">
        <v>228.96</v>
      </c>
      <c r="Q2247" t="n">
        <v>467.14</v>
      </c>
      <c r="R2247" t="n">
        <v>106.79</v>
      </c>
      <c r="S2247" t="n">
        <v>39.61</v>
      </c>
      <c r="T2247" t="n">
        <v>28381.25</v>
      </c>
      <c r="U2247" t="n">
        <v>0.37</v>
      </c>
      <c r="V2247" t="n">
        <v>0.68</v>
      </c>
      <c r="W2247" t="n">
        <v>2.72</v>
      </c>
      <c r="X2247" t="n">
        <v>1.75</v>
      </c>
      <c r="Y2247" t="n">
        <v>1</v>
      </c>
      <c r="Z2247" t="n">
        <v>10</v>
      </c>
    </row>
    <row r="2248">
      <c r="A2248" t="n">
        <v>8</v>
      </c>
      <c r="B2248" t="n">
        <v>95</v>
      </c>
      <c r="C2248" t="inlineStr">
        <is>
          <t xml:space="preserve">CONCLUIDO	</t>
        </is>
      </c>
      <c r="D2248" t="n">
        <v>4.6566</v>
      </c>
      <c r="E2248" t="n">
        <v>21.47</v>
      </c>
      <c r="F2248" t="n">
        <v>16.92</v>
      </c>
      <c r="G2248" t="n">
        <v>18.13</v>
      </c>
      <c r="H2248" t="n">
        <v>0.28</v>
      </c>
      <c r="I2248" t="n">
        <v>56</v>
      </c>
      <c r="J2248" t="n">
        <v>188.73</v>
      </c>
      <c r="K2248" t="n">
        <v>53.44</v>
      </c>
      <c r="L2248" t="n">
        <v>3</v>
      </c>
      <c r="M2248" t="n">
        <v>54</v>
      </c>
      <c r="N2248" t="n">
        <v>37.29</v>
      </c>
      <c r="O2248" t="n">
        <v>23510.33</v>
      </c>
      <c r="P2248" t="n">
        <v>226.36</v>
      </c>
      <c r="Q2248" t="n">
        <v>467.11</v>
      </c>
      <c r="R2248" t="n">
        <v>101.81</v>
      </c>
      <c r="S2248" t="n">
        <v>39.61</v>
      </c>
      <c r="T2248" t="n">
        <v>25916.44</v>
      </c>
      <c r="U2248" t="n">
        <v>0.39</v>
      </c>
      <c r="V2248" t="n">
        <v>0.6899999999999999</v>
      </c>
      <c r="W2248" t="n">
        <v>2.7</v>
      </c>
      <c r="X2248" t="n">
        <v>1.59</v>
      </c>
      <c r="Y2248" t="n">
        <v>1</v>
      </c>
      <c r="Z2248" t="n">
        <v>10</v>
      </c>
    </row>
    <row r="2249">
      <c r="A2249" t="n">
        <v>9</v>
      </c>
      <c r="B2249" t="n">
        <v>95</v>
      </c>
      <c r="C2249" t="inlineStr">
        <is>
          <t xml:space="preserve">CONCLUIDO	</t>
        </is>
      </c>
      <c r="D2249" t="n">
        <v>4.7293</v>
      </c>
      <c r="E2249" t="n">
        <v>21.14</v>
      </c>
      <c r="F2249" t="n">
        <v>16.78</v>
      </c>
      <c r="G2249" t="n">
        <v>19.74</v>
      </c>
      <c r="H2249" t="n">
        <v>0.3</v>
      </c>
      <c r="I2249" t="n">
        <v>51</v>
      </c>
      <c r="J2249" t="n">
        <v>189.11</v>
      </c>
      <c r="K2249" t="n">
        <v>53.44</v>
      </c>
      <c r="L2249" t="n">
        <v>3.25</v>
      </c>
      <c r="M2249" t="n">
        <v>49</v>
      </c>
      <c r="N2249" t="n">
        <v>37.42</v>
      </c>
      <c r="O2249" t="n">
        <v>23557.3</v>
      </c>
      <c r="P2249" t="n">
        <v>224.02</v>
      </c>
      <c r="Q2249" t="n">
        <v>467.07</v>
      </c>
      <c r="R2249" t="n">
        <v>96.54000000000001</v>
      </c>
      <c r="S2249" t="n">
        <v>39.61</v>
      </c>
      <c r="T2249" t="n">
        <v>23306.57</v>
      </c>
      <c r="U2249" t="n">
        <v>0.41</v>
      </c>
      <c r="V2249" t="n">
        <v>0.7</v>
      </c>
      <c r="W2249" t="n">
        <v>2.71</v>
      </c>
      <c r="X2249" t="n">
        <v>1.44</v>
      </c>
      <c r="Y2249" t="n">
        <v>1</v>
      </c>
      <c r="Z2249" t="n">
        <v>10</v>
      </c>
    </row>
    <row r="2250">
      <c r="A2250" t="n">
        <v>10</v>
      </c>
      <c r="B2250" t="n">
        <v>95</v>
      </c>
      <c r="C2250" t="inlineStr">
        <is>
          <t xml:space="preserve">CONCLUIDO	</t>
        </is>
      </c>
      <c r="D2250" t="n">
        <v>4.7857</v>
      </c>
      <c r="E2250" t="n">
        <v>20.9</v>
      </c>
      <c r="F2250" t="n">
        <v>16.68</v>
      </c>
      <c r="G2250" t="n">
        <v>21.29</v>
      </c>
      <c r="H2250" t="n">
        <v>0.33</v>
      </c>
      <c r="I2250" t="n">
        <v>47</v>
      </c>
      <c r="J2250" t="n">
        <v>189.49</v>
      </c>
      <c r="K2250" t="n">
        <v>53.44</v>
      </c>
      <c r="L2250" t="n">
        <v>3.5</v>
      </c>
      <c r="M2250" t="n">
        <v>45</v>
      </c>
      <c r="N2250" t="n">
        <v>37.55</v>
      </c>
      <c r="O2250" t="n">
        <v>23604.32</v>
      </c>
      <c r="P2250" t="n">
        <v>222.35</v>
      </c>
      <c r="Q2250" t="n">
        <v>467.09</v>
      </c>
      <c r="R2250" t="n">
        <v>93.7</v>
      </c>
      <c r="S2250" t="n">
        <v>39.61</v>
      </c>
      <c r="T2250" t="n">
        <v>21905.62</v>
      </c>
      <c r="U2250" t="n">
        <v>0.42</v>
      </c>
      <c r="V2250" t="n">
        <v>0.7</v>
      </c>
      <c r="W2250" t="n">
        <v>2.69</v>
      </c>
      <c r="X2250" t="n">
        <v>1.34</v>
      </c>
      <c r="Y2250" t="n">
        <v>1</v>
      </c>
      <c r="Z2250" t="n">
        <v>10</v>
      </c>
    </row>
    <row r="2251">
      <c r="A2251" t="n">
        <v>11</v>
      </c>
      <c r="B2251" t="n">
        <v>95</v>
      </c>
      <c r="C2251" t="inlineStr">
        <is>
          <t xml:space="preserve">CONCLUIDO	</t>
        </is>
      </c>
      <c r="D2251" t="n">
        <v>4.8413</v>
      </c>
      <c r="E2251" t="n">
        <v>20.66</v>
      </c>
      <c r="F2251" t="n">
        <v>16.55</v>
      </c>
      <c r="G2251" t="n">
        <v>22.57</v>
      </c>
      <c r="H2251" t="n">
        <v>0.35</v>
      </c>
      <c r="I2251" t="n">
        <v>44</v>
      </c>
      <c r="J2251" t="n">
        <v>189.87</v>
      </c>
      <c r="K2251" t="n">
        <v>53.44</v>
      </c>
      <c r="L2251" t="n">
        <v>3.75</v>
      </c>
      <c r="M2251" t="n">
        <v>42</v>
      </c>
      <c r="N2251" t="n">
        <v>37.69</v>
      </c>
      <c r="O2251" t="n">
        <v>23651.38</v>
      </c>
      <c r="P2251" t="n">
        <v>220.23</v>
      </c>
      <c r="Q2251" t="n">
        <v>467.1</v>
      </c>
      <c r="R2251" t="n">
        <v>89.77</v>
      </c>
      <c r="S2251" t="n">
        <v>39.61</v>
      </c>
      <c r="T2251" t="n">
        <v>19957.41</v>
      </c>
      <c r="U2251" t="n">
        <v>0.44</v>
      </c>
      <c r="V2251" t="n">
        <v>0.7</v>
      </c>
      <c r="W2251" t="n">
        <v>2.67</v>
      </c>
      <c r="X2251" t="n">
        <v>1.21</v>
      </c>
      <c r="Y2251" t="n">
        <v>1</v>
      </c>
      <c r="Z2251" t="n">
        <v>10</v>
      </c>
    </row>
    <row r="2252">
      <c r="A2252" t="n">
        <v>12</v>
      </c>
      <c r="B2252" t="n">
        <v>95</v>
      </c>
      <c r="C2252" t="inlineStr">
        <is>
          <t xml:space="preserve">CONCLUIDO	</t>
        </is>
      </c>
      <c r="D2252" t="n">
        <v>4.8774</v>
      </c>
      <c r="E2252" t="n">
        <v>20.5</v>
      </c>
      <c r="F2252" t="n">
        <v>16.51</v>
      </c>
      <c r="G2252" t="n">
        <v>24.16</v>
      </c>
      <c r="H2252" t="n">
        <v>0.37</v>
      </c>
      <c r="I2252" t="n">
        <v>41</v>
      </c>
      <c r="J2252" t="n">
        <v>190.25</v>
      </c>
      <c r="K2252" t="n">
        <v>53.44</v>
      </c>
      <c r="L2252" t="n">
        <v>4</v>
      </c>
      <c r="M2252" t="n">
        <v>39</v>
      </c>
      <c r="N2252" t="n">
        <v>37.82</v>
      </c>
      <c r="O2252" t="n">
        <v>23698.48</v>
      </c>
      <c r="P2252" t="n">
        <v>219.18</v>
      </c>
      <c r="Q2252" t="n">
        <v>467.16</v>
      </c>
      <c r="R2252" t="n">
        <v>88.06999999999999</v>
      </c>
      <c r="S2252" t="n">
        <v>39.61</v>
      </c>
      <c r="T2252" t="n">
        <v>19122.28</v>
      </c>
      <c r="U2252" t="n">
        <v>0.45</v>
      </c>
      <c r="V2252" t="n">
        <v>0.71</v>
      </c>
      <c r="W2252" t="n">
        <v>2.68</v>
      </c>
      <c r="X2252" t="n">
        <v>1.17</v>
      </c>
      <c r="Y2252" t="n">
        <v>1</v>
      </c>
      <c r="Z2252" t="n">
        <v>10</v>
      </c>
    </row>
    <row r="2253">
      <c r="A2253" t="n">
        <v>13</v>
      </c>
      <c r="B2253" t="n">
        <v>95</v>
      </c>
      <c r="C2253" t="inlineStr">
        <is>
          <t xml:space="preserve">CONCLUIDO	</t>
        </is>
      </c>
      <c r="D2253" t="n">
        <v>4.9327</v>
      </c>
      <c r="E2253" t="n">
        <v>20.27</v>
      </c>
      <c r="F2253" t="n">
        <v>16.39</v>
      </c>
      <c r="G2253" t="n">
        <v>25.88</v>
      </c>
      <c r="H2253" t="n">
        <v>0.4</v>
      </c>
      <c r="I2253" t="n">
        <v>38</v>
      </c>
      <c r="J2253" t="n">
        <v>190.63</v>
      </c>
      <c r="K2253" t="n">
        <v>53.44</v>
      </c>
      <c r="L2253" t="n">
        <v>4.25</v>
      </c>
      <c r="M2253" t="n">
        <v>36</v>
      </c>
      <c r="N2253" t="n">
        <v>37.95</v>
      </c>
      <c r="O2253" t="n">
        <v>23745.63</v>
      </c>
      <c r="P2253" t="n">
        <v>217.19</v>
      </c>
      <c r="Q2253" t="n">
        <v>467.08</v>
      </c>
      <c r="R2253" t="n">
        <v>84.34</v>
      </c>
      <c r="S2253" t="n">
        <v>39.61</v>
      </c>
      <c r="T2253" t="n">
        <v>17268.46</v>
      </c>
      <c r="U2253" t="n">
        <v>0.47</v>
      </c>
      <c r="V2253" t="n">
        <v>0.71</v>
      </c>
      <c r="W2253" t="n">
        <v>2.67</v>
      </c>
      <c r="X2253" t="n">
        <v>1.06</v>
      </c>
      <c r="Y2253" t="n">
        <v>1</v>
      </c>
      <c r="Z2253" t="n">
        <v>10</v>
      </c>
    </row>
    <row r="2254">
      <c r="A2254" t="n">
        <v>14</v>
      </c>
      <c r="B2254" t="n">
        <v>95</v>
      </c>
      <c r="C2254" t="inlineStr">
        <is>
          <t xml:space="preserve">CONCLUIDO	</t>
        </is>
      </c>
      <c r="D2254" t="n">
        <v>4.9598</v>
      </c>
      <c r="E2254" t="n">
        <v>20.16</v>
      </c>
      <c r="F2254" t="n">
        <v>16.35</v>
      </c>
      <c r="G2254" t="n">
        <v>27.26</v>
      </c>
      <c r="H2254" t="n">
        <v>0.42</v>
      </c>
      <c r="I2254" t="n">
        <v>36</v>
      </c>
      <c r="J2254" t="n">
        <v>191.02</v>
      </c>
      <c r="K2254" t="n">
        <v>53.44</v>
      </c>
      <c r="L2254" t="n">
        <v>4.5</v>
      </c>
      <c r="M2254" t="n">
        <v>34</v>
      </c>
      <c r="N2254" t="n">
        <v>38.08</v>
      </c>
      <c r="O2254" t="n">
        <v>23792.83</v>
      </c>
      <c r="P2254" t="n">
        <v>216.47</v>
      </c>
      <c r="Q2254" t="n">
        <v>467.1</v>
      </c>
      <c r="R2254" t="n">
        <v>83.19</v>
      </c>
      <c r="S2254" t="n">
        <v>39.61</v>
      </c>
      <c r="T2254" t="n">
        <v>16704.65</v>
      </c>
      <c r="U2254" t="n">
        <v>0.48</v>
      </c>
      <c r="V2254" t="n">
        <v>0.71</v>
      </c>
      <c r="W2254" t="n">
        <v>2.67</v>
      </c>
      <c r="X2254" t="n">
        <v>1.02</v>
      </c>
      <c r="Y2254" t="n">
        <v>1</v>
      </c>
      <c r="Z2254" t="n">
        <v>10</v>
      </c>
    </row>
    <row r="2255">
      <c r="A2255" t="n">
        <v>15</v>
      </c>
      <c r="B2255" t="n">
        <v>95</v>
      </c>
      <c r="C2255" t="inlineStr">
        <is>
          <t xml:space="preserve">CONCLUIDO	</t>
        </is>
      </c>
      <c r="D2255" t="n">
        <v>4.9976</v>
      </c>
      <c r="E2255" t="n">
        <v>20.01</v>
      </c>
      <c r="F2255" t="n">
        <v>16.28</v>
      </c>
      <c r="G2255" t="n">
        <v>28.72</v>
      </c>
      <c r="H2255" t="n">
        <v>0.44</v>
      </c>
      <c r="I2255" t="n">
        <v>34</v>
      </c>
      <c r="J2255" t="n">
        <v>191.4</v>
      </c>
      <c r="K2255" t="n">
        <v>53.44</v>
      </c>
      <c r="L2255" t="n">
        <v>4.75</v>
      </c>
      <c r="M2255" t="n">
        <v>32</v>
      </c>
      <c r="N2255" t="n">
        <v>38.22</v>
      </c>
      <c r="O2255" t="n">
        <v>23840.07</v>
      </c>
      <c r="P2255" t="n">
        <v>215.12</v>
      </c>
      <c r="Q2255" t="n">
        <v>467.11</v>
      </c>
      <c r="R2255" t="n">
        <v>80.58</v>
      </c>
      <c r="S2255" t="n">
        <v>39.61</v>
      </c>
      <c r="T2255" t="n">
        <v>15413.17</v>
      </c>
      <c r="U2255" t="n">
        <v>0.49</v>
      </c>
      <c r="V2255" t="n">
        <v>0.72</v>
      </c>
      <c r="W2255" t="n">
        <v>2.66</v>
      </c>
      <c r="X2255" t="n">
        <v>0.9399999999999999</v>
      </c>
      <c r="Y2255" t="n">
        <v>1</v>
      </c>
      <c r="Z2255" t="n">
        <v>10</v>
      </c>
    </row>
    <row r="2256">
      <c r="A2256" t="n">
        <v>16</v>
      </c>
      <c r="B2256" t="n">
        <v>95</v>
      </c>
      <c r="C2256" t="inlineStr">
        <is>
          <t xml:space="preserve">CONCLUIDO	</t>
        </is>
      </c>
      <c r="D2256" t="n">
        <v>5.0291</v>
      </c>
      <c r="E2256" t="n">
        <v>19.88</v>
      </c>
      <c r="F2256" t="n">
        <v>16.22</v>
      </c>
      <c r="G2256" t="n">
        <v>30.42</v>
      </c>
      <c r="H2256" t="n">
        <v>0.46</v>
      </c>
      <c r="I2256" t="n">
        <v>32</v>
      </c>
      <c r="J2256" t="n">
        <v>191.78</v>
      </c>
      <c r="K2256" t="n">
        <v>53.44</v>
      </c>
      <c r="L2256" t="n">
        <v>5</v>
      </c>
      <c r="M2256" t="n">
        <v>30</v>
      </c>
      <c r="N2256" t="n">
        <v>38.35</v>
      </c>
      <c r="O2256" t="n">
        <v>23887.36</v>
      </c>
      <c r="P2256" t="n">
        <v>213.96</v>
      </c>
      <c r="Q2256" t="n">
        <v>467.23</v>
      </c>
      <c r="R2256" t="n">
        <v>78.73999999999999</v>
      </c>
      <c r="S2256" t="n">
        <v>39.61</v>
      </c>
      <c r="T2256" t="n">
        <v>14501.25</v>
      </c>
      <c r="U2256" t="n">
        <v>0.5</v>
      </c>
      <c r="V2256" t="n">
        <v>0.72</v>
      </c>
      <c r="W2256" t="n">
        <v>2.67</v>
      </c>
      <c r="X2256" t="n">
        <v>0.89</v>
      </c>
      <c r="Y2256" t="n">
        <v>1</v>
      </c>
      <c r="Z2256" t="n">
        <v>10</v>
      </c>
    </row>
    <row r="2257">
      <c r="A2257" t="n">
        <v>17</v>
      </c>
      <c r="B2257" t="n">
        <v>95</v>
      </c>
      <c r="C2257" t="inlineStr">
        <is>
          <t xml:space="preserve">CONCLUIDO	</t>
        </is>
      </c>
      <c r="D2257" t="n">
        <v>5.0474</v>
      </c>
      <c r="E2257" t="n">
        <v>19.81</v>
      </c>
      <c r="F2257" t="n">
        <v>16.19</v>
      </c>
      <c r="G2257" t="n">
        <v>31.33</v>
      </c>
      <c r="H2257" t="n">
        <v>0.48</v>
      </c>
      <c r="I2257" t="n">
        <v>31</v>
      </c>
      <c r="J2257" t="n">
        <v>192.17</v>
      </c>
      <c r="K2257" t="n">
        <v>53.44</v>
      </c>
      <c r="L2257" t="n">
        <v>5.25</v>
      </c>
      <c r="M2257" t="n">
        <v>29</v>
      </c>
      <c r="N2257" t="n">
        <v>38.48</v>
      </c>
      <c r="O2257" t="n">
        <v>23934.69</v>
      </c>
      <c r="P2257" t="n">
        <v>213.15</v>
      </c>
      <c r="Q2257" t="n">
        <v>467.13</v>
      </c>
      <c r="R2257" t="n">
        <v>77.73</v>
      </c>
      <c r="S2257" t="n">
        <v>39.61</v>
      </c>
      <c r="T2257" t="n">
        <v>13998.85</v>
      </c>
      <c r="U2257" t="n">
        <v>0.51</v>
      </c>
      <c r="V2257" t="n">
        <v>0.72</v>
      </c>
      <c r="W2257" t="n">
        <v>2.66</v>
      </c>
      <c r="X2257" t="n">
        <v>0.86</v>
      </c>
      <c r="Y2257" t="n">
        <v>1</v>
      </c>
      <c r="Z2257" t="n">
        <v>10</v>
      </c>
    </row>
    <row r="2258">
      <c r="A2258" t="n">
        <v>18</v>
      </c>
      <c r="B2258" t="n">
        <v>95</v>
      </c>
      <c r="C2258" t="inlineStr">
        <is>
          <t xml:space="preserve">CONCLUIDO	</t>
        </is>
      </c>
      <c r="D2258" t="n">
        <v>5.0765</v>
      </c>
      <c r="E2258" t="n">
        <v>19.7</v>
      </c>
      <c r="F2258" t="n">
        <v>16.15</v>
      </c>
      <c r="G2258" t="n">
        <v>33.41</v>
      </c>
      <c r="H2258" t="n">
        <v>0.51</v>
      </c>
      <c r="I2258" t="n">
        <v>29</v>
      </c>
      <c r="J2258" t="n">
        <v>192.55</v>
      </c>
      <c r="K2258" t="n">
        <v>53.44</v>
      </c>
      <c r="L2258" t="n">
        <v>5.5</v>
      </c>
      <c r="M2258" t="n">
        <v>27</v>
      </c>
      <c r="N2258" t="n">
        <v>38.62</v>
      </c>
      <c r="O2258" t="n">
        <v>23982.06</v>
      </c>
      <c r="P2258" t="n">
        <v>212.05</v>
      </c>
      <c r="Q2258" t="n">
        <v>467.07</v>
      </c>
      <c r="R2258" t="n">
        <v>76.73</v>
      </c>
      <c r="S2258" t="n">
        <v>39.61</v>
      </c>
      <c r="T2258" t="n">
        <v>13510.12</v>
      </c>
      <c r="U2258" t="n">
        <v>0.52</v>
      </c>
      <c r="V2258" t="n">
        <v>0.72</v>
      </c>
      <c r="W2258" t="n">
        <v>2.65</v>
      </c>
      <c r="X2258" t="n">
        <v>0.82</v>
      </c>
      <c r="Y2258" t="n">
        <v>1</v>
      </c>
      <c r="Z2258" t="n">
        <v>10</v>
      </c>
    </row>
    <row r="2259">
      <c r="A2259" t="n">
        <v>19</v>
      </c>
      <c r="B2259" t="n">
        <v>95</v>
      </c>
      <c r="C2259" t="inlineStr">
        <is>
          <t xml:space="preserve">CONCLUIDO	</t>
        </is>
      </c>
      <c r="D2259" t="n">
        <v>5.0943</v>
      </c>
      <c r="E2259" t="n">
        <v>19.63</v>
      </c>
      <c r="F2259" t="n">
        <v>16.12</v>
      </c>
      <c r="G2259" t="n">
        <v>34.54</v>
      </c>
      <c r="H2259" t="n">
        <v>0.53</v>
      </c>
      <c r="I2259" t="n">
        <v>28</v>
      </c>
      <c r="J2259" t="n">
        <v>192.94</v>
      </c>
      <c r="K2259" t="n">
        <v>53.44</v>
      </c>
      <c r="L2259" t="n">
        <v>5.75</v>
      </c>
      <c r="M2259" t="n">
        <v>26</v>
      </c>
      <c r="N2259" t="n">
        <v>38.75</v>
      </c>
      <c r="O2259" t="n">
        <v>24029.48</v>
      </c>
      <c r="P2259" t="n">
        <v>211.45</v>
      </c>
      <c r="Q2259" t="n">
        <v>467.07</v>
      </c>
      <c r="R2259" t="n">
        <v>75.3</v>
      </c>
      <c r="S2259" t="n">
        <v>39.61</v>
      </c>
      <c r="T2259" t="n">
        <v>12800.38</v>
      </c>
      <c r="U2259" t="n">
        <v>0.53</v>
      </c>
      <c r="V2259" t="n">
        <v>0.72</v>
      </c>
      <c r="W2259" t="n">
        <v>2.66</v>
      </c>
      <c r="X2259" t="n">
        <v>0.79</v>
      </c>
      <c r="Y2259" t="n">
        <v>1</v>
      </c>
      <c r="Z2259" t="n">
        <v>10</v>
      </c>
    </row>
    <row r="2260">
      <c r="A2260" t="n">
        <v>20</v>
      </c>
      <c r="B2260" t="n">
        <v>95</v>
      </c>
      <c r="C2260" t="inlineStr">
        <is>
          <t xml:space="preserve">CONCLUIDO	</t>
        </is>
      </c>
      <c r="D2260" t="n">
        <v>5.1088</v>
      </c>
      <c r="E2260" t="n">
        <v>19.57</v>
      </c>
      <c r="F2260" t="n">
        <v>16.1</v>
      </c>
      <c r="G2260" t="n">
        <v>35.78</v>
      </c>
      <c r="H2260" t="n">
        <v>0.55</v>
      </c>
      <c r="I2260" t="n">
        <v>27</v>
      </c>
      <c r="J2260" t="n">
        <v>193.32</v>
      </c>
      <c r="K2260" t="n">
        <v>53.44</v>
      </c>
      <c r="L2260" t="n">
        <v>6</v>
      </c>
      <c r="M2260" t="n">
        <v>25</v>
      </c>
      <c r="N2260" t="n">
        <v>38.89</v>
      </c>
      <c r="O2260" t="n">
        <v>24076.95</v>
      </c>
      <c r="P2260" t="n">
        <v>210.72</v>
      </c>
      <c r="Q2260" t="n">
        <v>467.08</v>
      </c>
      <c r="R2260" t="n">
        <v>74.92</v>
      </c>
      <c r="S2260" t="n">
        <v>39.61</v>
      </c>
      <c r="T2260" t="n">
        <v>12616.98</v>
      </c>
      <c r="U2260" t="n">
        <v>0.53</v>
      </c>
      <c r="V2260" t="n">
        <v>0.72</v>
      </c>
      <c r="W2260" t="n">
        <v>2.65</v>
      </c>
      <c r="X2260" t="n">
        <v>0.77</v>
      </c>
      <c r="Y2260" t="n">
        <v>1</v>
      </c>
      <c r="Z2260" t="n">
        <v>10</v>
      </c>
    </row>
    <row r="2261">
      <c r="A2261" t="n">
        <v>21</v>
      </c>
      <c r="B2261" t="n">
        <v>95</v>
      </c>
      <c r="C2261" t="inlineStr">
        <is>
          <t xml:space="preserve">CONCLUIDO	</t>
        </is>
      </c>
      <c r="D2261" t="n">
        <v>5.1476</v>
      </c>
      <c r="E2261" t="n">
        <v>19.43</v>
      </c>
      <c r="F2261" t="n">
        <v>16.03</v>
      </c>
      <c r="G2261" t="n">
        <v>38.47</v>
      </c>
      <c r="H2261" t="n">
        <v>0.57</v>
      </c>
      <c r="I2261" t="n">
        <v>25</v>
      </c>
      <c r="J2261" t="n">
        <v>193.71</v>
      </c>
      <c r="K2261" t="n">
        <v>53.44</v>
      </c>
      <c r="L2261" t="n">
        <v>6.25</v>
      </c>
      <c r="M2261" t="n">
        <v>23</v>
      </c>
      <c r="N2261" t="n">
        <v>39.02</v>
      </c>
      <c r="O2261" t="n">
        <v>24124.47</v>
      </c>
      <c r="P2261" t="n">
        <v>209.39</v>
      </c>
      <c r="Q2261" t="n">
        <v>467.1</v>
      </c>
      <c r="R2261" t="n">
        <v>72.62</v>
      </c>
      <c r="S2261" t="n">
        <v>39.61</v>
      </c>
      <c r="T2261" t="n">
        <v>11476.7</v>
      </c>
      <c r="U2261" t="n">
        <v>0.55</v>
      </c>
      <c r="V2261" t="n">
        <v>0.73</v>
      </c>
      <c r="W2261" t="n">
        <v>2.65</v>
      </c>
      <c r="X2261" t="n">
        <v>0.6899999999999999</v>
      </c>
      <c r="Y2261" t="n">
        <v>1</v>
      </c>
      <c r="Z2261" t="n">
        <v>10</v>
      </c>
    </row>
    <row r="2262">
      <c r="A2262" t="n">
        <v>22</v>
      </c>
      <c r="B2262" t="n">
        <v>95</v>
      </c>
      <c r="C2262" t="inlineStr">
        <is>
          <t xml:space="preserve">CONCLUIDO	</t>
        </is>
      </c>
      <c r="D2262" t="n">
        <v>5.1706</v>
      </c>
      <c r="E2262" t="n">
        <v>19.34</v>
      </c>
      <c r="F2262" t="n">
        <v>15.98</v>
      </c>
      <c r="G2262" t="n">
        <v>39.95</v>
      </c>
      <c r="H2262" t="n">
        <v>0.59</v>
      </c>
      <c r="I2262" t="n">
        <v>24</v>
      </c>
      <c r="J2262" t="n">
        <v>194.09</v>
      </c>
      <c r="K2262" t="n">
        <v>53.44</v>
      </c>
      <c r="L2262" t="n">
        <v>6.5</v>
      </c>
      <c r="M2262" t="n">
        <v>22</v>
      </c>
      <c r="N2262" t="n">
        <v>39.16</v>
      </c>
      <c r="O2262" t="n">
        <v>24172.03</v>
      </c>
      <c r="P2262" t="n">
        <v>208.4</v>
      </c>
      <c r="Q2262" t="n">
        <v>467.11</v>
      </c>
      <c r="R2262" t="n">
        <v>71.09</v>
      </c>
      <c r="S2262" t="n">
        <v>39.61</v>
      </c>
      <c r="T2262" t="n">
        <v>10713.7</v>
      </c>
      <c r="U2262" t="n">
        <v>0.5600000000000001</v>
      </c>
      <c r="V2262" t="n">
        <v>0.73</v>
      </c>
      <c r="W2262" t="n">
        <v>2.64</v>
      </c>
      <c r="X2262" t="n">
        <v>0.65</v>
      </c>
      <c r="Y2262" t="n">
        <v>1</v>
      </c>
      <c r="Z2262" t="n">
        <v>10</v>
      </c>
    </row>
    <row r="2263">
      <c r="A2263" t="n">
        <v>23</v>
      </c>
      <c r="B2263" t="n">
        <v>95</v>
      </c>
      <c r="C2263" t="inlineStr">
        <is>
          <t xml:space="preserve">CONCLUIDO	</t>
        </is>
      </c>
      <c r="D2263" t="n">
        <v>5.1687</v>
      </c>
      <c r="E2263" t="n">
        <v>19.35</v>
      </c>
      <c r="F2263" t="n">
        <v>15.99</v>
      </c>
      <c r="G2263" t="n">
        <v>39.96</v>
      </c>
      <c r="H2263" t="n">
        <v>0.62</v>
      </c>
      <c r="I2263" t="n">
        <v>24</v>
      </c>
      <c r="J2263" t="n">
        <v>194.48</v>
      </c>
      <c r="K2263" t="n">
        <v>53.44</v>
      </c>
      <c r="L2263" t="n">
        <v>6.75</v>
      </c>
      <c r="M2263" t="n">
        <v>22</v>
      </c>
      <c r="N2263" t="n">
        <v>39.29</v>
      </c>
      <c r="O2263" t="n">
        <v>24219.63</v>
      </c>
      <c r="P2263" t="n">
        <v>208.14</v>
      </c>
      <c r="Q2263" t="n">
        <v>467.07</v>
      </c>
      <c r="R2263" t="n">
        <v>71.26000000000001</v>
      </c>
      <c r="S2263" t="n">
        <v>39.61</v>
      </c>
      <c r="T2263" t="n">
        <v>10802.83</v>
      </c>
      <c r="U2263" t="n">
        <v>0.5600000000000001</v>
      </c>
      <c r="V2263" t="n">
        <v>0.73</v>
      </c>
      <c r="W2263" t="n">
        <v>2.64</v>
      </c>
      <c r="X2263" t="n">
        <v>0.65</v>
      </c>
      <c r="Y2263" t="n">
        <v>1</v>
      </c>
      <c r="Z2263" t="n">
        <v>10</v>
      </c>
    </row>
    <row r="2264">
      <c r="A2264" t="n">
        <v>24</v>
      </c>
      <c r="B2264" t="n">
        <v>95</v>
      </c>
      <c r="C2264" t="inlineStr">
        <is>
          <t xml:space="preserve">CONCLUIDO	</t>
        </is>
      </c>
      <c r="D2264" t="n">
        <v>5.1847</v>
      </c>
      <c r="E2264" t="n">
        <v>19.29</v>
      </c>
      <c r="F2264" t="n">
        <v>15.96</v>
      </c>
      <c r="G2264" t="n">
        <v>41.64</v>
      </c>
      <c r="H2264" t="n">
        <v>0.64</v>
      </c>
      <c r="I2264" t="n">
        <v>23</v>
      </c>
      <c r="J2264" t="n">
        <v>194.86</v>
      </c>
      <c r="K2264" t="n">
        <v>53.44</v>
      </c>
      <c r="L2264" t="n">
        <v>7</v>
      </c>
      <c r="M2264" t="n">
        <v>21</v>
      </c>
      <c r="N2264" t="n">
        <v>39.43</v>
      </c>
      <c r="O2264" t="n">
        <v>24267.28</v>
      </c>
      <c r="P2264" t="n">
        <v>207.36</v>
      </c>
      <c r="Q2264" t="n">
        <v>467.07</v>
      </c>
      <c r="R2264" t="n">
        <v>70.53</v>
      </c>
      <c r="S2264" t="n">
        <v>39.61</v>
      </c>
      <c r="T2264" t="n">
        <v>10443.38</v>
      </c>
      <c r="U2264" t="n">
        <v>0.5600000000000001</v>
      </c>
      <c r="V2264" t="n">
        <v>0.73</v>
      </c>
      <c r="W2264" t="n">
        <v>2.64</v>
      </c>
      <c r="X2264" t="n">
        <v>0.63</v>
      </c>
      <c r="Y2264" t="n">
        <v>1</v>
      </c>
      <c r="Z2264" t="n">
        <v>10</v>
      </c>
    </row>
    <row r="2265">
      <c r="A2265" t="n">
        <v>25</v>
      </c>
      <c r="B2265" t="n">
        <v>95</v>
      </c>
      <c r="C2265" t="inlineStr">
        <is>
          <t xml:space="preserve">CONCLUIDO	</t>
        </is>
      </c>
      <c r="D2265" t="n">
        <v>5.2005</v>
      </c>
      <c r="E2265" t="n">
        <v>19.23</v>
      </c>
      <c r="F2265" t="n">
        <v>15.94</v>
      </c>
      <c r="G2265" t="n">
        <v>43.48</v>
      </c>
      <c r="H2265" t="n">
        <v>0.66</v>
      </c>
      <c r="I2265" t="n">
        <v>22</v>
      </c>
      <c r="J2265" t="n">
        <v>195.25</v>
      </c>
      <c r="K2265" t="n">
        <v>53.44</v>
      </c>
      <c r="L2265" t="n">
        <v>7.25</v>
      </c>
      <c r="M2265" t="n">
        <v>20</v>
      </c>
      <c r="N2265" t="n">
        <v>39.57</v>
      </c>
      <c r="O2265" t="n">
        <v>24314.98</v>
      </c>
      <c r="P2265" t="n">
        <v>206.7</v>
      </c>
      <c r="Q2265" t="n">
        <v>467.09</v>
      </c>
      <c r="R2265" t="n">
        <v>69.68000000000001</v>
      </c>
      <c r="S2265" t="n">
        <v>39.61</v>
      </c>
      <c r="T2265" t="n">
        <v>10019.59</v>
      </c>
      <c r="U2265" t="n">
        <v>0.57</v>
      </c>
      <c r="V2265" t="n">
        <v>0.73</v>
      </c>
      <c r="W2265" t="n">
        <v>2.65</v>
      </c>
      <c r="X2265" t="n">
        <v>0.61</v>
      </c>
      <c r="Y2265" t="n">
        <v>1</v>
      </c>
      <c r="Z2265" t="n">
        <v>10</v>
      </c>
    </row>
    <row r="2266">
      <c r="A2266" t="n">
        <v>26</v>
      </c>
      <c r="B2266" t="n">
        <v>95</v>
      </c>
      <c r="C2266" t="inlineStr">
        <is>
          <t xml:space="preserve">CONCLUIDO	</t>
        </is>
      </c>
      <c r="D2266" t="n">
        <v>5.2209</v>
      </c>
      <c r="E2266" t="n">
        <v>19.15</v>
      </c>
      <c r="F2266" t="n">
        <v>15.9</v>
      </c>
      <c r="G2266" t="n">
        <v>45.44</v>
      </c>
      <c r="H2266" t="n">
        <v>0.68</v>
      </c>
      <c r="I2266" t="n">
        <v>21</v>
      </c>
      <c r="J2266" t="n">
        <v>195.64</v>
      </c>
      <c r="K2266" t="n">
        <v>53.44</v>
      </c>
      <c r="L2266" t="n">
        <v>7.5</v>
      </c>
      <c r="M2266" t="n">
        <v>19</v>
      </c>
      <c r="N2266" t="n">
        <v>39.7</v>
      </c>
      <c r="O2266" t="n">
        <v>24362.73</v>
      </c>
      <c r="P2266" t="n">
        <v>205.87</v>
      </c>
      <c r="Q2266" t="n">
        <v>467.08</v>
      </c>
      <c r="R2266" t="n">
        <v>68.47</v>
      </c>
      <c r="S2266" t="n">
        <v>39.61</v>
      </c>
      <c r="T2266" t="n">
        <v>9419.860000000001</v>
      </c>
      <c r="U2266" t="n">
        <v>0.58</v>
      </c>
      <c r="V2266" t="n">
        <v>0.73</v>
      </c>
      <c r="W2266" t="n">
        <v>2.64</v>
      </c>
      <c r="X2266" t="n">
        <v>0.57</v>
      </c>
      <c r="Y2266" t="n">
        <v>1</v>
      </c>
      <c r="Z2266" t="n">
        <v>10</v>
      </c>
    </row>
    <row r="2267">
      <c r="A2267" t="n">
        <v>27</v>
      </c>
      <c r="B2267" t="n">
        <v>95</v>
      </c>
      <c r="C2267" t="inlineStr">
        <is>
          <t xml:space="preserve">CONCLUIDO	</t>
        </is>
      </c>
      <c r="D2267" t="n">
        <v>5.2374</v>
      </c>
      <c r="E2267" t="n">
        <v>19.09</v>
      </c>
      <c r="F2267" t="n">
        <v>15.88</v>
      </c>
      <c r="G2267" t="n">
        <v>47.64</v>
      </c>
      <c r="H2267" t="n">
        <v>0.7</v>
      </c>
      <c r="I2267" t="n">
        <v>20</v>
      </c>
      <c r="J2267" t="n">
        <v>196.03</v>
      </c>
      <c r="K2267" t="n">
        <v>53.44</v>
      </c>
      <c r="L2267" t="n">
        <v>7.75</v>
      </c>
      <c r="M2267" t="n">
        <v>18</v>
      </c>
      <c r="N2267" t="n">
        <v>39.84</v>
      </c>
      <c r="O2267" t="n">
        <v>24410.52</v>
      </c>
      <c r="P2267" t="n">
        <v>204.82</v>
      </c>
      <c r="Q2267" t="n">
        <v>467.08</v>
      </c>
      <c r="R2267" t="n">
        <v>67.69</v>
      </c>
      <c r="S2267" t="n">
        <v>39.61</v>
      </c>
      <c r="T2267" t="n">
        <v>9033.700000000001</v>
      </c>
      <c r="U2267" t="n">
        <v>0.59</v>
      </c>
      <c r="V2267" t="n">
        <v>0.73</v>
      </c>
      <c r="W2267" t="n">
        <v>2.64</v>
      </c>
      <c r="X2267" t="n">
        <v>0.55</v>
      </c>
      <c r="Y2267" t="n">
        <v>1</v>
      </c>
      <c r="Z2267" t="n">
        <v>10</v>
      </c>
    </row>
    <row r="2268">
      <c r="A2268" t="n">
        <v>28</v>
      </c>
      <c r="B2268" t="n">
        <v>95</v>
      </c>
      <c r="C2268" t="inlineStr">
        <is>
          <t xml:space="preserve">CONCLUIDO	</t>
        </is>
      </c>
      <c r="D2268" t="n">
        <v>5.2447</v>
      </c>
      <c r="E2268" t="n">
        <v>19.07</v>
      </c>
      <c r="F2268" t="n">
        <v>15.85</v>
      </c>
      <c r="G2268" t="n">
        <v>47.56</v>
      </c>
      <c r="H2268" t="n">
        <v>0.72</v>
      </c>
      <c r="I2268" t="n">
        <v>20</v>
      </c>
      <c r="J2268" t="n">
        <v>196.41</v>
      </c>
      <c r="K2268" t="n">
        <v>53.44</v>
      </c>
      <c r="L2268" t="n">
        <v>8</v>
      </c>
      <c r="M2268" t="n">
        <v>18</v>
      </c>
      <c r="N2268" t="n">
        <v>39.98</v>
      </c>
      <c r="O2268" t="n">
        <v>24458.36</v>
      </c>
      <c r="P2268" t="n">
        <v>204.66</v>
      </c>
      <c r="Q2268" t="n">
        <v>467.07</v>
      </c>
      <c r="R2268" t="n">
        <v>67.01000000000001</v>
      </c>
      <c r="S2268" t="n">
        <v>39.61</v>
      </c>
      <c r="T2268" t="n">
        <v>8694.280000000001</v>
      </c>
      <c r="U2268" t="n">
        <v>0.59</v>
      </c>
      <c r="V2268" t="n">
        <v>0.74</v>
      </c>
      <c r="W2268" t="n">
        <v>2.64</v>
      </c>
      <c r="X2268" t="n">
        <v>0.52</v>
      </c>
      <c r="Y2268" t="n">
        <v>1</v>
      </c>
      <c r="Z2268" t="n">
        <v>10</v>
      </c>
    </row>
    <row r="2269">
      <c r="A2269" t="n">
        <v>29</v>
      </c>
      <c r="B2269" t="n">
        <v>95</v>
      </c>
      <c r="C2269" t="inlineStr">
        <is>
          <t xml:space="preserve">CONCLUIDO	</t>
        </is>
      </c>
      <c r="D2269" t="n">
        <v>5.2511</v>
      </c>
      <c r="E2269" t="n">
        <v>19.04</v>
      </c>
      <c r="F2269" t="n">
        <v>15.87</v>
      </c>
      <c r="G2269" t="n">
        <v>50.11</v>
      </c>
      <c r="H2269" t="n">
        <v>0.74</v>
      </c>
      <c r="I2269" t="n">
        <v>19</v>
      </c>
      <c r="J2269" t="n">
        <v>196.8</v>
      </c>
      <c r="K2269" t="n">
        <v>53.44</v>
      </c>
      <c r="L2269" t="n">
        <v>8.25</v>
      </c>
      <c r="M2269" t="n">
        <v>17</v>
      </c>
      <c r="N2269" t="n">
        <v>40.12</v>
      </c>
      <c r="O2269" t="n">
        <v>24506.24</v>
      </c>
      <c r="P2269" t="n">
        <v>204.5</v>
      </c>
      <c r="Q2269" t="n">
        <v>467.07</v>
      </c>
      <c r="R2269" t="n">
        <v>67.28</v>
      </c>
      <c r="S2269" t="n">
        <v>39.61</v>
      </c>
      <c r="T2269" t="n">
        <v>8836.950000000001</v>
      </c>
      <c r="U2269" t="n">
        <v>0.59</v>
      </c>
      <c r="V2269" t="n">
        <v>0.74</v>
      </c>
      <c r="W2269" t="n">
        <v>2.64</v>
      </c>
      <c r="X2269" t="n">
        <v>0.53</v>
      </c>
      <c r="Y2269" t="n">
        <v>1</v>
      </c>
      <c r="Z2269" t="n">
        <v>10</v>
      </c>
    </row>
    <row r="2270">
      <c r="A2270" t="n">
        <v>30</v>
      </c>
      <c r="B2270" t="n">
        <v>95</v>
      </c>
      <c r="C2270" t="inlineStr">
        <is>
          <t xml:space="preserve">CONCLUIDO	</t>
        </is>
      </c>
      <c r="D2270" t="n">
        <v>5.2515</v>
      </c>
      <c r="E2270" t="n">
        <v>19.04</v>
      </c>
      <c r="F2270" t="n">
        <v>15.87</v>
      </c>
      <c r="G2270" t="n">
        <v>50.1</v>
      </c>
      <c r="H2270" t="n">
        <v>0.77</v>
      </c>
      <c r="I2270" t="n">
        <v>19</v>
      </c>
      <c r="J2270" t="n">
        <v>197.19</v>
      </c>
      <c r="K2270" t="n">
        <v>53.44</v>
      </c>
      <c r="L2270" t="n">
        <v>8.5</v>
      </c>
      <c r="M2270" t="n">
        <v>17</v>
      </c>
      <c r="N2270" t="n">
        <v>40.26</v>
      </c>
      <c r="O2270" t="n">
        <v>24554.18</v>
      </c>
      <c r="P2270" t="n">
        <v>204.01</v>
      </c>
      <c r="Q2270" t="n">
        <v>467.07</v>
      </c>
      <c r="R2270" t="n">
        <v>67.3</v>
      </c>
      <c r="S2270" t="n">
        <v>39.61</v>
      </c>
      <c r="T2270" t="n">
        <v>8845.040000000001</v>
      </c>
      <c r="U2270" t="n">
        <v>0.59</v>
      </c>
      <c r="V2270" t="n">
        <v>0.74</v>
      </c>
      <c r="W2270" t="n">
        <v>2.64</v>
      </c>
      <c r="X2270" t="n">
        <v>0.53</v>
      </c>
      <c r="Y2270" t="n">
        <v>1</v>
      </c>
      <c r="Z2270" t="n">
        <v>10</v>
      </c>
    </row>
    <row r="2271">
      <c r="A2271" t="n">
        <v>31</v>
      </c>
      <c r="B2271" t="n">
        <v>95</v>
      </c>
      <c r="C2271" t="inlineStr">
        <is>
          <t xml:space="preserve">CONCLUIDO	</t>
        </is>
      </c>
      <c r="D2271" t="n">
        <v>5.2715</v>
      </c>
      <c r="E2271" t="n">
        <v>18.97</v>
      </c>
      <c r="F2271" t="n">
        <v>15.83</v>
      </c>
      <c r="G2271" t="n">
        <v>52.77</v>
      </c>
      <c r="H2271" t="n">
        <v>0.79</v>
      </c>
      <c r="I2271" t="n">
        <v>18</v>
      </c>
      <c r="J2271" t="n">
        <v>197.58</v>
      </c>
      <c r="K2271" t="n">
        <v>53.44</v>
      </c>
      <c r="L2271" t="n">
        <v>8.75</v>
      </c>
      <c r="M2271" t="n">
        <v>16</v>
      </c>
      <c r="N2271" t="n">
        <v>40.39</v>
      </c>
      <c r="O2271" t="n">
        <v>24602.15</v>
      </c>
      <c r="P2271" t="n">
        <v>203.3</v>
      </c>
      <c r="Q2271" t="n">
        <v>467.08</v>
      </c>
      <c r="R2271" t="n">
        <v>66.09</v>
      </c>
      <c r="S2271" t="n">
        <v>39.61</v>
      </c>
      <c r="T2271" t="n">
        <v>8246.49</v>
      </c>
      <c r="U2271" t="n">
        <v>0.6</v>
      </c>
      <c r="V2271" t="n">
        <v>0.74</v>
      </c>
      <c r="W2271" t="n">
        <v>2.64</v>
      </c>
      <c r="X2271" t="n">
        <v>0.5</v>
      </c>
      <c r="Y2271" t="n">
        <v>1</v>
      </c>
      <c r="Z2271" t="n">
        <v>10</v>
      </c>
    </row>
    <row r="2272">
      <c r="A2272" t="n">
        <v>32</v>
      </c>
      <c r="B2272" t="n">
        <v>95</v>
      </c>
      <c r="C2272" t="inlineStr">
        <is>
          <t xml:space="preserve">CONCLUIDO	</t>
        </is>
      </c>
      <c r="D2272" t="n">
        <v>5.2755</v>
      </c>
      <c r="E2272" t="n">
        <v>18.96</v>
      </c>
      <c r="F2272" t="n">
        <v>15.82</v>
      </c>
      <c r="G2272" t="n">
        <v>52.72</v>
      </c>
      <c r="H2272" t="n">
        <v>0.8100000000000001</v>
      </c>
      <c r="I2272" t="n">
        <v>18</v>
      </c>
      <c r="J2272" t="n">
        <v>197.97</v>
      </c>
      <c r="K2272" t="n">
        <v>53.44</v>
      </c>
      <c r="L2272" t="n">
        <v>9</v>
      </c>
      <c r="M2272" t="n">
        <v>16</v>
      </c>
      <c r="N2272" t="n">
        <v>40.53</v>
      </c>
      <c r="O2272" t="n">
        <v>24650.18</v>
      </c>
      <c r="P2272" t="n">
        <v>202.16</v>
      </c>
      <c r="Q2272" t="n">
        <v>467.07</v>
      </c>
      <c r="R2272" t="n">
        <v>65.73</v>
      </c>
      <c r="S2272" t="n">
        <v>39.61</v>
      </c>
      <c r="T2272" t="n">
        <v>8066.2</v>
      </c>
      <c r="U2272" t="n">
        <v>0.6</v>
      </c>
      <c r="V2272" t="n">
        <v>0.74</v>
      </c>
      <c r="W2272" t="n">
        <v>2.64</v>
      </c>
      <c r="X2272" t="n">
        <v>0.48</v>
      </c>
      <c r="Y2272" t="n">
        <v>1</v>
      </c>
      <c r="Z2272" t="n">
        <v>10</v>
      </c>
    </row>
    <row r="2273">
      <c r="A2273" t="n">
        <v>33</v>
      </c>
      <c r="B2273" t="n">
        <v>95</v>
      </c>
      <c r="C2273" t="inlineStr">
        <is>
          <t xml:space="preserve">CONCLUIDO	</t>
        </is>
      </c>
      <c r="D2273" t="n">
        <v>5.2926</v>
      </c>
      <c r="E2273" t="n">
        <v>18.89</v>
      </c>
      <c r="F2273" t="n">
        <v>15.79</v>
      </c>
      <c r="G2273" t="n">
        <v>55.74</v>
      </c>
      <c r="H2273" t="n">
        <v>0.83</v>
      </c>
      <c r="I2273" t="n">
        <v>17</v>
      </c>
      <c r="J2273" t="n">
        <v>198.36</v>
      </c>
      <c r="K2273" t="n">
        <v>53.44</v>
      </c>
      <c r="L2273" t="n">
        <v>9.25</v>
      </c>
      <c r="M2273" t="n">
        <v>15</v>
      </c>
      <c r="N2273" t="n">
        <v>40.67</v>
      </c>
      <c r="O2273" t="n">
        <v>24698.26</v>
      </c>
      <c r="P2273" t="n">
        <v>201.55</v>
      </c>
      <c r="Q2273" t="n">
        <v>467.09</v>
      </c>
      <c r="R2273" t="n">
        <v>64.89</v>
      </c>
      <c r="S2273" t="n">
        <v>39.61</v>
      </c>
      <c r="T2273" t="n">
        <v>7652.06</v>
      </c>
      <c r="U2273" t="n">
        <v>0.61</v>
      </c>
      <c r="V2273" t="n">
        <v>0.74</v>
      </c>
      <c r="W2273" t="n">
        <v>2.64</v>
      </c>
      <c r="X2273" t="n">
        <v>0.46</v>
      </c>
      <c r="Y2273" t="n">
        <v>1</v>
      </c>
      <c r="Z2273" t="n">
        <v>10</v>
      </c>
    </row>
    <row r="2274">
      <c r="A2274" t="n">
        <v>34</v>
      </c>
      <c r="B2274" t="n">
        <v>95</v>
      </c>
      <c r="C2274" t="inlineStr">
        <is>
          <t xml:space="preserve">CONCLUIDO	</t>
        </is>
      </c>
      <c r="D2274" t="n">
        <v>5.2939</v>
      </c>
      <c r="E2274" t="n">
        <v>18.89</v>
      </c>
      <c r="F2274" t="n">
        <v>15.79</v>
      </c>
      <c r="G2274" t="n">
        <v>55.72</v>
      </c>
      <c r="H2274" t="n">
        <v>0.85</v>
      </c>
      <c r="I2274" t="n">
        <v>17</v>
      </c>
      <c r="J2274" t="n">
        <v>198.75</v>
      </c>
      <c r="K2274" t="n">
        <v>53.44</v>
      </c>
      <c r="L2274" t="n">
        <v>9.5</v>
      </c>
      <c r="M2274" t="n">
        <v>15</v>
      </c>
      <c r="N2274" t="n">
        <v>40.81</v>
      </c>
      <c r="O2274" t="n">
        <v>24746.38</v>
      </c>
      <c r="P2274" t="n">
        <v>201.4</v>
      </c>
      <c r="Q2274" t="n">
        <v>467.08</v>
      </c>
      <c r="R2274" t="n">
        <v>64.70999999999999</v>
      </c>
      <c r="S2274" t="n">
        <v>39.61</v>
      </c>
      <c r="T2274" t="n">
        <v>7562.66</v>
      </c>
      <c r="U2274" t="n">
        <v>0.61</v>
      </c>
      <c r="V2274" t="n">
        <v>0.74</v>
      </c>
      <c r="W2274" t="n">
        <v>2.64</v>
      </c>
      <c r="X2274" t="n">
        <v>0.46</v>
      </c>
      <c r="Y2274" t="n">
        <v>1</v>
      </c>
      <c r="Z2274" t="n">
        <v>10</v>
      </c>
    </row>
    <row r="2275">
      <c r="A2275" t="n">
        <v>35</v>
      </c>
      <c r="B2275" t="n">
        <v>95</v>
      </c>
      <c r="C2275" t="inlineStr">
        <is>
          <t xml:space="preserve">CONCLUIDO	</t>
        </is>
      </c>
      <c r="D2275" t="n">
        <v>5.3109</v>
      </c>
      <c r="E2275" t="n">
        <v>18.83</v>
      </c>
      <c r="F2275" t="n">
        <v>15.77</v>
      </c>
      <c r="G2275" t="n">
        <v>59.12</v>
      </c>
      <c r="H2275" t="n">
        <v>0.87</v>
      </c>
      <c r="I2275" t="n">
        <v>16</v>
      </c>
      <c r="J2275" t="n">
        <v>199.14</v>
      </c>
      <c r="K2275" t="n">
        <v>53.44</v>
      </c>
      <c r="L2275" t="n">
        <v>9.75</v>
      </c>
      <c r="M2275" t="n">
        <v>14</v>
      </c>
      <c r="N2275" t="n">
        <v>40.95</v>
      </c>
      <c r="O2275" t="n">
        <v>24794.55</v>
      </c>
      <c r="P2275" t="n">
        <v>200.69</v>
      </c>
      <c r="Q2275" t="n">
        <v>467.11</v>
      </c>
      <c r="R2275" t="n">
        <v>64.09999999999999</v>
      </c>
      <c r="S2275" t="n">
        <v>39.61</v>
      </c>
      <c r="T2275" t="n">
        <v>7263.2</v>
      </c>
      <c r="U2275" t="n">
        <v>0.62</v>
      </c>
      <c r="V2275" t="n">
        <v>0.74</v>
      </c>
      <c r="W2275" t="n">
        <v>2.63</v>
      </c>
      <c r="X2275" t="n">
        <v>0.43</v>
      </c>
      <c r="Y2275" t="n">
        <v>1</v>
      </c>
      <c r="Z2275" t="n">
        <v>10</v>
      </c>
    </row>
    <row r="2276">
      <c r="A2276" t="n">
        <v>36</v>
      </c>
      <c r="B2276" t="n">
        <v>95</v>
      </c>
      <c r="C2276" t="inlineStr">
        <is>
          <t xml:space="preserve">CONCLUIDO	</t>
        </is>
      </c>
      <c r="D2276" t="n">
        <v>5.3059</v>
      </c>
      <c r="E2276" t="n">
        <v>18.85</v>
      </c>
      <c r="F2276" t="n">
        <v>15.78</v>
      </c>
      <c r="G2276" t="n">
        <v>59.19</v>
      </c>
      <c r="H2276" t="n">
        <v>0.89</v>
      </c>
      <c r="I2276" t="n">
        <v>16</v>
      </c>
      <c r="J2276" t="n">
        <v>199.53</v>
      </c>
      <c r="K2276" t="n">
        <v>53.44</v>
      </c>
      <c r="L2276" t="n">
        <v>10</v>
      </c>
      <c r="M2276" t="n">
        <v>14</v>
      </c>
      <c r="N2276" t="n">
        <v>41.1</v>
      </c>
      <c r="O2276" t="n">
        <v>24842.77</v>
      </c>
      <c r="P2276" t="n">
        <v>200.9</v>
      </c>
      <c r="Q2276" t="n">
        <v>467.07</v>
      </c>
      <c r="R2276" t="n">
        <v>64.61</v>
      </c>
      <c r="S2276" t="n">
        <v>39.61</v>
      </c>
      <c r="T2276" t="n">
        <v>7513.52</v>
      </c>
      <c r="U2276" t="n">
        <v>0.61</v>
      </c>
      <c r="V2276" t="n">
        <v>0.74</v>
      </c>
      <c r="W2276" t="n">
        <v>2.64</v>
      </c>
      <c r="X2276" t="n">
        <v>0.45</v>
      </c>
      <c r="Y2276" t="n">
        <v>1</v>
      </c>
      <c r="Z2276" t="n">
        <v>10</v>
      </c>
    </row>
    <row r="2277">
      <c r="A2277" t="n">
        <v>37</v>
      </c>
      <c r="B2277" t="n">
        <v>95</v>
      </c>
      <c r="C2277" t="inlineStr">
        <is>
          <t xml:space="preserve">CONCLUIDO	</t>
        </is>
      </c>
      <c r="D2277" t="n">
        <v>5.3373</v>
      </c>
      <c r="E2277" t="n">
        <v>18.74</v>
      </c>
      <c r="F2277" t="n">
        <v>15.71</v>
      </c>
      <c r="G2277" t="n">
        <v>62.84</v>
      </c>
      <c r="H2277" t="n">
        <v>0.91</v>
      </c>
      <c r="I2277" t="n">
        <v>15</v>
      </c>
      <c r="J2277" t="n">
        <v>199.92</v>
      </c>
      <c r="K2277" t="n">
        <v>53.44</v>
      </c>
      <c r="L2277" t="n">
        <v>10.25</v>
      </c>
      <c r="M2277" t="n">
        <v>13</v>
      </c>
      <c r="N2277" t="n">
        <v>41.24</v>
      </c>
      <c r="O2277" t="n">
        <v>24891.03</v>
      </c>
      <c r="P2277" t="n">
        <v>198.86</v>
      </c>
      <c r="Q2277" t="n">
        <v>467.07</v>
      </c>
      <c r="R2277" t="n">
        <v>62.15</v>
      </c>
      <c r="S2277" t="n">
        <v>39.61</v>
      </c>
      <c r="T2277" t="n">
        <v>6292.09</v>
      </c>
      <c r="U2277" t="n">
        <v>0.64</v>
      </c>
      <c r="V2277" t="n">
        <v>0.74</v>
      </c>
      <c r="W2277" t="n">
        <v>2.63</v>
      </c>
      <c r="X2277" t="n">
        <v>0.38</v>
      </c>
      <c r="Y2277" t="n">
        <v>1</v>
      </c>
      <c r="Z2277" t="n">
        <v>10</v>
      </c>
    </row>
    <row r="2278">
      <c r="A2278" t="n">
        <v>38</v>
      </c>
      <c r="B2278" t="n">
        <v>95</v>
      </c>
      <c r="C2278" t="inlineStr">
        <is>
          <t xml:space="preserve">CONCLUIDO	</t>
        </is>
      </c>
      <c r="D2278" t="n">
        <v>5.3333</v>
      </c>
      <c r="E2278" t="n">
        <v>18.75</v>
      </c>
      <c r="F2278" t="n">
        <v>15.72</v>
      </c>
      <c r="G2278" t="n">
        <v>62.89</v>
      </c>
      <c r="H2278" t="n">
        <v>0.93</v>
      </c>
      <c r="I2278" t="n">
        <v>15</v>
      </c>
      <c r="J2278" t="n">
        <v>200.31</v>
      </c>
      <c r="K2278" t="n">
        <v>53.44</v>
      </c>
      <c r="L2278" t="n">
        <v>10.5</v>
      </c>
      <c r="M2278" t="n">
        <v>13</v>
      </c>
      <c r="N2278" t="n">
        <v>41.38</v>
      </c>
      <c r="O2278" t="n">
        <v>24939.35</v>
      </c>
      <c r="P2278" t="n">
        <v>198.96</v>
      </c>
      <c r="Q2278" t="n">
        <v>467.07</v>
      </c>
      <c r="R2278" t="n">
        <v>62.61</v>
      </c>
      <c r="S2278" t="n">
        <v>39.61</v>
      </c>
      <c r="T2278" t="n">
        <v>6523.14</v>
      </c>
      <c r="U2278" t="n">
        <v>0.63</v>
      </c>
      <c r="V2278" t="n">
        <v>0.74</v>
      </c>
      <c r="W2278" t="n">
        <v>2.63</v>
      </c>
      <c r="X2278" t="n">
        <v>0.39</v>
      </c>
      <c r="Y2278" t="n">
        <v>1</v>
      </c>
      <c r="Z2278" t="n">
        <v>10</v>
      </c>
    </row>
    <row r="2279">
      <c r="A2279" t="n">
        <v>39</v>
      </c>
      <c r="B2279" t="n">
        <v>95</v>
      </c>
      <c r="C2279" t="inlineStr">
        <is>
          <t xml:space="preserve">CONCLUIDO	</t>
        </is>
      </c>
      <c r="D2279" t="n">
        <v>5.3335</v>
      </c>
      <c r="E2279" t="n">
        <v>18.75</v>
      </c>
      <c r="F2279" t="n">
        <v>15.72</v>
      </c>
      <c r="G2279" t="n">
        <v>62.89</v>
      </c>
      <c r="H2279" t="n">
        <v>0.95</v>
      </c>
      <c r="I2279" t="n">
        <v>15</v>
      </c>
      <c r="J2279" t="n">
        <v>200.71</v>
      </c>
      <c r="K2279" t="n">
        <v>53.44</v>
      </c>
      <c r="L2279" t="n">
        <v>10.75</v>
      </c>
      <c r="M2279" t="n">
        <v>13</v>
      </c>
      <c r="N2279" t="n">
        <v>41.52</v>
      </c>
      <c r="O2279" t="n">
        <v>24987.71</v>
      </c>
      <c r="P2279" t="n">
        <v>198.51</v>
      </c>
      <c r="Q2279" t="n">
        <v>467.08</v>
      </c>
      <c r="R2279" t="n">
        <v>62.64</v>
      </c>
      <c r="S2279" t="n">
        <v>39.61</v>
      </c>
      <c r="T2279" t="n">
        <v>6538.25</v>
      </c>
      <c r="U2279" t="n">
        <v>0.63</v>
      </c>
      <c r="V2279" t="n">
        <v>0.74</v>
      </c>
      <c r="W2279" t="n">
        <v>2.63</v>
      </c>
      <c r="X2279" t="n">
        <v>0.39</v>
      </c>
      <c r="Y2279" t="n">
        <v>1</v>
      </c>
      <c r="Z2279" t="n">
        <v>10</v>
      </c>
    </row>
    <row r="2280">
      <c r="A2280" t="n">
        <v>40</v>
      </c>
      <c r="B2280" t="n">
        <v>95</v>
      </c>
      <c r="C2280" t="inlineStr">
        <is>
          <t xml:space="preserve">CONCLUIDO	</t>
        </is>
      </c>
      <c r="D2280" t="n">
        <v>5.3493</v>
      </c>
      <c r="E2280" t="n">
        <v>18.69</v>
      </c>
      <c r="F2280" t="n">
        <v>15.7</v>
      </c>
      <c r="G2280" t="n">
        <v>67.3</v>
      </c>
      <c r="H2280" t="n">
        <v>0.97</v>
      </c>
      <c r="I2280" t="n">
        <v>14</v>
      </c>
      <c r="J2280" t="n">
        <v>201.1</v>
      </c>
      <c r="K2280" t="n">
        <v>53.44</v>
      </c>
      <c r="L2280" t="n">
        <v>11</v>
      </c>
      <c r="M2280" t="n">
        <v>12</v>
      </c>
      <c r="N2280" t="n">
        <v>41.66</v>
      </c>
      <c r="O2280" t="n">
        <v>25036.12</v>
      </c>
      <c r="P2280" t="n">
        <v>198.23</v>
      </c>
      <c r="Q2280" t="n">
        <v>467.11</v>
      </c>
      <c r="R2280" t="n">
        <v>62.16</v>
      </c>
      <c r="S2280" t="n">
        <v>39.61</v>
      </c>
      <c r="T2280" t="n">
        <v>6301.22</v>
      </c>
      <c r="U2280" t="n">
        <v>0.64</v>
      </c>
      <c r="V2280" t="n">
        <v>0.74</v>
      </c>
      <c r="W2280" t="n">
        <v>2.63</v>
      </c>
      <c r="X2280" t="n">
        <v>0.37</v>
      </c>
      <c r="Y2280" t="n">
        <v>1</v>
      </c>
      <c r="Z2280" t="n">
        <v>10</v>
      </c>
    </row>
    <row r="2281">
      <c r="A2281" t="n">
        <v>41</v>
      </c>
      <c r="B2281" t="n">
        <v>95</v>
      </c>
      <c r="C2281" t="inlineStr">
        <is>
          <t xml:space="preserve">CONCLUIDO	</t>
        </is>
      </c>
      <c r="D2281" t="n">
        <v>5.3471</v>
      </c>
      <c r="E2281" t="n">
        <v>18.7</v>
      </c>
      <c r="F2281" t="n">
        <v>15.71</v>
      </c>
      <c r="G2281" t="n">
        <v>67.34</v>
      </c>
      <c r="H2281" t="n">
        <v>0.99</v>
      </c>
      <c r="I2281" t="n">
        <v>14</v>
      </c>
      <c r="J2281" t="n">
        <v>201.49</v>
      </c>
      <c r="K2281" t="n">
        <v>53.44</v>
      </c>
      <c r="L2281" t="n">
        <v>11.25</v>
      </c>
      <c r="M2281" t="n">
        <v>12</v>
      </c>
      <c r="N2281" t="n">
        <v>41.81</v>
      </c>
      <c r="O2281" t="n">
        <v>25084.58</v>
      </c>
      <c r="P2281" t="n">
        <v>197.78</v>
      </c>
      <c r="Q2281" t="n">
        <v>467.07</v>
      </c>
      <c r="R2281" t="n">
        <v>62.45</v>
      </c>
      <c r="S2281" t="n">
        <v>39.61</v>
      </c>
      <c r="T2281" t="n">
        <v>6445.57</v>
      </c>
      <c r="U2281" t="n">
        <v>0.63</v>
      </c>
      <c r="V2281" t="n">
        <v>0.74</v>
      </c>
      <c r="W2281" t="n">
        <v>2.63</v>
      </c>
      <c r="X2281" t="n">
        <v>0.38</v>
      </c>
      <c r="Y2281" t="n">
        <v>1</v>
      </c>
      <c r="Z2281" t="n">
        <v>10</v>
      </c>
    </row>
    <row r="2282">
      <c r="A2282" t="n">
        <v>42</v>
      </c>
      <c r="B2282" t="n">
        <v>95</v>
      </c>
      <c r="C2282" t="inlineStr">
        <is>
          <t xml:space="preserve">CONCLUIDO	</t>
        </is>
      </c>
      <c r="D2282" t="n">
        <v>5.3516</v>
      </c>
      <c r="E2282" t="n">
        <v>18.69</v>
      </c>
      <c r="F2282" t="n">
        <v>15.7</v>
      </c>
      <c r="G2282" t="n">
        <v>67.27</v>
      </c>
      <c r="H2282" t="n">
        <v>1.01</v>
      </c>
      <c r="I2282" t="n">
        <v>14</v>
      </c>
      <c r="J2282" t="n">
        <v>201.88</v>
      </c>
      <c r="K2282" t="n">
        <v>53.44</v>
      </c>
      <c r="L2282" t="n">
        <v>11.5</v>
      </c>
      <c r="M2282" t="n">
        <v>12</v>
      </c>
      <c r="N2282" t="n">
        <v>41.95</v>
      </c>
      <c r="O2282" t="n">
        <v>25133.09</v>
      </c>
      <c r="P2282" t="n">
        <v>196.82</v>
      </c>
      <c r="Q2282" t="n">
        <v>467.08</v>
      </c>
      <c r="R2282" t="n">
        <v>61.94</v>
      </c>
      <c r="S2282" t="n">
        <v>39.61</v>
      </c>
      <c r="T2282" t="n">
        <v>6191.11</v>
      </c>
      <c r="U2282" t="n">
        <v>0.64</v>
      </c>
      <c r="V2282" t="n">
        <v>0.74</v>
      </c>
      <c r="W2282" t="n">
        <v>2.63</v>
      </c>
      <c r="X2282" t="n">
        <v>0.36</v>
      </c>
      <c r="Y2282" t="n">
        <v>1</v>
      </c>
      <c r="Z2282" t="n">
        <v>10</v>
      </c>
    </row>
    <row r="2283">
      <c r="A2283" t="n">
        <v>43</v>
      </c>
      <c r="B2283" t="n">
        <v>95</v>
      </c>
      <c r="C2283" t="inlineStr">
        <is>
          <t xml:space="preserve">CONCLUIDO	</t>
        </is>
      </c>
      <c r="D2283" t="n">
        <v>5.3638</v>
      </c>
      <c r="E2283" t="n">
        <v>18.64</v>
      </c>
      <c r="F2283" t="n">
        <v>15.69</v>
      </c>
      <c r="G2283" t="n">
        <v>72.42</v>
      </c>
      <c r="H2283" t="n">
        <v>1.03</v>
      </c>
      <c r="I2283" t="n">
        <v>13</v>
      </c>
      <c r="J2283" t="n">
        <v>202.28</v>
      </c>
      <c r="K2283" t="n">
        <v>53.44</v>
      </c>
      <c r="L2283" t="n">
        <v>11.75</v>
      </c>
      <c r="M2283" t="n">
        <v>11</v>
      </c>
      <c r="N2283" t="n">
        <v>42.09</v>
      </c>
      <c r="O2283" t="n">
        <v>25181.64</v>
      </c>
      <c r="P2283" t="n">
        <v>196.19</v>
      </c>
      <c r="Q2283" t="n">
        <v>467.07</v>
      </c>
      <c r="R2283" t="n">
        <v>61.57</v>
      </c>
      <c r="S2283" t="n">
        <v>39.61</v>
      </c>
      <c r="T2283" t="n">
        <v>6013.36</v>
      </c>
      <c r="U2283" t="n">
        <v>0.64</v>
      </c>
      <c r="V2283" t="n">
        <v>0.74</v>
      </c>
      <c r="W2283" t="n">
        <v>2.63</v>
      </c>
      <c r="X2283" t="n">
        <v>0.36</v>
      </c>
      <c r="Y2283" t="n">
        <v>1</v>
      </c>
      <c r="Z2283" t="n">
        <v>10</v>
      </c>
    </row>
    <row r="2284">
      <c r="A2284" t="n">
        <v>44</v>
      </c>
      <c r="B2284" t="n">
        <v>95</v>
      </c>
      <c r="C2284" t="inlineStr">
        <is>
          <t xml:space="preserve">CONCLUIDO	</t>
        </is>
      </c>
      <c r="D2284" t="n">
        <v>5.3651</v>
      </c>
      <c r="E2284" t="n">
        <v>18.64</v>
      </c>
      <c r="F2284" t="n">
        <v>15.69</v>
      </c>
      <c r="G2284" t="n">
        <v>72.40000000000001</v>
      </c>
      <c r="H2284" t="n">
        <v>1.05</v>
      </c>
      <c r="I2284" t="n">
        <v>13</v>
      </c>
      <c r="J2284" t="n">
        <v>202.67</v>
      </c>
      <c r="K2284" t="n">
        <v>53.44</v>
      </c>
      <c r="L2284" t="n">
        <v>12</v>
      </c>
      <c r="M2284" t="n">
        <v>11</v>
      </c>
      <c r="N2284" t="n">
        <v>42.24</v>
      </c>
      <c r="O2284" t="n">
        <v>25230.25</v>
      </c>
      <c r="P2284" t="n">
        <v>196.96</v>
      </c>
      <c r="Q2284" t="n">
        <v>467.07</v>
      </c>
      <c r="R2284" t="n">
        <v>61.51</v>
      </c>
      <c r="S2284" t="n">
        <v>39.61</v>
      </c>
      <c r="T2284" t="n">
        <v>5981.65</v>
      </c>
      <c r="U2284" t="n">
        <v>0.64</v>
      </c>
      <c r="V2284" t="n">
        <v>0.74</v>
      </c>
      <c r="W2284" t="n">
        <v>2.63</v>
      </c>
      <c r="X2284" t="n">
        <v>0.35</v>
      </c>
      <c r="Y2284" t="n">
        <v>1</v>
      </c>
      <c r="Z2284" t="n">
        <v>10</v>
      </c>
    </row>
    <row r="2285">
      <c r="A2285" t="n">
        <v>45</v>
      </c>
      <c r="B2285" t="n">
        <v>95</v>
      </c>
      <c r="C2285" t="inlineStr">
        <is>
          <t xml:space="preserve">CONCLUIDO	</t>
        </is>
      </c>
      <c r="D2285" t="n">
        <v>5.3666</v>
      </c>
      <c r="E2285" t="n">
        <v>18.63</v>
      </c>
      <c r="F2285" t="n">
        <v>15.68</v>
      </c>
      <c r="G2285" t="n">
        <v>72.38</v>
      </c>
      <c r="H2285" t="n">
        <v>1.07</v>
      </c>
      <c r="I2285" t="n">
        <v>13</v>
      </c>
      <c r="J2285" t="n">
        <v>203.07</v>
      </c>
      <c r="K2285" t="n">
        <v>53.44</v>
      </c>
      <c r="L2285" t="n">
        <v>12.25</v>
      </c>
      <c r="M2285" t="n">
        <v>11</v>
      </c>
      <c r="N2285" t="n">
        <v>42.38</v>
      </c>
      <c r="O2285" t="n">
        <v>25279.03</v>
      </c>
      <c r="P2285" t="n">
        <v>196.41</v>
      </c>
      <c r="Q2285" t="n">
        <v>467.1</v>
      </c>
      <c r="R2285" t="n">
        <v>61.32</v>
      </c>
      <c r="S2285" t="n">
        <v>39.61</v>
      </c>
      <c r="T2285" t="n">
        <v>5883.78</v>
      </c>
      <c r="U2285" t="n">
        <v>0.65</v>
      </c>
      <c r="V2285" t="n">
        <v>0.74</v>
      </c>
      <c r="W2285" t="n">
        <v>2.63</v>
      </c>
      <c r="X2285" t="n">
        <v>0.35</v>
      </c>
      <c r="Y2285" t="n">
        <v>1</v>
      </c>
      <c r="Z2285" t="n">
        <v>10</v>
      </c>
    </row>
    <row r="2286">
      <c r="A2286" t="n">
        <v>46</v>
      </c>
      <c r="B2286" t="n">
        <v>95</v>
      </c>
      <c r="C2286" t="inlineStr">
        <is>
          <t xml:space="preserve">CONCLUIDO	</t>
        </is>
      </c>
      <c r="D2286" t="n">
        <v>5.3645</v>
      </c>
      <c r="E2286" t="n">
        <v>18.64</v>
      </c>
      <c r="F2286" t="n">
        <v>15.69</v>
      </c>
      <c r="G2286" t="n">
        <v>72.41</v>
      </c>
      <c r="H2286" t="n">
        <v>1.09</v>
      </c>
      <c r="I2286" t="n">
        <v>13</v>
      </c>
      <c r="J2286" t="n">
        <v>203.46</v>
      </c>
      <c r="K2286" t="n">
        <v>53.44</v>
      </c>
      <c r="L2286" t="n">
        <v>12.5</v>
      </c>
      <c r="M2286" t="n">
        <v>11</v>
      </c>
      <c r="N2286" t="n">
        <v>42.53</v>
      </c>
      <c r="O2286" t="n">
        <v>25327.74</v>
      </c>
      <c r="P2286" t="n">
        <v>195.88</v>
      </c>
      <c r="Q2286" t="n">
        <v>467.07</v>
      </c>
      <c r="R2286" t="n">
        <v>61.61</v>
      </c>
      <c r="S2286" t="n">
        <v>39.61</v>
      </c>
      <c r="T2286" t="n">
        <v>6031.68</v>
      </c>
      <c r="U2286" t="n">
        <v>0.64</v>
      </c>
      <c r="V2286" t="n">
        <v>0.74</v>
      </c>
      <c r="W2286" t="n">
        <v>2.63</v>
      </c>
      <c r="X2286" t="n">
        <v>0.36</v>
      </c>
      <c r="Y2286" t="n">
        <v>1</v>
      </c>
      <c r="Z2286" t="n">
        <v>10</v>
      </c>
    </row>
    <row r="2287">
      <c r="A2287" t="n">
        <v>47</v>
      </c>
      <c r="B2287" t="n">
        <v>95</v>
      </c>
      <c r="C2287" t="inlineStr">
        <is>
          <t xml:space="preserve">CONCLUIDO	</t>
        </is>
      </c>
      <c r="D2287" t="n">
        <v>5.3895</v>
      </c>
      <c r="E2287" t="n">
        <v>18.55</v>
      </c>
      <c r="F2287" t="n">
        <v>15.64</v>
      </c>
      <c r="G2287" t="n">
        <v>78.2</v>
      </c>
      <c r="H2287" t="n">
        <v>1.11</v>
      </c>
      <c r="I2287" t="n">
        <v>12</v>
      </c>
      <c r="J2287" t="n">
        <v>203.86</v>
      </c>
      <c r="K2287" t="n">
        <v>53.44</v>
      </c>
      <c r="L2287" t="n">
        <v>12.75</v>
      </c>
      <c r="M2287" t="n">
        <v>10</v>
      </c>
      <c r="N2287" t="n">
        <v>42.67</v>
      </c>
      <c r="O2287" t="n">
        <v>25376.49</v>
      </c>
      <c r="P2287" t="n">
        <v>194.19</v>
      </c>
      <c r="Q2287" t="n">
        <v>467.07</v>
      </c>
      <c r="R2287" t="n">
        <v>59.88</v>
      </c>
      <c r="S2287" t="n">
        <v>39.61</v>
      </c>
      <c r="T2287" t="n">
        <v>5170.47</v>
      </c>
      <c r="U2287" t="n">
        <v>0.66</v>
      </c>
      <c r="V2287" t="n">
        <v>0.75</v>
      </c>
      <c r="W2287" t="n">
        <v>2.63</v>
      </c>
      <c r="X2287" t="n">
        <v>0.31</v>
      </c>
      <c r="Y2287" t="n">
        <v>1</v>
      </c>
      <c r="Z2287" t="n">
        <v>10</v>
      </c>
    </row>
    <row r="2288">
      <c r="A2288" t="n">
        <v>48</v>
      </c>
      <c r="B2288" t="n">
        <v>95</v>
      </c>
      <c r="C2288" t="inlineStr">
        <is>
          <t xml:space="preserve">CONCLUIDO	</t>
        </is>
      </c>
      <c r="D2288" t="n">
        <v>5.3877</v>
      </c>
      <c r="E2288" t="n">
        <v>18.56</v>
      </c>
      <c r="F2288" t="n">
        <v>15.65</v>
      </c>
      <c r="G2288" t="n">
        <v>78.23</v>
      </c>
      <c r="H2288" t="n">
        <v>1.13</v>
      </c>
      <c r="I2288" t="n">
        <v>12</v>
      </c>
      <c r="J2288" t="n">
        <v>204.25</v>
      </c>
      <c r="K2288" t="n">
        <v>53.44</v>
      </c>
      <c r="L2288" t="n">
        <v>13</v>
      </c>
      <c r="M2288" t="n">
        <v>10</v>
      </c>
      <c r="N2288" t="n">
        <v>42.82</v>
      </c>
      <c r="O2288" t="n">
        <v>25425.3</v>
      </c>
      <c r="P2288" t="n">
        <v>194.31</v>
      </c>
      <c r="Q2288" t="n">
        <v>467.1</v>
      </c>
      <c r="R2288" t="n">
        <v>60.24</v>
      </c>
      <c r="S2288" t="n">
        <v>39.61</v>
      </c>
      <c r="T2288" t="n">
        <v>5353.37</v>
      </c>
      <c r="U2288" t="n">
        <v>0.66</v>
      </c>
      <c r="V2288" t="n">
        <v>0.75</v>
      </c>
      <c r="W2288" t="n">
        <v>2.62</v>
      </c>
      <c r="X2288" t="n">
        <v>0.31</v>
      </c>
      <c r="Y2288" t="n">
        <v>1</v>
      </c>
      <c r="Z2288" t="n">
        <v>10</v>
      </c>
    </row>
    <row r="2289">
      <c r="A2289" t="n">
        <v>49</v>
      </c>
      <c r="B2289" t="n">
        <v>95</v>
      </c>
      <c r="C2289" t="inlineStr">
        <is>
          <t xml:space="preserve">CONCLUIDO	</t>
        </is>
      </c>
      <c r="D2289" t="n">
        <v>5.3873</v>
      </c>
      <c r="E2289" t="n">
        <v>18.56</v>
      </c>
      <c r="F2289" t="n">
        <v>15.65</v>
      </c>
      <c r="G2289" t="n">
        <v>78.23</v>
      </c>
      <c r="H2289" t="n">
        <v>1.15</v>
      </c>
      <c r="I2289" t="n">
        <v>12</v>
      </c>
      <c r="J2289" t="n">
        <v>204.65</v>
      </c>
      <c r="K2289" t="n">
        <v>53.44</v>
      </c>
      <c r="L2289" t="n">
        <v>13.25</v>
      </c>
      <c r="M2289" t="n">
        <v>10</v>
      </c>
      <c r="N2289" t="n">
        <v>42.96</v>
      </c>
      <c r="O2289" t="n">
        <v>25474.16</v>
      </c>
      <c r="P2289" t="n">
        <v>194.05</v>
      </c>
      <c r="Q2289" t="n">
        <v>467.07</v>
      </c>
      <c r="R2289" t="n">
        <v>59.9</v>
      </c>
      <c r="S2289" t="n">
        <v>39.61</v>
      </c>
      <c r="T2289" t="n">
        <v>5180.58</v>
      </c>
      <c r="U2289" t="n">
        <v>0.66</v>
      </c>
      <c r="V2289" t="n">
        <v>0.75</v>
      </c>
      <c r="W2289" t="n">
        <v>2.64</v>
      </c>
      <c r="X2289" t="n">
        <v>0.31</v>
      </c>
      <c r="Y2289" t="n">
        <v>1</v>
      </c>
      <c r="Z2289" t="n">
        <v>10</v>
      </c>
    </row>
    <row r="2290">
      <c r="A2290" t="n">
        <v>50</v>
      </c>
      <c r="B2290" t="n">
        <v>95</v>
      </c>
      <c r="C2290" t="inlineStr">
        <is>
          <t xml:space="preserve">CONCLUIDO	</t>
        </is>
      </c>
      <c r="D2290" t="n">
        <v>5.3835</v>
      </c>
      <c r="E2290" t="n">
        <v>18.58</v>
      </c>
      <c r="F2290" t="n">
        <v>15.66</v>
      </c>
      <c r="G2290" t="n">
        <v>78.3</v>
      </c>
      <c r="H2290" t="n">
        <v>1.17</v>
      </c>
      <c r="I2290" t="n">
        <v>12</v>
      </c>
      <c r="J2290" t="n">
        <v>205.05</v>
      </c>
      <c r="K2290" t="n">
        <v>53.44</v>
      </c>
      <c r="L2290" t="n">
        <v>13.5</v>
      </c>
      <c r="M2290" t="n">
        <v>10</v>
      </c>
      <c r="N2290" t="n">
        <v>43.11</v>
      </c>
      <c r="O2290" t="n">
        <v>25523.06</v>
      </c>
      <c r="P2290" t="n">
        <v>193.87</v>
      </c>
      <c r="Q2290" t="n">
        <v>467.07</v>
      </c>
      <c r="R2290" t="n">
        <v>60.55</v>
      </c>
      <c r="S2290" t="n">
        <v>39.61</v>
      </c>
      <c r="T2290" t="n">
        <v>5503.55</v>
      </c>
      <c r="U2290" t="n">
        <v>0.65</v>
      </c>
      <c r="V2290" t="n">
        <v>0.74</v>
      </c>
      <c r="W2290" t="n">
        <v>2.63</v>
      </c>
      <c r="X2290" t="n">
        <v>0.33</v>
      </c>
      <c r="Y2290" t="n">
        <v>1</v>
      </c>
      <c r="Z2290" t="n">
        <v>10</v>
      </c>
    </row>
    <row r="2291">
      <c r="A2291" t="n">
        <v>51</v>
      </c>
      <c r="B2291" t="n">
        <v>95</v>
      </c>
      <c r="C2291" t="inlineStr">
        <is>
          <t xml:space="preserve">CONCLUIDO	</t>
        </is>
      </c>
      <c r="D2291" t="n">
        <v>5.4066</v>
      </c>
      <c r="E2291" t="n">
        <v>18.5</v>
      </c>
      <c r="F2291" t="n">
        <v>15.62</v>
      </c>
      <c r="G2291" t="n">
        <v>85.19</v>
      </c>
      <c r="H2291" t="n">
        <v>1.19</v>
      </c>
      <c r="I2291" t="n">
        <v>11</v>
      </c>
      <c r="J2291" t="n">
        <v>205.44</v>
      </c>
      <c r="K2291" t="n">
        <v>53.44</v>
      </c>
      <c r="L2291" t="n">
        <v>13.75</v>
      </c>
      <c r="M2291" t="n">
        <v>9</v>
      </c>
      <c r="N2291" t="n">
        <v>43.26</v>
      </c>
      <c r="O2291" t="n">
        <v>25572.02</v>
      </c>
      <c r="P2291" t="n">
        <v>192.09</v>
      </c>
      <c r="Q2291" t="n">
        <v>467.07</v>
      </c>
      <c r="R2291" t="n">
        <v>59.27</v>
      </c>
      <c r="S2291" t="n">
        <v>39.61</v>
      </c>
      <c r="T2291" t="n">
        <v>4870.69</v>
      </c>
      <c r="U2291" t="n">
        <v>0.67</v>
      </c>
      <c r="V2291" t="n">
        <v>0.75</v>
      </c>
      <c r="W2291" t="n">
        <v>2.63</v>
      </c>
      <c r="X2291" t="n">
        <v>0.28</v>
      </c>
      <c r="Y2291" t="n">
        <v>1</v>
      </c>
      <c r="Z2291" t="n">
        <v>10</v>
      </c>
    </row>
    <row r="2292">
      <c r="A2292" t="n">
        <v>52</v>
      </c>
      <c r="B2292" t="n">
        <v>95</v>
      </c>
      <c r="C2292" t="inlineStr">
        <is>
          <t xml:space="preserve">CONCLUIDO	</t>
        </is>
      </c>
      <c r="D2292" t="n">
        <v>5.4091</v>
      </c>
      <c r="E2292" t="n">
        <v>18.49</v>
      </c>
      <c r="F2292" t="n">
        <v>15.61</v>
      </c>
      <c r="G2292" t="n">
        <v>85.14</v>
      </c>
      <c r="H2292" t="n">
        <v>1.21</v>
      </c>
      <c r="I2292" t="n">
        <v>11</v>
      </c>
      <c r="J2292" t="n">
        <v>205.84</v>
      </c>
      <c r="K2292" t="n">
        <v>53.44</v>
      </c>
      <c r="L2292" t="n">
        <v>14</v>
      </c>
      <c r="M2292" t="n">
        <v>9</v>
      </c>
      <c r="N2292" t="n">
        <v>43.4</v>
      </c>
      <c r="O2292" t="n">
        <v>25621.03</v>
      </c>
      <c r="P2292" t="n">
        <v>192.07</v>
      </c>
      <c r="Q2292" t="n">
        <v>467.07</v>
      </c>
      <c r="R2292" t="n">
        <v>58.98</v>
      </c>
      <c r="S2292" t="n">
        <v>39.61</v>
      </c>
      <c r="T2292" t="n">
        <v>4725.57</v>
      </c>
      <c r="U2292" t="n">
        <v>0.67</v>
      </c>
      <c r="V2292" t="n">
        <v>0.75</v>
      </c>
      <c r="W2292" t="n">
        <v>2.62</v>
      </c>
      <c r="X2292" t="n">
        <v>0.28</v>
      </c>
      <c r="Y2292" t="n">
        <v>1</v>
      </c>
      <c r="Z2292" t="n">
        <v>10</v>
      </c>
    </row>
    <row r="2293">
      <c r="A2293" t="n">
        <v>53</v>
      </c>
      <c r="B2293" t="n">
        <v>95</v>
      </c>
      <c r="C2293" t="inlineStr">
        <is>
          <t xml:space="preserve">CONCLUIDO	</t>
        </is>
      </c>
      <c r="D2293" t="n">
        <v>5.4057</v>
      </c>
      <c r="E2293" t="n">
        <v>18.5</v>
      </c>
      <c r="F2293" t="n">
        <v>15.62</v>
      </c>
      <c r="G2293" t="n">
        <v>85.2</v>
      </c>
      <c r="H2293" t="n">
        <v>1.23</v>
      </c>
      <c r="I2293" t="n">
        <v>11</v>
      </c>
      <c r="J2293" t="n">
        <v>206.24</v>
      </c>
      <c r="K2293" t="n">
        <v>53.44</v>
      </c>
      <c r="L2293" t="n">
        <v>14.25</v>
      </c>
      <c r="M2293" t="n">
        <v>9</v>
      </c>
      <c r="N2293" t="n">
        <v>43.55</v>
      </c>
      <c r="O2293" t="n">
        <v>25670.09</v>
      </c>
      <c r="P2293" t="n">
        <v>191.78</v>
      </c>
      <c r="Q2293" t="n">
        <v>467.07</v>
      </c>
      <c r="R2293" t="n">
        <v>59.35</v>
      </c>
      <c r="S2293" t="n">
        <v>39.61</v>
      </c>
      <c r="T2293" t="n">
        <v>4910.92</v>
      </c>
      <c r="U2293" t="n">
        <v>0.67</v>
      </c>
      <c r="V2293" t="n">
        <v>0.75</v>
      </c>
      <c r="W2293" t="n">
        <v>2.63</v>
      </c>
      <c r="X2293" t="n">
        <v>0.29</v>
      </c>
      <c r="Y2293" t="n">
        <v>1</v>
      </c>
      <c r="Z2293" t="n">
        <v>10</v>
      </c>
    </row>
    <row r="2294">
      <c r="A2294" t="n">
        <v>54</v>
      </c>
      <c r="B2294" t="n">
        <v>95</v>
      </c>
      <c r="C2294" t="inlineStr">
        <is>
          <t xml:space="preserve">CONCLUIDO	</t>
        </is>
      </c>
      <c r="D2294" t="n">
        <v>5.4034</v>
      </c>
      <c r="E2294" t="n">
        <v>18.51</v>
      </c>
      <c r="F2294" t="n">
        <v>15.63</v>
      </c>
      <c r="G2294" t="n">
        <v>85.25</v>
      </c>
      <c r="H2294" t="n">
        <v>1.25</v>
      </c>
      <c r="I2294" t="n">
        <v>11</v>
      </c>
      <c r="J2294" t="n">
        <v>206.64</v>
      </c>
      <c r="K2294" t="n">
        <v>53.44</v>
      </c>
      <c r="L2294" t="n">
        <v>14.5</v>
      </c>
      <c r="M2294" t="n">
        <v>9</v>
      </c>
      <c r="N2294" t="n">
        <v>43.7</v>
      </c>
      <c r="O2294" t="n">
        <v>25719.19</v>
      </c>
      <c r="P2294" t="n">
        <v>191.87</v>
      </c>
      <c r="Q2294" t="n">
        <v>467.07</v>
      </c>
      <c r="R2294" t="n">
        <v>59.54</v>
      </c>
      <c r="S2294" t="n">
        <v>39.61</v>
      </c>
      <c r="T2294" t="n">
        <v>5006.92</v>
      </c>
      <c r="U2294" t="n">
        <v>0.67</v>
      </c>
      <c r="V2294" t="n">
        <v>0.75</v>
      </c>
      <c r="W2294" t="n">
        <v>2.63</v>
      </c>
      <c r="X2294" t="n">
        <v>0.3</v>
      </c>
      <c r="Y2294" t="n">
        <v>1</v>
      </c>
      <c r="Z2294" t="n">
        <v>10</v>
      </c>
    </row>
    <row r="2295">
      <c r="A2295" t="n">
        <v>55</v>
      </c>
      <c r="B2295" t="n">
        <v>95</v>
      </c>
      <c r="C2295" t="inlineStr">
        <is>
          <t xml:space="preserve">CONCLUIDO	</t>
        </is>
      </c>
      <c r="D2295" t="n">
        <v>5.4053</v>
      </c>
      <c r="E2295" t="n">
        <v>18.5</v>
      </c>
      <c r="F2295" t="n">
        <v>15.62</v>
      </c>
      <c r="G2295" t="n">
        <v>85.20999999999999</v>
      </c>
      <c r="H2295" t="n">
        <v>1.27</v>
      </c>
      <c r="I2295" t="n">
        <v>11</v>
      </c>
      <c r="J2295" t="n">
        <v>207.03</v>
      </c>
      <c r="K2295" t="n">
        <v>53.44</v>
      </c>
      <c r="L2295" t="n">
        <v>14.75</v>
      </c>
      <c r="M2295" t="n">
        <v>9</v>
      </c>
      <c r="N2295" t="n">
        <v>43.85</v>
      </c>
      <c r="O2295" t="n">
        <v>25768.35</v>
      </c>
      <c r="P2295" t="n">
        <v>191.35</v>
      </c>
      <c r="Q2295" t="n">
        <v>467.07</v>
      </c>
      <c r="R2295" t="n">
        <v>59.27</v>
      </c>
      <c r="S2295" t="n">
        <v>39.61</v>
      </c>
      <c r="T2295" t="n">
        <v>4872.15</v>
      </c>
      <c r="U2295" t="n">
        <v>0.67</v>
      </c>
      <c r="V2295" t="n">
        <v>0.75</v>
      </c>
      <c r="W2295" t="n">
        <v>2.63</v>
      </c>
      <c r="X2295" t="n">
        <v>0.29</v>
      </c>
      <c r="Y2295" t="n">
        <v>1</v>
      </c>
      <c r="Z2295" t="n">
        <v>10</v>
      </c>
    </row>
    <row r="2296">
      <c r="A2296" t="n">
        <v>56</v>
      </c>
      <c r="B2296" t="n">
        <v>95</v>
      </c>
      <c r="C2296" t="inlineStr">
        <is>
          <t xml:space="preserve">CONCLUIDO	</t>
        </is>
      </c>
      <c r="D2296" t="n">
        <v>5.4044</v>
      </c>
      <c r="E2296" t="n">
        <v>18.5</v>
      </c>
      <c r="F2296" t="n">
        <v>15.63</v>
      </c>
      <c r="G2296" t="n">
        <v>85.23</v>
      </c>
      <c r="H2296" t="n">
        <v>1.28</v>
      </c>
      <c r="I2296" t="n">
        <v>11</v>
      </c>
      <c r="J2296" t="n">
        <v>207.43</v>
      </c>
      <c r="K2296" t="n">
        <v>53.44</v>
      </c>
      <c r="L2296" t="n">
        <v>15</v>
      </c>
      <c r="M2296" t="n">
        <v>9</v>
      </c>
      <c r="N2296" t="n">
        <v>44</v>
      </c>
      <c r="O2296" t="n">
        <v>25817.56</v>
      </c>
      <c r="P2296" t="n">
        <v>190.32</v>
      </c>
      <c r="Q2296" t="n">
        <v>467.07</v>
      </c>
      <c r="R2296" t="n">
        <v>59.54</v>
      </c>
      <c r="S2296" t="n">
        <v>39.61</v>
      </c>
      <c r="T2296" t="n">
        <v>5007.89</v>
      </c>
      <c r="U2296" t="n">
        <v>0.67</v>
      </c>
      <c r="V2296" t="n">
        <v>0.75</v>
      </c>
      <c r="W2296" t="n">
        <v>2.63</v>
      </c>
      <c r="X2296" t="n">
        <v>0.29</v>
      </c>
      <c r="Y2296" t="n">
        <v>1</v>
      </c>
      <c r="Z2296" t="n">
        <v>10</v>
      </c>
    </row>
    <row r="2297">
      <c r="A2297" t="n">
        <v>57</v>
      </c>
      <c r="B2297" t="n">
        <v>95</v>
      </c>
      <c r="C2297" t="inlineStr">
        <is>
          <t xml:space="preserve">CONCLUIDO	</t>
        </is>
      </c>
      <c r="D2297" t="n">
        <v>5.4256</v>
      </c>
      <c r="E2297" t="n">
        <v>18.43</v>
      </c>
      <c r="F2297" t="n">
        <v>15.59</v>
      </c>
      <c r="G2297" t="n">
        <v>93.54000000000001</v>
      </c>
      <c r="H2297" t="n">
        <v>1.3</v>
      </c>
      <c r="I2297" t="n">
        <v>10</v>
      </c>
      <c r="J2297" t="n">
        <v>207.83</v>
      </c>
      <c r="K2297" t="n">
        <v>53.44</v>
      </c>
      <c r="L2297" t="n">
        <v>15.25</v>
      </c>
      <c r="M2297" t="n">
        <v>8</v>
      </c>
      <c r="N2297" t="n">
        <v>44.15</v>
      </c>
      <c r="O2297" t="n">
        <v>25866.82</v>
      </c>
      <c r="P2297" t="n">
        <v>189.68</v>
      </c>
      <c r="Q2297" t="n">
        <v>467.07</v>
      </c>
      <c r="R2297" t="n">
        <v>58.41</v>
      </c>
      <c r="S2297" t="n">
        <v>39.61</v>
      </c>
      <c r="T2297" t="n">
        <v>4448.33</v>
      </c>
      <c r="U2297" t="n">
        <v>0.68</v>
      </c>
      <c r="V2297" t="n">
        <v>0.75</v>
      </c>
      <c r="W2297" t="n">
        <v>2.62</v>
      </c>
      <c r="X2297" t="n">
        <v>0.26</v>
      </c>
      <c r="Y2297" t="n">
        <v>1</v>
      </c>
      <c r="Z2297" t="n">
        <v>10</v>
      </c>
    </row>
    <row r="2298">
      <c r="A2298" t="n">
        <v>58</v>
      </c>
      <c r="B2298" t="n">
        <v>95</v>
      </c>
      <c r="C2298" t="inlineStr">
        <is>
          <t xml:space="preserve">CONCLUIDO	</t>
        </is>
      </c>
      <c r="D2298" t="n">
        <v>5.4247</v>
      </c>
      <c r="E2298" t="n">
        <v>18.43</v>
      </c>
      <c r="F2298" t="n">
        <v>15.59</v>
      </c>
      <c r="G2298" t="n">
        <v>93.56</v>
      </c>
      <c r="H2298" t="n">
        <v>1.32</v>
      </c>
      <c r="I2298" t="n">
        <v>10</v>
      </c>
      <c r="J2298" t="n">
        <v>208.23</v>
      </c>
      <c r="K2298" t="n">
        <v>53.44</v>
      </c>
      <c r="L2298" t="n">
        <v>15.5</v>
      </c>
      <c r="M2298" t="n">
        <v>8</v>
      </c>
      <c r="N2298" t="n">
        <v>44.3</v>
      </c>
      <c r="O2298" t="n">
        <v>25916.13</v>
      </c>
      <c r="P2298" t="n">
        <v>190.03</v>
      </c>
      <c r="Q2298" t="n">
        <v>467.1</v>
      </c>
      <c r="R2298" t="n">
        <v>58.37</v>
      </c>
      <c r="S2298" t="n">
        <v>39.61</v>
      </c>
      <c r="T2298" t="n">
        <v>4427.24</v>
      </c>
      <c r="U2298" t="n">
        <v>0.68</v>
      </c>
      <c r="V2298" t="n">
        <v>0.75</v>
      </c>
      <c r="W2298" t="n">
        <v>2.63</v>
      </c>
      <c r="X2298" t="n">
        <v>0.26</v>
      </c>
      <c r="Y2298" t="n">
        <v>1</v>
      </c>
      <c r="Z2298" t="n">
        <v>10</v>
      </c>
    </row>
    <row r="2299">
      <c r="A2299" t="n">
        <v>59</v>
      </c>
      <c r="B2299" t="n">
        <v>95</v>
      </c>
      <c r="C2299" t="inlineStr">
        <is>
          <t xml:space="preserve">CONCLUIDO	</t>
        </is>
      </c>
      <c r="D2299" t="n">
        <v>5.4232</v>
      </c>
      <c r="E2299" t="n">
        <v>18.44</v>
      </c>
      <c r="F2299" t="n">
        <v>15.6</v>
      </c>
      <c r="G2299" t="n">
        <v>93.59</v>
      </c>
      <c r="H2299" t="n">
        <v>1.34</v>
      </c>
      <c r="I2299" t="n">
        <v>10</v>
      </c>
      <c r="J2299" t="n">
        <v>208.63</v>
      </c>
      <c r="K2299" t="n">
        <v>53.44</v>
      </c>
      <c r="L2299" t="n">
        <v>15.75</v>
      </c>
      <c r="M2299" t="n">
        <v>8</v>
      </c>
      <c r="N2299" t="n">
        <v>44.45</v>
      </c>
      <c r="O2299" t="n">
        <v>25965.5</v>
      </c>
      <c r="P2299" t="n">
        <v>189.52</v>
      </c>
      <c r="Q2299" t="n">
        <v>467.07</v>
      </c>
      <c r="R2299" t="n">
        <v>58.65</v>
      </c>
      <c r="S2299" t="n">
        <v>39.61</v>
      </c>
      <c r="T2299" t="n">
        <v>4565.13</v>
      </c>
      <c r="U2299" t="n">
        <v>0.68</v>
      </c>
      <c r="V2299" t="n">
        <v>0.75</v>
      </c>
      <c r="W2299" t="n">
        <v>2.62</v>
      </c>
      <c r="X2299" t="n">
        <v>0.27</v>
      </c>
      <c r="Y2299" t="n">
        <v>1</v>
      </c>
      <c r="Z2299" t="n">
        <v>10</v>
      </c>
    </row>
    <row r="2300">
      <c r="A2300" t="n">
        <v>60</v>
      </c>
      <c r="B2300" t="n">
        <v>95</v>
      </c>
      <c r="C2300" t="inlineStr">
        <is>
          <t xml:space="preserve">CONCLUIDO	</t>
        </is>
      </c>
      <c r="D2300" t="n">
        <v>5.4249</v>
      </c>
      <c r="E2300" t="n">
        <v>18.43</v>
      </c>
      <c r="F2300" t="n">
        <v>15.59</v>
      </c>
      <c r="G2300" t="n">
        <v>93.56</v>
      </c>
      <c r="H2300" t="n">
        <v>1.36</v>
      </c>
      <c r="I2300" t="n">
        <v>10</v>
      </c>
      <c r="J2300" t="n">
        <v>209.03</v>
      </c>
      <c r="K2300" t="n">
        <v>53.44</v>
      </c>
      <c r="L2300" t="n">
        <v>16</v>
      </c>
      <c r="M2300" t="n">
        <v>8</v>
      </c>
      <c r="N2300" t="n">
        <v>44.6</v>
      </c>
      <c r="O2300" t="n">
        <v>26014.91</v>
      </c>
      <c r="P2300" t="n">
        <v>188.71</v>
      </c>
      <c r="Q2300" t="n">
        <v>467.07</v>
      </c>
      <c r="R2300" t="n">
        <v>58.51</v>
      </c>
      <c r="S2300" t="n">
        <v>39.61</v>
      </c>
      <c r="T2300" t="n">
        <v>4496.14</v>
      </c>
      <c r="U2300" t="n">
        <v>0.68</v>
      </c>
      <c r="V2300" t="n">
        <v>0.75</v>
      </c>
      <c r="W2300" t="n">
        <v>2.62</v>
      </c>
      <c r="X2300" t="n">
        <v>0.26</v>
      </c>
      <c r="Y2300" t="n">
        <v>1</v>
      </c>
      <c r="Z2300" t="n">
        <v>10</v>
      </c>
    </row>
    <row r="2301">
      <c r="A2301" t="n">
        <v>61</v>
      </c>
      <c r="B2301" t="n">
        <v>95</v>
      </c>
      <c r="C2301" t="inlineStr">
        <is>
          <t xml:space="preserve">CONCLUIDO	</t>
        </is>
      </c>
      <c r="D2301" t="n">
        <v>5.4272</v>
      </c>
      <c r="E2301" t="n">
        <v>18.43</v>
      </c>
      <c r="F2301" t="n">
        <v>15.59</v>
      </c>
      <c r="G2301" t="n">
        <v>93.51000000000001</v>
      </c>
      <c r="H2301" t="n">
        <v>1.38</v>
      </c>
      <c r="I2301" t="n">
        <v>10</v>
      </c>
      <c r="J2301" t="n">
        <v>209.43</v>
      </c>
      <c r="K2301" t="n">
        <v>53.44</v>
      </c>
      <c r="L2301" t="n">
        <v>16.25</v>
      </c>
      <c r="M2301" t="n">
        <v>8</v>
      </c>
      <c r="N2301" t="n">
        <v>44.75</v>
      </c>
      <c r="O2301" t="n">
        <v>26064.38</v>
      </c>
      <c r="P2301" t="n">
        <v>187.95</v>
      </c>
      <c r="Q2301" t="n">
        <v>467.07</v>
      </c>
      <c r="R2301" t="n">
        <v>58.21</v>
      </c>
      <c r="S2301" t="n">
        <v>39.61</v>
      </c>
      <c r="T2301" t="n">
        <v>4345.28</v>
      </c>
      <c r="U2301" t="n">
        <v>0.68</v>
      </c>
      <c r="V2301" t="n">
        <v>0.75</v>
      </c>
      <c r="W2301" t="n">
        <v>2.62</v>
      </c>
      <c r="X2301" t="n">
        <v>0.25</v>
      </c>
      <c r="Y2301" t="n">
        <v>1</v>
      </c>
      <c r="Z2301" t="n">
        <v>10</v>
      </c>
    </row>
    <row r="2302">
      <c r="A2302" t="n">
        <v>62</v>
      </c>
      <c r="B2302" t="n">
        <v>95</v>
      </c>
      <c r="C2302" t="inlineStr">
        <is>
          <t xml:space="preserve">CONCLUIDO	</t>
        </is>
      </c>
      <c r="D2302" t="n">
        <v>5.4258</v>
      </c>
      <c r="E2302" t="n">
        <v>18.43</v>
      </c>
      <c r="F2302" t="n">
        <v>15.59</v>
      </c>
      <c r="G2302" t="n">
        <v>93.54000000000001</v>
      </c>
      <c r="H2302" t="n">
        <v>1.4</v>
      </c>
      <c r="I2302" t="n">
        <v>10</v>
      </c>
      <c r="J2302" t="n">
        <v>209.84</v>
      </c>
      <c r="K2302" t="n">
        <v>53.44</v>
      </c>
      <c r="L2302" t="n">
        <v>16.5</v>
      </c>
      <c r="M2302" t="n">
        <v>8</v>
      </c>
      <c r="N2302" t="n">
        <v>44.9</v>
      </c>
      <c r="O2302" t="n">
        <v>26113.9</v>
      </c>
      <c r="P2302" t="n">
        <v>186.42</v>
      </c>
      <c r="Q2302" t="n">
        <v>467.07</v>
      </c>
      <c r="R2302" t="n">
        <v>58.3</v>
      </c>
      <c r="S2302" t="n">
        <v>39.61</v>
      </c>
      <c r="T2302" t="n">
        <v>4388.75</v>
      </c>
      <c r="U2302" t="n">
        <v>0.68</v>
      </c>
      <c r="V2302" t="n">
        <v>0.75</v>
      </c>
      <c r="W2302" t="n">
        <v>2.63</v>
      </c>
      <c r="X2302" t="n">
        <v>0.26</v>
      </c>
      <c r="Y2302" t="n">
        <v>1</v>
      </c>
      <c r="Z2302" t="n">
        <v>10</v>
      </c>
    </row>
    <row r="2303">
      <c r="A2303" t="n">
        <v>63</v>
      </c>
      <c r="B2303" t="n">
        <v>95</v>
      </c>
      <c r="C2303" t="inlineStr">
        <is>
          <t xml:space="preserve">CONCLUIDO	</t>
        </is>
      </c>
      <c r="D2303" t="n">
        <v>5.447</v>
      </c>
      <c r="E2303" t="n">
        <v>18.36</v>
      </c>
      <c r="F2303" t="n">
        <v>15.56</v>
      </c>
      <c r="G2303" t="n">
        <v>103.7</v>
      </c>
      <c r="H2303" t="n">
        <v>1.42</v>
      </c>
      <c r="I2303" t="n">
        <v>9</v>
      </c>
      <c r="J2303" t="n">
        <v>210.24</v>
      </c>
      <c r="K2303" t="n">
        <v>53.44</v>
      </c>
      <c r="L2303" t="n">
        <v>16.75</v>
      </c>
      <c r="M2303" t="n">
        <v>7</v>
      </c>
      <c r="N2303" t="n">
        <v>45.05</v>
      </c>
      <c r="O2303" t="n">
        <v>26163.47</v>
      </c>
      <c r="P2303" t="n">
        <v>185.78</v>
      </c>
      <c r="Q2303" t="n">
        <v>467.07</v>
      </c>
      <c r="R2303" t="n">
        <v>57.11</v>
      </c>
      <c r="S2303" t="n">
        <v>39.61</v>
      </c>
      <c r="T2303" t="n">
        <v>3800.71</v>
      </c>
      <c r="U2303" t="n">
        <v>0.6899999999999999</v>
      </c>
      <c r="V2303" t="n">
        <v>0.75</v>
      </c>
      <c r="W2303" t="n">
        <v>2.62</v>
      </c>
      <c r="X2303" t="n">
        <v>0.22</v>
      </c>
      <c r="Y2303" t="n">
        <v>1</v>
      </c>
      <c r="Z2303" t="n">
        <v>10</v>
      </c>
    </row>
    <row r="2304">
      <c r="A2304" t="n">
        <v>64</v>
      </c>
      <c r="B2304" t="n">
        <v>95</v>
      </c>
      <c r="C2304" t="inlineStr">
        <is>
          <t xml:space="preserve">CONCLUIDO	</t>
        </is>
      </c>
      <c r="D2304" t="n">
        <v>5.4439</v>
      </c>
      <c r="E2304" t="n">
        <v>18.37</v>
      </c>
      <c r="F2304" t="n">
        <v>15.57</v>
      </c>
      <c r="G2304" t="n">
        <v>103.77</v>
      </c>
      <c r="H2304" t="n">
        <v>1.43</v>
      </c>
      <c r="I2304" t="n">
        <v>9</v>
      </c>
      <c r="J2304" t="n">
        <v>210.64</v>
      </c>
      <c r="K2304" t="n">
        <v>53.44</v>
      </c>
      <c r="L2304" t="n">
        <v>17</v>
      </c>
      <c r="M2304" t="n">
        <v>7</v>
      </c>
      <c r="N2304" t="n">
        <v>45.21</v>
      </c>
      <c r="O2304" t="n">
        <v>26213.09</v>
      </c>
      <c r="P2304" t="n">
        <v>185.98</v>
      </c>
      <c r="Q2304" t="n">
        <v>467.08</v>
      </c>
      <c r="R2304" t="n">
        <v>57.41</v>
      </c>
      <c r="S2304" t="n">
        <v>39.61</v>
      </c>
      <c r="T2304" t="n">
        <v>3951.6</v>
      </c>
      <c r="U2304" t="n">
        <v>0.6899999999999999</v>
      </c>
      <c r="V2304" t="n">
        <v>0.75</v>
      </c>
      <c r="W2304" t="n">
        <v>2.63</v>
      </c>
      <c r="X2304" t="n">
        <v>0.23</v>
      </c>
      <c r="Y2304" t="n">
        <v>1</v>
      </c>
      <c r="Z2304" t="n">
        <v>10</v>
      </c>
    </row>
    <row r="2305">
      <c r="A2305" t="n">
        <v>65</v>
      </c>
      <c r="B2305" t="n">
        <v>95</v>
      </c>
      <c r="C2305" t="inlineStr">
        <is>
          <t xml:space="preserve">CONCLUIDO	</t>
        </is>
      </c>
      <c r="D2305" t="n">
        <v>5.4456</v>
      </c>
      <c r="E2305" t="n">
        <v>18.36</v>
      </c>
      <c r="F2305" t="n">
        <v>15.56</v>
      </c>
      <c r="G2305" t="n">
        <v>103.73</v>
      </c>
      <c r="H2305" t="n">
        <v>1.45</v>
      </c>
      <c r="I2305" t="n">
        <v>9</v>
      </c>
      <c r="J2305" t="n">
        <v>211.04</v>
      </c>
      <c r="K2305" t="n">
        <v>53.44</v>
      </c>
      <c r="L2305" t="n">
        <v>17.25</v>
      </c>
      <c r="M2305" t="n">
        <v>7</v>
      </c>
      <c r="N2305" t="n">
        <v>45.36</v>
      </c>
      <c r="O2305" t="n">
        <v>26262.77</v>
      </c>
      <c r="P2305" t="n">
        <v>186.38</v>
      </c>
      <c r="Q2305" t="n">
        <v>467.07</v>
      </c>
      <c r="R2305" t="n">
        <v>57.33</v>
      </c>
      <c r="S2305" t="n">
        <v>39.61</v>
      </c>
      <c r="T2305" t="n">
        <v>3911.12</v>
      </c>
      <c r="U2305" t="n">
        <v>0.6899999999999999</v>
      </c>
      <c r="V2305" t="n">
        <v>0.75</v>
      </c>
      <c r="W2305" t="n">
        <v>2.62</v>
      </c>
      <c r="X2305" t="n">
        <v>0.23</v>
      </c>
      <c r="Y2305" t="n">
        <v>1</v>
      </c>
      <c r="Z2305" t="n">
        <v>10</v>
      </c>
    </row>
    <row r="2306">
      <c r="A2306" t="n">
        <v>66</v>
      </c>
      <c r="B2306" t="n">
        <v>95</v>
      </c>
      <c r="C2306" t="inlineStr">
        <is>
          <t xml:space="preserve">CONCLUIDO	</t>
        </is>
      </c>
      <c r="D2306" t="n">
        <v>5.4455</v>
      </c>
      <c r="E2306" t="n">
        <v>18.36</v>
      </c>
      <c r="F2306" t="n">
        <v>15.56</v>
      </c>
      <c r="G2306" t="n">
        <v>103.74</v>
      </c>
      <c r="H2306" t="n">
        <v>1.47</v>
      </c>
      <c r="I2306" t="n">
        <v>9</v>
      </c>
      <c r="J2306" t="n">
        <v>211.45</v>
      </c>
      <c r="K2306" t="n">
        <v>53.44</v>
      </c>
      <c r="L2306" t="n">
        <v>17.5</v>
      </c>
      <c r="M2306" t="n">
        <v>7</v>
      </c>
      <c r="N2306" t="n">
        <v>45.51</v>
      </c>
      <c r="O2306" t="n">
        <v>26312.5</v>
      </c>
      <c r="P2306" t="n">
        <v>186.38</v>
      </c>
      <c r="Q2306" t="n">
        <v>467.07</v>
      </c>
      <c r="R2306" t="n">
        <v>57.32</v>
      </c>
      <c r="S2306" t="n">
        <v>39.61</v>
      </c>
      <c r="T2306" t="n">
        <v>3903.88</v>
      </c>
      <c r="U2306" t="n">
        <v>0.6899999999999999</v>
      </c>
      <c r="V2306" t="n">
        <v>0.75</v>
      </c>
      <c r="W2306" t="n">
        <v>2.62</v>
      </c>
      <c r="X2306" t="n">
        <v>0.23</v>
      </c>
      <c r="Y2306" t="n">
        <v>1</v>
      </c>
      <c r="Z2306" t="n">
        <v>10</v>
      </c>
    </row>
    <row r="2307">
      <c r="A2307" t="n">
        <v>67</v>
      </c>
      <c r="B2307" t="n">
        <v>95</v>
      </c>
      <c r="C2307" t="inlineStr">
        <is>
          <t xml:space="preserve">CONCLUIDO	</t>
        </is>
      </c>
      <c r="D2307" t="n">
        <v>5.4428</v>
      </c>
      <c r="E2307" t="n">
        <v>18.37</v>
      </c>
      <c r="F2307" t="n">
        <v>15.57</v>
      </c>
      <c r="G2307" t="n">
        <v>103.8</v>
      </c>
      <c r="H2307" t="n">
        <v>1.49</v>
      </c>
      <c r="I2307" t="n">
        <v>9</v>
      </c>
      <c r="J2307" t="n">
        <v>211.85</v>
      </c>
      <c r="K2307" t="n">
        <v>53.44</v>
      </c>
      <c r="L2307" t="n">
        <v>17.75</v>
      </c>
      <c r="M2307" t="n">
        <v>7</v>
      </c>
      <c r="N2307" t="n">
        <v>45.67</v>
      </c>
      <c r="O2307" t="n">
        <v>26362.28</v>
      </c>
      <c r="P2307" t="n">
        <v>186.01</v>
      </c>
      <c r="Q2307" t="n">
        <v>467.07</v>
      </c>
      <c r="R2307" t="n">
        <v>57.61</v>
      </c>
      <c r="S2307" t="n">
        <v>39.61</v>
      </c>
      <c r="T2307" t="n">
        <v>4050.45</v>
      </c>
      <c r="U2307" t="n">
        <v>0.6899999999999999</v>
      </c>
      <c r="V2307" t="n">
        <v>0.75</v>
      </c>
      <c r="W2307" t="n">
        <v>2.63</v>
      </c>
      <c r="X2307" t="n">
        <v>0.24</v>
      </c>
      <c r="Y2307" t="n">
        <v>1</v>
      </c>
      <c r="Z2307" t="n">
        <v>10</v>
      </c>
    </row>
    <row r="2308">
      <c r="A2308" t="n">
        <v>68</v>
      </c>
      <c r="B2308" t="n">
        <v>95</v>
      </c>
      <c r="C2308" t="inlineStr">
        <is>
          <t xml:space="preserve">CONCLUIDO	</t>
        </is>
      </c>
      <c r="D2308" t="n">
        <v>5.4449</v>
      </c>
      <c r="E2308" t="n">
        <v>18.37</v>
      </c>
      <c r="F2308" t="n">
        <v>15.56</v>
      </c>
      <c r="G2308" t="n">
        <v>103.75</v>
      </c>
      <c r="H2308" t="n">
        <v>1.51</v>
      </c>
      <c r="I2308" t="n">
        <v>9</v>
      </c>
      <c r="J2308" t="n">
        <v>212.25</v>
      </c>
      <c r="K2308" t="n">
        <v>53.44</v>
      </c>
      <c r="L2308" t="n">
        <v>18</v>
      </c>
      <c r="M2308" t="n">
        <v>7</v>
      </c>
      <c r="N2308" t="n">
        <v>45.82</v>
      </c>
      <c r="O2308" t="n">
        <v>26412.11</v>
      </c>
      <c r="P2308" t="n">
        <v>185.26</v>
      </c>
      <c r="Q2308" t="n">
        <v>467.11</v>
      </c>
      <c r="R2308" t="n">
        <v>57.43</v>
      </c>
      <c r="S2308" t="n">
        <v>39.61</v>
      </c>
      <c r="T2308" t="n">
        <v>3958.48</v>
      </c>
      <c r="U2308" t="n">
        <v>0.6899999999999999</v>
      </c>
      <c r="V2308" t="n">
        <v>0.75</v>
      </c>
      <c r="W2308" t="n">
        <v>2.62</v>
      </c>
      <c r="X2308" t="n">
        <v>0.23</v>
      </c>
      <c r="Y2308" t="n">
        <v>1</v>
      </c>
      <c r="Z2308" t="n">
        <v>10</v>
      </c>
    </row>
    <row r="2309">
      <c r="A2309" t="n">
        <v>69</v>
      </c>
      <c r="B2309" t="n">
        <v>95</v>
      </c>
      <c r="C2309" t="inlineStr">
        <is>
          <t xml:space="preserve">CONCLUIDO	</t>
        </is>
      </c>
      <c r="D2309" t="n">
        <v>5.443</v>
      </c>
      <c r="E2309" t="n">
        <v>18.37</v>
      </c>
      <c r="F2309" t="n">
        <v>15.57</v>
      </c>
      <c r="G2309" t="n">
        <v>103.79</v>
      </c>
      <c r="H2309" t="n">
        <v>1.52</v>
      </c>
      <c r="I2309" t="n">
        <v>9</v>
      </c>
      <c r="J2309" t="n">
        <v>212.66</v>
      </c>
      <c r="K2309" t="n">
        <v>53.44</v>
      </c>
      <c r="L2309" t="n">
        <v>18.25</v>
      </c>
      <c r="M2309" t="n">
        <v>7</v>
      </c>
      <c r="N2309" t="n">
        <v>45.97</v>
      </c>
      <c r="O2309" t="n">
        <v>26462</v>
      </c>
      <c r="P2309" t="n">
        <v>184.09</v>
      </c>
      <c r="Q2309" t="n">
        <v>467.07</v>
      </c>
      <c r="R2309" t="n">
        <v>57.79</v>
      </c>
      <c r="S2309" t="n">
        <v>39.61</v>
      </c>
      <c r="T2309" t="n">
        <v>4140.06</v>
      </c>
      <c r="U2309" t="n">
        <v>0.6899999999999999</v>
      </c>
      <c r="V2309" t="n">
        <v>0.75</v>
      </c>
      <c r="W2309" t="n">
        <v>2.62</v>
      </c>
      <c r="X2309" t="n">
        <v>0.24</v>
      </c>
      <c r="Y2309" t="n">
        <v>1</v>
      </c>
      <c r="Z2309" t="n">
        <v>10</v>
      </c>
    </row>
    <row r="2310">
      <c r="A2310" t="n">
        <v>70</v>
      </c>
      <c r="B2310" t="n">
        <v>95</v>
      </c>
      <c r="C2310" t="inlineStr">
        <is>
          <t xml:space="preserve">CONCLUIDO	</t>
        </is>
      </c>
      <c r="D2310" t="n">
        <v>5.4441</v>
      </c>
      <c r="E2310" t="n">
        <v>18.37</v>
      </c>
      <c r="F2310" t="n">
        <v>15.56</v>
      </c>
      <c r="G2310" t="n">
        <v>103.77</v>
      </c>
      <c r="H2310" t="n">
        <v>1.54</v>
      </c>
      <c r="I2310" t="n">
        <v>9</v>
      </c>
      <c r="J2310" t="n">
        <v>213.06</v>
      </c>
      <c r="K2310" t="n">
        <v>53.44</v>
      </c>
      <c r="L2310" t="n">
        <v>18.5</v>
      </c>
      <c r="M2310" t="n">
        <v>7</v>
      </c>
      <c r="N2310" t="n">
        <v>46.13</v>
      </c>
      <c r="O2310" t="n">
        <v>26511.94</v>
      </c>
      <c r="P2310" t="n">
        <v>183.47</v>
      </c>
      <c r="Q2310" t="n">
        <v>467.1</v>
      </c>
      <c r="R2310" t="n">
        <v>57.46</v>
      </c>
      <c r="S2310" t="n">
        <v>39.61</v>
      </c>
      <c r="T2310" t="n">
        <v>3974.4</v>
      </c>
      <c r="U2310" t="n">
        <v>0.6899999999999999</v>
      </c>
      <c r="V2310" t="n">
        <v>0.75</v>
      </c>
      <c r="W2310" t="n">
        <v>2.62</v>
      </c>
      <c r="X2310" t="n">
        <v>0.23</v>
      </c>
      <c r="Y2310" t="n">
        <v>1</v>
      </c>
      <c r="Z2310" t="n">
        <v>10</v>
      </c>
    </row>
    <row r="2311">
      <c r="A2311" t="n">
        <v>71</v>
      </c>
      <c r="B2311" t="n">
        <v>95</v>
      </c>
      <c r="C2311" t="inlineStr">
        <is>
          <t xml:space="preserve">CONCLUIDO	</t>
        </is>
      </c>
      <c r="D2311" t="n">
        <v>5.4682</v>
      </c>
      <c r="E2311" t="n">
        <v>18.29</v>
      </c>
      <c r="F2311" t="n">
        <v>15.52</v>
      </c>
      <c r="G2311" t="n">
        <v>116.41</v>
      </c>
      <c r="H2311" t="n">
        <v>1.56</v>
      </c>
      <c r="I2311" t="n">
        <v>8</v>
      </c>
      <c r="J2311" t="n">
        <v>213.47</v>
      </c>
      <c r="K2311" t="n">
        <v>53.44</v>
      </c>
      <c r="L2311" t="n">
        <v>18.75</v>
      </c>
      <c r="M2311" t="n">
        <v>6</v>
      </c>
      <c r="N2311" t="n">
        <v>46.28</v>
      </c>
      <c r="O2311" t="n">
        <v>26561.93</v>
      </c>
      <c r="P2311" t="n">
        <v>182.08</v>
      </c>
      <c r="Q2311" t="n">
        <v>467.08</v>
      </c>
      <c r="R2311" t="n">
        <v>55.98</v>
      </c>
      <c r="S2311" t="n">
        <v>39.61</v>
      </c>
      <c r="T2311" t="n">
        <v>3238.97</v>
      </c>
      <c r="U2311" t="n">
        <v>0.71</v>
      </c>
      <c r="V2311" t="n">
        <v>0.75</v>
      </c>
      <c r="W2311" t="n">
        <v>2.62</v>
      </c>
      <c r="X2311" t="n">
        <v>0.19</v>
      </c>
      <c r="Y2311" t="n">
        <v>1</v>
      </c>
      <c r="Z2311" t="n">
        <v>10</v>
      </c>
    </row>
    <row r="2312">
      <c r="A2312" t="n">
        <v>72</v>
      </c>
      <c r="B2312" t="n">
        <v>95</v>
      </c>
      <c r="C2312" t="inlineStr">
        <is>
          <t xml:space="preserve">CONCLUIDO	</t>
        </is>
      </c>
      <c r="D2312" t="n">
        <v>5.4634</v>
      </c>
      <c r="E2312" t="n">
        <v>18.3</v>
      </c>
      <c r="F2312" t="n">
        <v>15.54</v>
      </c>
      <c r="G2312" t="n">
        <v>116.53</v>
      </c>
      <c r="H2312" t="n">
        <v>1.58</v>
      </c>
      <c r="I2312" t="n">
        <v>8</v>
      </c>
      <c r="J2312" t="n">
        <v>213.87</v>
      </c>
      <c r="K2312" t="n">
        <v>53.44</v>
      </c>
      <c r="L2312" t="n">
        <v>19</v>
      </c>
      <c r="M2312" t="n">
        <v>6</v>
      </c>
      <c r="N2312" t="n">
        <v>46.44</v>
      </c>
      <c r="O2312" t="n">
        <v>26611.98</v>
      </c>
      <c r="P2312" t="n">
        <v>182.48</v>
      </c>
      <c r="Q2312" t="n">
        <v>467.07</v>
      </c>
      <c r="R2312" t="n">
        <v>56.5</v>
      </c>
      <c r="S2312" t="n">
        <v>39.61</v>
      </c>
      <c r="T2312" t="n">
        <v>3503.19</v>
      </c>
      <c r="U2312" t="n">
        <v>0.7</v>
      </c>
      <c r="V2312" t="n">
        <v>0.75</v>
      </c>
      <c r="W2312" t="n">
        <v>2.62</v>
      </c>
      <c r="X2312" t="n">
        <v>0.2</v>
      </c>
      <c r="Y2312" t="n">
        <v>1</v>
      </c>
      <c r="Z2312" t="n">
        <v>10</v>
      </c>
    </row>
    <row r="2313">
      <c r="A2313" t="n">
        <v>73</v>
      </c>
      <c r="B2313" t="n">
        <v>95</v>
      </c>
      <c r="C2313" t="inlineStr">
        <is>
          <t xml:space="preserve">CONCLUIDO	</t>
        </is>
      </c>
      <c r="D2313" t="n">
        <v>5.4654</v>
      </c>
      <c r="E2313" t="n">
        <v>18.3</v>
      </c>
      <c r="F2313" t="n">
        <v>15.53</v>
      </c>
      <c r="G2313" t="n">
        <v>116.48</v>
      </c>
      <c r="H2313" t="n">
        <v>1.6</v>
      </c>
      <c r="I2313" t="n">
        <v>8</v>
      </c>
      <c r="J2313" t="n">
        <v>214.28</v>
      </c>
      <c r="K2313" t="n">
        <v>53.44</v>
      </c>
      <c r="L2313" t="n">
        <v>19.25</v>
      </c>
      <c r="M2313" t="n">
        <v>6</v>
      </c>
      <c r="N2313" t="n">
        <v>46.6</v>
      </c>
      <c r="O2313" t="n">
        <v>26662.08</v>
      </c>
      <c r="P2313" t="n">
        <v>182.32</v>
      </c>
      <c r="Q2313" t="n">
        <v>467.07</v>
      </c>
      <c r="R2313" t="n">
        <v>56.45</v>
      </c>
      <c r="S2313" t="n">
        <v>39.61</v>
      </c>
      <c r="T2313" t="n">
        <v>3477.39</v>
      </c>
      <c r="U2313" t="n">
        <v>0.7</v>
      </c>
      <c r="V2313" t="n">
        <v>0.75</v>
      </c>
      <c r="W2313" t="n">
        <v>2.62</v>
      </c>
      <c r="X2313" t="n">
        <v>0.2</v>
      </c>
      <c r="Y2313" t="n">
        <v>1</v>
      </c>
      <c r="Z2313" t="n">
        <v>10</v>
      </c>
    </row>
    <row r="2314">
      <c r="A2314" t="n">
        <v>74</v>
      </c>
      <c r="B2314" t="n">
        <v>95</v>
      </c>
      <c r="C2314" t="inlineStr">
        <is>
          <t xml:space="preserve">CONCLUIDO	</t>
        </is>
      </c>
      <c r="D2314" t="n">
        <v>5.4685</v>
      </c>
      <c r="E2314" t="n">
        <v>18.29</v>
      </c>
      <c r="F2314" t="n">
        <v>15.52</v>
      </c>
      <c r="G2314" t="n">
        <v>116.4</v>
      </c>
      <c r="H2314" t="n">
        <v>1.61</v>
      </c>
      <c r="I2314" t="n">
        <v>8</v>
      </c>
      <c r="J2314" t="n">
        <v>214.69</v>
      </c>
      <c r="K2314" t="n">
        <v>53.44</v>
      </c>
      <c r="L2314" t="n">
        <v>19.5</v>
      </c>
      <c r="M2314" t="n">
        <v>6</v>
      </c>
      <c r="N2314" t="n">
        <v>46.75</v>
      </c>
      <c r="O2314" t="n">
        <v>26712.23</v>
      </c>
      <c r="P2314" t="n">
        <v>182.01</v>
      </c>
      <c r="Q2314" t="n">
        <v>467.07</v>
      </c>
      <c r="R2314" t="n">
        <v>56.13</v>
      </c>
      <c r="S2314" t="n">
        <v>39.61</v>
      </c>
      <c r="T2314" t="n">
        <v>3314</v>
      </c>
      <c r="U2314" t="n">
        <v>0.71</v>
      </c>
      <c r="V2314" t="n">
        <v>0.75</v>
      </c>
      <c r="W2314" t="n">
        <v>2.62</v>
      </c>
      <c r="X2314" t="n">
        <v>0.19</v>
      </c>
      <c r="Y2314" t="n">
        <v>1</v>
      </c>
      <c r="Z2314" t="n">
        <v>10</v>
      </c>
    </row>
    <row r="2315">
      <c r="A2315" t="n">
        <v>75</v>
      </c>
      <c r="B2315" t="n">
        <v>95</v>
      </c>
      <c r="C2315" t="inlineStr">
        <is>
          <t xml:space="preserve">CONCLUIDO	</t>
        </is>
      </c>
      <c r="D2315" t="n">
        <v>5.4668</v>
      </c>
      <c r="E2315" t="n">
        <v>18.29</v>
      </c>
      <c r="F2315" t="n">
        <v>15.53</v>
      </c>
      <c r="G2315" t="n">
        <v>116.44</v>
      </c>
      <c r="H2315" t="n">
        <v>1.63</v>
      </c>
      <c r="I2315" t="n">
        <v>8</v>
      </c>
      <c r="J2315" t="n">
        <v>215.09</v>
      </c>
      <c r="K2315" t="n">
        <v>53.44</v>
      </c>
      <c r="L2315" t="n">
        <v>19.75</v>
      </c>
      <c r="M2315" t="n">
        <v>6</v>
      </c>
      <c r="N2315" t="n">
        <v>46.91</v>
      </c>
      <c r="O2315" t="n">
        <v>26762.44</v>
      </c>
      <c r="P2315" t="n">
        <v>182.09</v>
      </c>
      <c r="Q2315" t="n">
        <v>467.07</v>
      </c>
      <c r="R2315" t="n">
        <v>56.28</v>
      </c>
      <c r="S2315" t="n">
        <v>39.61</v>
      </c>
      <c r="T2315" t="n">
        <v>3389.19</v>
      </c>
      <c r="U2315" t="n">
        <v>0.7</v>
      </c>
      <c r="V2315" t="n">
        <v>0.75</v>
      </c>
      <c r="W2315" t="n">
        <v>2.62</v>
      </c>
      <c r="X2315" t="n">
        <v>0.19</v>
      </c>
      <c r="Y2315" t="n">
        <v>1</v>
      </c>
      <c r="Z2315" t="n">
        <v>10</v>
      </c>
    </row>
    <row r="2316">
      <c r="A2316" t="n">
        <v>76</v>
      </c>
      <c r="B2316" t="n">
        <v>95</v>
      </c>
      <c r="C2316" t="inlineStr">
        <is>
          <t xml:space="preserve">CONCLUIDO	</t>
        </is>
      </c>
      <c r="D2316" t="n">
        <v>5.4645</v>
      </c>
      <c r="E2316" t="n">
        <v>18.3</v>
      </c>
      <c r="F2316" t="n">
        <v>15.53</v>
      </c>
      <c r="G2316" t="n">
        <v>116.5</v>
      </c>
      <c r="H2316" t="n">
        <v>1.65</v>
      </c>
      <c r="I2316" t="n">
        <v>8</v>
      </c>
      <c r="J2316" t="n">
        <v>215.5</v>
      </c>
      <c r="K2316" t="n">
        <v>53.44</v>
      </c>
      <c r="L2316" t="n">
        <v>20</v>
      </c>
      <c r="M2316" t="n">
        <v>6</v>
      </c>
      <c r="N2316" t="n">
        <v>47.07</v>
      </c>
      <c r="O2316" t="n">
        <v>26812.71</v>
      </c>
      <c r="P2316" t="n">
        <v>181.44</v>
      </c>
      <c r="Q2316" t="n">
        <v>467.07</v>
      </c>
      <c r="R2316" t="n">
        <v>56.58</v>
      </c>
      <c r="S2316" t="n">
        <v>39.61</v>
      </c>
      <c r="T2316" t="n">
        <v>3542.01</v>
      </c>
      <c r="U2316" t="n">
        <v>0.7</v>
      </c>
      <c r="V2316" t="n">
        <v>0.75</v>
      </c>
      <c r="W2316" t="n">
        <v>2.62</v>
      </c>
      <c r="X2316" t="n">
        <v>0.2</v>
      </c>
      <c r="Y2316" t="n">
        <v>1</v>
      </c>
      <c r="Z2316" t="n">
        <v>10</v>
      </c>
    </row>
    <row r="2317">
      <c r="A2317" t="n">
        <v>77</v>
      </c>
      <c r="B2317" t="n">
        <v>95</v>
      </c>
      <c r="C2317" t="inlineStr">
        <is>
          <t xml:space="preserve">CONCLUIDO	</t>
        </is>
      </c>
      <c r="D2317" t="n">
        <v>5.4636</v>
      </c>
      <c r="E2317" t="n">
        <v>18.3</v>
      </c>
      <c r="F2317" t="n">
        <v>15.54</v>
      </c>
      <c r="G2317" t="n">
        <v>116.53</v>
      </c>
      <c r="H2317" t="n">
        <v>1.67</v>
      </c>
      <c r="I2317" t="n">
        <v>8</v>
      </c>
      <c r="J2317" t="n">
        <v>215.91</v>
      </c>
      <c r="K2317" t="n">
        <v>53.44</v>
      </c>
      <c r="L2317" t="n">
        <v>20.25</v>
      </c>
      <c r="M2317" t="n">
        <v>6</v>
      </c>
      <c r="N2317" t="n">
        <v>47.23</v>
      </c>
      <c r="O2317" t="n">
        <v>26863.02</v>
      </c>
      <c r="P2317" t="n">
        <v>180.32</v>
      </c>
      <c r="Q2317" t="n">
        <v>467.07</v>
      </c>
      <c r="R2317" t="n">
        <v>56.58</v>
      </c>
      <c r="S2317" t="n">
        <v>39.61</v>
      </c>
      <c r="T2317" t="n">
        <v>3543.29</v>
      </c>
      <c r="U2317" t="n">
        <v>0.7</v>
      </c>
      <c r="V2317" t="n">
        <v>0.75</v>
      </c>
      <c r="W2317" t="n">
        <v>2.62</v>
      </c>
      <c r="X2317" t="n">
        <v>0.2</v>
      </c>
      <c r="Y2317" t="n">
        <v>1</v>
      </c>
      <c r="Z2317" t="n">
        <v>10</v>
      </c>
    </row>
    <row r="2318">
      <c r="A2318" t="n">
        <v>78</v>
      </c>
      <c r="B2318" t="n">
        <v>95</v>
      </c>
      <c r="C2318" t="inlineStr">
        <is>
          <t xml:space="preserve">CONCLUIDO	</t>
        </is>
      </c>
      <c r="D2318" t="n">
        <v>5.4629</v>
      </c>
      <c r="E2318" t="n">
        <v>18.31</v>
      </c>
      <c r="F2318" t="n">
        <v>15.54</v>
      </c>
      <c r="G2318" t="n">
        <v>116.54</v>
      </c>
      <c r="H2318" t="n">
        <v>1.68</v>
      </c>
      <c r="I2318" t="n">
        <v>8</v>
      </c>
      <c r="J2318" t="n">
        <v>216.32</v>
      </c>
      <c r="K2318" t="n">
        <v>53.44</v>
      </c>
      <c r="L2318" t="n">
        <v>20.5</v>
      </c>
      <c r="M2318" t="n">
        <v>6</v>
      </c>
      <c r="N2318" t="n">
        <v>47.38</v>
      </c>
      <c r="O2318" t="n">
        <v>26913.4</v>
      </c>
      <c r="P2318" t="n">
        <v>180.03</v>
      </c>
      <c r="Q2318" t="n">
        <v>467.14</v>
      </c>
      <c r="R2318" t="n">
        <v>56.52</v>
      </c>
      <c r="S2318" t="n">
        <v>39.61</v>
      </c>
      <c r="T2318" t="n">
        <v>3512.2</v>
      </c>
      <c r="U2318" t="n">
        <v>0.7</v>
      </c>
      <c r="V2318" t="n">
        <v>0.75</v>
      </c>
      <c r="W2318" t="n">
        <v>2.62</v>
      </c>
      <c r="X2318" t="n">
        <v>0.21</v>
      </c>
      <c r="Y2318" t="n">
        <v>1</v>
      </c>
      <c r="Z2318" t="n">
        <v>10</v>
      </c>
    </row>
    <row r="2319">
      <c r="A2319" t="n">
        <v>79</v>
      </c>
      <c r="B2319" t="n">
        <v>95</v>
      </c>
      <c r="C2319" t="inlineStr">
        <is>
          <t xml:space="preserve">CONCLUIDO	</t>
        </is>
      </c>
      <c r="D2319" t="n">
        <v>5.4653</v>
      </c>
      <c r="E2319" t="n">
        <v>18.3</v>
      </c>
      <c r="F2319" t="n">
        <v>15.53</v>
      </c>
      <c r="G2319" t="n">
        <v>116.48</v>
      </c>
      <c r="H2319" t="n">
        <v>1.7</v>
      </c>
      <c r="I2319" t="n">
        <v>8</v>
      </c>
      <c r="J2319" t="n">
        <v>216.73</v>
      </c>
      <c r="K2319" t="n">
        <v>53.44</v>
      </c>
      <c r="L2319" t="n">
        <v>20.75</v>
      </c>
      <c r="M2319" t="n">
        <v>6</v>
      </c>
      <c r="N2319" t="n">
        <v>47.54</v>
      </c>
      <c r="O2319" t="n">
        <v>26963.82</v>
      </c>
      <c r="P2319" t="n">
        <v>179.5</v>
      </c>
      <c r="Q2319" t="n">
        <v>467.1</v>
      </c>
      <c r="R2319" t="n">
        <v>56.41</v>
      </c>
      <c r="S2319" t="n">
        <v>39.61</v>
      </c>
      <c r="T2319" t="n">
        <v>3453.81</v>
      </c>
      <c r="U2319" t="n">
        <v>0.7</v>
      </c>
      <c r="V2319" t="n">
        <v>0.75</v>
      </c>
      <c r="W2319" t="n">
        <v>2.62</v>
      </c>
      <c r="X2319" t="n">
        <v>0.2</v>
      </c>
      <c r="Y2319" t="n">
        <v>1</v>
      </c>
      <c r="Z2319" t="n">
        <v>10</v>
      </c>
    </row>
    <row r="2320">
      <c r="A2320" t="n">
        <v>80</v>
      </c>
      <c r="B2320" t="n">
        <v>95</v>
      </c>
      <c r="C2320" t="inlineStr">
        <is>
          <t xml:space="preserve">CONCLUIDO	</t>
        </is>
      </c>
      <c r="D2320" t="n">
        <v>5.46</v>
      </c>
      <c r="E2320" t="n">
        <v>18.32</v>
      </c>
      <c r="F2320" t="n">
        <v>15.55</v>
      </c>
      <c r="G2320" t="n">
        <v>116.61</v>
      </c>
      <c r="H2320" t="n">
        <v>1.72</v>
      </c>
      <c r="I2320" t="n">
        <v>8</v>
      </c>
      <c r="J2320" t="n">
        <v>217.14</v>
      </c>
      <c r="K2320" t="n">
        <v>53.44</v>
      </c>
      <c r="L2320" t="n">
        <v>21</v>
      </c>
      <c r="M2320" t="n">
        <v>6</v>
      </c>
      <c r="N2320" t="n">
        <v>47.7</v>
      </c>
      <c r="O2320" t="n">
        <v>27014.3</v>
      </c>
      <c r="P2320" t="n">
        <v>177.68</v>
      </c>
      <c r="Q2320" t="n">
        <v>467.07</v>
      </c>
      <c r="R2320" t="n">
        <v>57.14</v>
      </c>
      <c r="S2320" t="n">
        <v>39.61</v>
      </c>
      <c r="T2320" t="n">
        <v>3821.99</v>
      </c>
      <c r="U2320" t="n">
        <v>0.6899999999999999</v>
      </c>
      <c r="V2320" t="n">
        <v>0.75</v>
      </c>
      <c r="W2320" t="n">
        <v>2.62</v>
      </c>
      <c r="X2320" t="n">
        <v>0.22</v>
      </c>
      <c r="Y2320" t="n">
        <v>1</v>
      </c>
      <c r="Z2320" t="n">
        <v>10</v>
      </c>
    </row>
    <row r="2321">
      <c r="A2321" t="n">
        <v>81</v>
      </c>
      <c r="B2321" t="n">
        <v>95</v>
      </c>
      <c r="C2321" t="inlineStr">
        <is>
          <t xml:space="preserve">CONCLUIDO	</t>
        </is>
      </c>
      <c r="D2321" t="n">
        <v>5.482</v>
      </c>
      <c r="E2321" t="n">
        <v>18.24</v>
      </c>
      <c r="F2321" t="n">
        <v>15.51</v>
      </c>
      <c r="G2321" t="n">
        <v>132.96</v>
      </c>
      <c r="H2321" t="n">
        <v>1.74</v>
      </c>
      <c r="I2321" t="n">
        <v>7</v>
      </c>
      <c r="J2321" t="n">
        <v>217.55</v>
      </c>
      <c r="K2321" t="n">
        <v>53.44</v>
      </c>
      <c r="L2321" t="n">
        <v>21.25</v>
      </c>
      <c r="M2321" t="n">
        <v>5</v>
      </c>
      <c r="N2321" t="n">
        <v>47.86</v>
      </c>
      <c r="O2321" t="n">
        <v>27064.84</v>
      </c>
      <c r="P2321" t="n">
        <v>177.28</v>
      </c>
      <c r="Q2321" t="n">
        <v>467.08</v>
      </c>
      <c r="R2321" t="n">
        <v>55.84</v>
      </c>
      <c r="S2321" t="n">
        <v>39.61</v>
      </c>
      <c r="T2321" t="n">
        <v>3175.92</v>
      </c>
      <c r="U2321" t="n">
        <v>0.71</v>
      </c>
      <c r="V2321" t="n">
        <v>0.75</v>
      </c>
      <c r="W2321" t="n">
        <v>2.62</v>
      </c>
      <c r="X2321" t="n">
        <v>0.18</v>
      </c>
      <c r="Y2321" t="n">
        <v>1</v>
      </c>
      <c r="Z2321" t="n">
        <v>10</v>
      </c>
    </row>
    <row r="2322">
      <c r="A2322" t="n">
        <v>82</v>
      </c>
      <c r="B2322" t="n">
        <v>95</v>
      </c>
      <c r="C2322" t="inlineStr">
        <is>
          <t xml:space="preserve">CONCLUIDO	</t>
        </is>
      </c>
      <c r="D2322" t="n">
        <v>5.4807</v>
      </c>
      <c r="E2322" t="n">
        <v>18.25</v>
      </c>
      <c r="F2322" t="n">
        <v>15.52</v>
      </c>
      <c r="G2322" t="n">
        <v>133</v>
      </c>
      <c r="H2322" t="n">
        <v>1.75</v>
      </c>
      <c r="I2322" t="n">
        <v>7</v>
      </c>
      <c r="J2322" t="n">
        <v>217.96</v>
      </c>
      <c r="K2322" t="n">
        <v>53.44</v>
      </c>
      <c r="L2322" t="n">
        <v>21.5</v>
      </c>
      <c r="M2322" t="n">
        <v>5</v>
      </c>
      <c r="N2322" t="n">
        <v>48.02</v>
      </c>
      <c r="O2322" t="n">
        <v>27115.43</v>
      </c>
      <c r="P2322" t="n">
        <v>177.69</v>
      </c>
      <c r="Q2322" t="n">
        <v>467.07</v>
      </c>
      <c r="R2322" t="n">
        <v>56.01</v>
      </c>
      <c r="S2322" t="n">
        <v>39.61</v>
      </c>
      <c r="T2322" t="n">
        <v>3259.22</v>
      </c>
      <c r="U2322" t="n">
        <v>0.71</v>
      </c>
      <c r="V2322" t="n">
        <v>0.75</v>
      </c>
      <c r="W2322" t="n">
        <v>2.62</v>
      </c>
      <c r="X2322" t="n">
        <v>0.18</v>
      </c>
      <c r="Y2322" t="n">
        <v>1</v>
      </c>
      <c r="Z2322" t="n">
        <v>10</v>
      </c>
    </row>
    <row r="2323">
      <c r="A2323" t="n">
        <v>83</v>
      </c>
      <c r="B2323" t="n">
        <v>95</v>
      </c>
      <c r="C2323" t="inlineStr">
        <is>
          <t xml:space="preserve">CONCLUIDO	</t>
        </is>
      </c>
      <c r="D2323" t="n">
        <v>5.4819</v>
      </c>
      <c r="E2323" t="n">
        <v>18.24</v>
      </c>
      <c r="F2323" t="n">
        <v>15.51</v>
      </c>
      <c r="G2323" t="n">
        <v>132.97</v>
      </c>
      <c r="H2323" t="n">
        <v>1.77</v>
      </c>
      <c r="I2323" t="n">
        <v>7</v>
      </c>
      <c r="J2323" t="n">
        <v>218.37</v>
      </c>
      <c r="K2323" t="n">
        <v>53.44</v>
      </c>
      <c r="L2323" t="n">
        <v>21.75</v>
      </c>
      <c r="M2323" t="n">
        <v>5</v>
      </c>
      <c r="N2323" t="n">
        <v>48.18</v>
      </c>
      <c r="O2323" t="n">
        <v>27166.08</v>
      </c>
      <c r="P2323" t="n">
        <v>178</v>
      </c>
      <c r="Q2323" t="n">
        <v>467.07</v>
      </c>
      <c r="R2323" t="n">
        <v>55.89</v>
      </c>
      <c r="S2323" t="n">
        <v>39.61</v>
      </c>
      <c r="T2323" t="n">
        <v>3198.66</v>
      </c>
      <c r="U2323" t="n">
        <v>0.71</v>
      </c>
      <c r="V2323" t="n">
        <v>0.75</v>
      </c>
      <c r="W2323" t="n">
        <v>2.62</v>
      </c>
      <c r="X2323" t="n">
        <v>0.18</v>
      </c>
      <c r="Y2323" t="n">
        <v>1</v>
      </c>
      <c r="Z2323" t="n">
        <v>10</v>
      </c>
    </row>
    <row r="2324">
      <c r="A2324" t="n">
        <v>84</v>
      </c>
      <c r="B2324" t="n">
        <v>95</v>
      </c>
      <c r="C2324" t="inlineStr">
        <is>
          <t xml:space="preserve">CONCLUIDO	</t>
        </is>
      </c>
      <c r="D2324" t="n">
        <v>5.4811</v>
      </c>
      <c r="E2324" t="n">
        <v>18.24</v>
      </c>
      <c r="F2324" t="n">
        <v>15.52</v>
      </c>
      <c r="G2324" t="n">
        <v>132.99</v>
      </c>
      <c r="H2324" t="n">
        <v>1.79</v>
      </c>
      <c r="I2324" t="n">
        <v>7</v>
      </c>
      <c r="J2324" t="n">
        <v>218.78</v>
      </c>
      <c r="K2324" t="n">
        <v>53.44</v>
      </c>
      <c r="L2324" t="n">
        <v>22</v>
      </c>
      <c r="M2324" t="n">
        <v>5</v>
      </c>
      <c r="N2324" t="n">
        <v>48.34</v>
      </c>
      <c r="O2324" t="n">
        <v>27216.79</v>
      </c>
      <c r="P2324" t="n">
        <v>178.1</v>
      </c>
      <c r="Q2324" t="n">
        <v>467.07</v>
      </c>
      <c r="R2324" t="n">
        <v>55.87</v>
      </c>
      <c r="S2324" t="n">
        <v>39.61</v>
      </c>
      <c r="T2324" t="n">
        <v>3193.11</v>
      </c>
      <c r="U2324" t="n">
        <v>0.71</v>
      </c>
      <c r="V2324" t="n">
        <v>0.75</v>
      </c>
      <c r="W2324" t="n">
        <v>2.62</v>
      </c>
      <c r="X2324" t="n">
        <v>0.18</v>
      </c>
      <c r="Y2324" t="n">
        <v>1</v>
      </c>
      <c r="Z2324" t="n">
        <v>10</v>
      </c>
    </row>
    <row r="2325">
      <c r="A2325" t="n">
        <v>85</v>
      </c>
      <c r="B2325" t="n">
        <v>95</v>
      </c>
      <c r="C2325" t="inlineStr">
        <is>
          <t xml:space="preserve">CONCLUIDO	</t>
        </is>
      </c>
      <c r="D2325" t="n">
        <v>5.4826</v>
      </c>
      <c r="E2325" t="n">
        <v>18.24</v>
      </c>
      <c r="F2325" t="n">
        <v>15.51</v>
      </c>
      <c r="G2325" t="n">
        <v>132.95</v>
      </c>
      <c r="H2325" t="n">
        <v>1.8</v>
      </c>
      <c r="I2325" t="n">
        <v>7</v>
      </c>
      <c r="J2325" t="n">
        <v>219.19</v>
      </c>
      <c r="K2325" t="n">
        <v>53.44</v>
      </c>
      <c r="L2325" t="n">
        <v>22.25</v>
      </c>
      <c r="M2325" t="n">
        <v>5</v>
      </c>
      <c r="N2325" t="n">
        <v>48.51</v>
      </c>
      <c r="O2325" t="n">
        <v>27267.55</v>
      </c>
      <c r="P2325" t="n">
        <v>178.1</v>
      </c>
      <c r="Q2325" t="n">
        <v>467.07</v>
      </c>
      <c r="R2325" t="n">
        <v>55.74</v>
      </c>
      <c r="S2325" t="n">
        <v>39.61</v>
      </c>
      <c r="T2325" t="n">
        <v>3126</v>
      </c>
      <c r="U2325" t="n">
        <v>0.71</v>
      </c>
      <c r="V2325" t="n">
        <v>0.75</v>
      </c>
      <c r="W2325" t="n">
        <v>2.62</v>
      </c>
      <c r="X2325" t="n">
        <v>0.18</v>
      </c>
      <c r="Y2325" t="n">
        <v>1</v>
      </c>
      <c r="Z2325" t="n">
        <v>10</v>
      </c>
    </row>
    <row r="2326">
      <c r="A2326" t="n">
        <v>86</v>
      </c>
      <c r="B2326" t="n">
        <v>95</v>
      </c>
      <c r="C2326" t="inlineStr">
        <is>
          <t xml:space="preserve">CONCLUIDO	</t>
        </is>
      </c>
      <c r="D2326" t="n">
        <v>5.4843</v>
      </c>
      <c r="E2326" t="n">
        <v>18.23</v>
      </c>
      <c r="F2326" t="n">
        <v>15.5</v>
      </c>
      <c r="G2326" t="n">
        <v>132.9</v>
      </c>
      <c r="H2326" t="n">
        <v>1.82</v>
      </c>
      <c r="I2326" t="n">
        <v>7</v>
      </c>
      <c r="J2326" t="n">
        <v>219.6</v>
      </c>
      <c r="K2326" t="n">
        <v>53.44</v>
      </c>
      <c r="L2326" t="n">
        <v>22.5</v>
      </c>
      <c r="M2326" t="n">
        <v>5</v>
      </c>
      <c r="N2326" t="n">
        <v>48.67</v>
      </c>
      <c r="O2326" t="n">
        <v>27318.36</v>
      </c>
      <c r="P2326" t="n">
        <v>177.81</v>
      </c>
      <c r="Q2326" t="n">
        <v>467.07</v>
      </c>
      <c r="R2326" t="n">
        <v>55.58</v>
      </c>
      <c r="S2326" t="n">
        <v>39.61</v>
      </c>
      <c r="T2326" t="n">
        <v>3043.76</v>
      </c>
      <c r="U2326" t="n">
        <v>0.71</v>
      </c>
      <c r="V2326" t="n">
        <v>0.75</v>
      </c>
      <c r="W2326" t="n">
        <v>2.62</v>
      </c>
      <c r="X2326" t="n">
        <v>0.17</v>
      </c>
      <c r="Y2326" t="n">
        <v>1</v>
      </c>
      <c r="Z2326" t="n">
        <v>10</v>
      </c>
    </row>
    <row r="2327">
      <c r="A2327" t="n">
        <v>87</v>
      </c>
      <c r="B2327" t="n">
        <v>95</v>
      </c>
      <c r="C2327" t="inlineStr">
        <is>
          <t xml:space="preserve">CONCLUIDO	</t>
        </is>
      </c>
      <c r="D2327" t="n">
        <v>5.4882</v>
      </c>
      <c r="E2327" t="n">
        <v>18.22</v>
      </c>
      <c r="F2327" t="n">
        <v>15.49</v>
      </c>
      <c r="G2327" t="n">
        <v>132.79</v>
      </c>
      <c r="H2327" t="n">
        <v>1.84</v>
      </c>
      <c r="I2327" t="n">
        <v>7</v>
      </c>
      <c r="J2327" t="n">
        <v>220.01</v>
      </c>
      <c r="K2327" t="n">
        <v>53.44</v>
      </c>
      <c r="L2327" t="n">
        <v>22.75</v>
      </c>
      <c r="M2327" t="n">
        <v>5</v>
      </c>
      <c r="N2327" t="n">
        <v>48.83</v>
      </c>
      <c r="O2327" t="n">
        <v>27369.23</v>
      </c>
      <c r="P2327" t="n">
        <v>176.7</v>
      </c>
      <c r="Q2327" t="n">
        <v>467.07</v>
      </c>
      <c r="R2327" t="n">
        <v>55.17</v>
      </c>
      <c r="S2327" t="n">
        <v>39.61</v>
      </c>
      <c r="T2327" t="n">
        <v>2841.08</v>
      </c>
      <c r="U2327" t="n">
        <v>0.72</v>
      </c>
      <c r="V2327" t="n">
        <v>0.75</v>
      </c>
      <c r="W2327" t="n">
        <v>2.62</v>
      </c>
      <c r="X2327" t="n">
        <v>0.16</v>
      </c>
      <c r="Y2327" t="n">
        <v>1</v>
      </c>
      <c r="Z2327" t="n">
        <v>10</v>
      </c>
    </row>
    <row r="2328">
      <c r="A2328" t="n">
        <v>88</v>
      </c>
      <c r="B2328" t="n">
        <v>95</v>
      </c>
      <c r="C2328" t="inlineStr">
        <is>
          <t xml:space="preserve">CONCLUIDO	</t>
        </is>
      </c>
      <c r="D2328" t="n">
        <v>5.4871</v>
      </c>
      <c r="E2328" t="n">
        <v>18.22</v>
      </c>
      <c r="F2328" t="n">
        <v>15.5</v>
      </c>
      <c r="G2328" t="n">
        <v>132.82</v>
      </c>
      <c r="H2328" t="n">
        <v>1.85</v>
      </c>
      <c r="I2328" t="n">
        <v>7</v>
      </c>
      <c r="J2328" t="n">
        <v>220.43</v>
      </c>
      <c r="K2328" t="n">
        <v>53.44</v>
      </c>
      <c r="L2328" t="n">
        <v>23</v>
      </c>
      <c r="M2328" t="n">
        <v>4</v>
      </c>
      <c r="N2328" t="n">
        <v>48.99</v>
      </c>
      <c r="O2328" t="n">
        <v>27420.16</v>
      </c>
      <c r="P2328" t="n">
        <v>176.16</v>
      </c>
      <c r="Q2328" t="n">
        <v>467.07</v>
      </c>
      <c r="R2328" t="n">
        <v>55.28</v>
      </c>
      <c r="S2328" t="n">
        <v>39.61</v>
      </c>
      <c r="T2328" t="n">
        <v>2893.68</v>
      </c>
      <c r="U2328" t="n">
        <v>0.72</v>
      </c>
      <c r="V2328" t="n">
        <v>0.75</v>
      </c>
      <c r="W2328" t="n">
        <v>2.62</v>
      </c>
      <c r="X2328" t="n">
        <v>0.16</v>
      </c>
      <c r="Y2328" t="n">
        <v>1</v>
      </c>
      <c r="Z2328" t="n">
        <v>10</v>
      </c>
    </row>
    <row r="2329">
      <c r="A2329" t="n">
        <v>89</v>
      </c>
      <c r="B2329" t="n">
        <v>95</v>
      </c>
      <c r="C2329" t="inlineStr">
        <is>
          <t xml:space="preserve">CONCLUIDO	</t>
        </is>
      </c>
      <c r="D2329" t="n">
        <v>5.4853</v>
      </c>
      <c r="E2329" t="n">
        <v>18.23</v>
      </c>
      <c r="F2329" t="n">
        <v>15.5</v>
      </c>
      <c r="G2329" t="n">
        <v>132.87</v>
      </c>
      <c r="H2329" t="n">
        <v>1.87</v>
      </c>
      <c r="I2329" t="n">
        <v>7</v>
      </c>
      <c r="J2329" t="n">
        <v>220.84</v>
      </c>
      <c r="K2329" t="n">
        <v>53.44</v>
      </c>
      <c r="L2329" t="n">
        <v>23.25</v>
      </c>
      <c r="M2329" t="n">
        <v>4</v>
      </c>
      <c r="N2329" t="n">
        <v>49.16</v>
      </c>
      <c r="O2329" t="n">
        <v>27471.15</v>
      </c>
      <c r="P2329" t="n">
        <v>176.36</v>
      </c>
      <c r="Q2329" t="n">
        <v>467.07</v>
      </c>
      <c r="R2329" t="n">
        <v>55.38</v>
      </c>
      <c r="S2329" t="n">
        <v>39.61</v>
      </c>
      <c r="T2329" t="n">
        <v>2945.88</v>
      </c>
      <c r="U2329" t="n">
        <v>0.72</v>
      </c>
      <c r="V2329" t="n">
        <v>0.75</v>
      </c>
      <c r="W2329" t="n">
        <v>2.62</v>
      </c>
      <c r="X2329" t="n">
        <v>0.17</v>
      </c>
      <c r="Y2329" t="n">
        <v>1</v>
      </c>
      <c r="Z2329" t="n">
        <v>10</v>
      </c>
    </row>
    <row r="2330">
      <c r="A2330" t="n">
        <v>90</v>
      </c>
      <c r="B2330" t="n">
        <v>95</v>
      </c>
      <c r="C2330" t="inlineStr">
        <is>
          <t xml:space="preserve">CONCLUIDO	</t>
        </is>
      </c>
      <c r="D2330" t="n">
        <v>5.4876</v>
      </c>
      <c r="E2330" t="n">
        <v>18.22</v>
      </c>
      <c r="F2330" t="n">
        <v>15.49</v>
      </c>
      <c r="G2330" t="n">
        <v>132.8</v>
      </c>
      <c r="H2330" t="n">
        <v>1.89</v>
      </c>
      <c r="I2330" t="n">
        <v>7</v>
      </c>
      <c r="J2330" t="n">
        <v>221.25</v>
      </c>
      <c r="K2330" t="n">
        <v>53.44</v>
      </c>
      <c r="L2330" t="n">
        <v>23.5</v>
      </c>
      <c r="M2330" t="n">
        <v>4</v>
      </c>
      <c r="N2330" t="n">
        <v>49.32</v>
      </c>
      <c r="O2330" t="n">
        <v>27522.19</v>
      </c>
      <c r="P2330" t="n">
        <v>175.61</v>
      </c>
      <c r="Q2330" t="n">
        <v>467.07</v>
      </c>
      <c r="R2330" t="n">
        <v>55.19</v>
      </c>
      <c r="S2330" t="n">
        <v>39.61</v>
      </c>
      <c r="T2330" t="n">
        <v>2850.42</v>
      </c>
      <c r="U2330" t="n">
        <v>0.72</v>
      </c>
      <c r="V2330" t="n">
        <v>0.75</v>
      </c>
      <c r="W2330" t="n">
        <v>2.62</v>
      </c>
      <c r="X2330" t="n">
        <v>0.16</v>
      </c>
      <c r="Y2330" t="n">
        <v>1</v>
      </c>
      <c r="Z2330" t="n">
        <v>10</v>
      </c>
    </row>
    <row r="2331">
      <c r="A2331" t="n">
        <v>91</v>
      </c>
      <c r="B2331" t="n">
        <v>95</v>
      </c>
      <c r="C2331" t="inlineStr">
        <is>
          <t xml:space="preserve">CONCLUIDO	</t>
        </is>
      </c>
      <c r="D2331" t="n">
        <v>5.4876</v>
      </c>
      <c r="E2331" t="n">
        <v>18.22</v>
      </c>
      <c r="F2331" t="n">
        <v>15.49</v>
      </c>
      <c r="G2331" t="n">
        <v>132.8</v>
      </c>
      <c r="H2331" t="n">
        <v>1.9</v>
      </c>
      <c r="I2331" t="n">
        <v>7</v>
      </c>
      <c r="J2331" t="n">
        <v>221.67</v>
      </c>
      <c r="K2331" t="n">
        <v>53.44</v>
      </c>
      <c r="L2331" t="n">
        <v>23.75</v>
      </c>
      <c r="M2331" t="n">
        <v>4</v>
      </c>
      <c r="N2331" t="n">
        <v>49.48</v>
      </c>
      <c r="O2331" t="n">
        <v>27573.29</v>
      </c>
      <c r="P2331" t="n">
        <v>175.31</v>
      </c>
      <c r="Q2331" t="n">
        <v>467.07</v>
      </c>
      <c r="R2331" t="n">
        <v>55.17</v>
      </c>
      <c r="S2331" t="n">
        <v>39.61</v>
      </c>
      <c r="T2331" t="n">
        <v>2841.38</v>
      </c>
      <c r="U2331" t="n">
        <v>0.72</v>
      </c>
      <c r="V2331" t="n">
        <v>0.75</v>
      </c>
      <c r="W2331" t="n">
        <v>2.62</v>
      </c>
      <c r="X2331" t="n">
        <v>0.16</v>
      </c>
      <c r="Y2331" t="n">
        <v>1</v>
      </c>
      <c r="Z2331" t="n">
        <v>10</v>
      </c>
    </row>
    <row r="2332">
      <c r="A2332" t="n">
        <v>92</v>
      </c>
      <c r="B2332" t="n">
        <v>95</v>
      </c>
      <c r="C2332" t="inlineStr">
        <is>
          <t xml:space="preserve">CONCLUIDO	</t>
        </is>
      </c>
      <c r="D2332" t="n">
        <v>5.4881</v>
      </c>
      <c r="E2332" t="n">
        <v>18.22</v>
      </c>
      <c r="F2332" t="n">
        <v>15.49</v>
      </c>
      <c r="G2332" t="n">
        <v>132.79</v>
      </c>
      <c r="H2332" t="n">
        <v>1.92</v>
      </c>
      <c r="I2332" t="n">
        <v>7</v>
      </c>
      <c r="J2332" t="n">
        <v>222.08</v>
      </c>
      <c r="K2332" t="n">
        <v>53.44</v>
      </c>
      <c r="L2332" t="n">
        <v>24</v>
      </c>
      <c r="M2332" t="n">
        <v>4</v>
      </c>
      <c r="N2332" t="n">
        <v>49.65</v>
      </c>
      <c r="O2332" t="n">
        <v>27624.44</v>
      </c>
      <c r="P2332" t="n">
        <v>175.03</v>
      </c>
      <c r="Q2332" t="n">
        <v>467.07</v>
      </c>
      <c r="R2332" t="n">
        <v>54.99</v>
      </c>
      <c r="S2332" t="n">
        <v>39.61</v>
      </c>
      <c r="T2332" t="n">
        <v>2748.52</v>
      </c>
      <c r="U2332" t="n">
        <v>0.72</v>
      </c>
      <c r="V2332" t="n">
        <v>0.75</v>
      </c>
      <c r="W2332" t="n">
        <v>2.62</v>
      </c>
      <c r="X2332" t="n">
        <v>0.16</v>
      </c>
      <c r="Y2332" t="n">
        <v>1</v>
      </c>
      <c r="Z2332" t="n">
        <v>10</v>
      </c>
    </row>
    <row r="2333">
      <c r="A2333" t="n">
        <v>93</v>
      </c>
      <c r="B2333" t="n">
        <v>95</v>
      </c>
      <c r="C2333" t="inlineStr">
        <is>
          <t xml:space="preserve">CONCLUIDO	</t>
        </is>
      </c>
      <c r="D2333" t="n">
        <v>5.4855</v>
      </c>
      <c r="E2333" t="n">
        <v>18.23</v>
      </c>
      <c r="F2333" t="n">
        <v>15.5</v>
      </c>
      <c r="G2333" t="n">
        <v>132.86</v>
      </c>
      <c r="H2333" t="n">
        <v>1.94</v>
      </c>
      <c r="I2333" t="n">
        <v>7</v>
      </c>
      <c r="J2333" t="n">
        <v>222.5</v>
      </c>
      <c r="K2333" t="n">
        <v>53.44</v>
      </c>
      <c r="L2333" t="n">
        <v>24.25</v>
      </c>
      <c r="M2333" t="n">
        <v>3</v>
      </c>
      <c r="N2333" t="n">
        <v>49.81</v>
      </c>
      <c r="O2333" t="n">
        <v>27675.78</v>
      </c>
      <c r="P2333" t="n">
        <v>174.37</v>
      </c>
      <c r="Q2333" t="n">
        <v>467.07</v>
      </c>
      <c r="R2333" t="n">
        <v>55.3</v>
      </c>
      <c r="S2333" t="n">
        <v>39.61</v>
      </c>
      <c r="T2333" t="n">
        <v>2906.68</v>
      </c>
      <c r="U2333" t="n">
        <v>0.72</v>
      </c>
      <c r="V2333" t="n">
        <v>0.75</v>
      </c>
      <c r="W2333" t="n">
        <v>2.62</v>
      </c>
      <c r="X2333" t="n">
        <v>0.17</v>
      </c>
      <c r="Y2333" t="n">
        <v>1</v>
      </c>
      <c r="Z2333" t="n">
        <v>10</v>
      </c>
    </row>
    <row r="2334">
      <c r="A2334" t="n">
        <v>94</v>
      </c>
      <c r="B2334" t="n">
        <v>95</v>
      </c>
      <c r="C2334" t="inlineStr">
        <is>
          <t xml:space="preserve">CONCLUIDO	</t>
        </is>
      </c>
      <c r="D2334" t="n">
        <v>5.484</v>
      </c>
      <c r="E2334" t="n">
        <v>18.23</v>
      </c>
      <c r="F2334" t="n">
        <v>15.51</v>
      </c>
      <c r="G2334" t="n">
        <v>132.9</v>
      </c>
      <c r="H2334" t="n">
        <v>1.95</v>
      </c>
      <c r="I2334" t="n">
        <v>7</v>
      </c>
      <c r="J2334" t="n">
        <v>222.92</v>
      </c>
      <c r="K2334" t="n">
        <v>53.44</v>
      </c>
      <c r="L2334" t="n">
        <v>24.5</v>
      </c>
      <c r="M2334" t="n">
        <v>3</v>
      </c>
      <c r="N2334" t="n">
        <v>49.98</v>
      </c>
      <c r="O2334" t="n">
        <v>27727.05</v>
      </c>
      <c r="P2334" t="n">
        <v>173.91</v>
      </c>
      <c r="Q2334" t="n">
        <v>467.07</v>
      </c>
      <c r="R2334" t="n">
        <v>55.51</v>
      </c>
      <c r="S2334" t="n">
        <v>39.61</v>
      </c>
      <c r="T2334" t="n">
        <v>3011.83</v>
      </c>
      <c r="U2334" t="n">
        <v>0.71</v>
      </c>
      <c r="V2334" t="n">
        <v>0.75</v>
      </c>
      <c r="W2334" t="n">
        <v>2.62</v>
      </c>
      <c r="X2334" t="n">
        <v>0.17</v>
      </c>
      <c r="Y2334" t="n">
        <v>1</v>
      </c>
      <c r="Z2334" t="n">
        <v>10</v>
      </c>
    </row>
    <row r="2335">
      <c r="A2335" t="n">
        <v>95</v>
      </c>
      <c r="B2335" t="n">
        <v>95</v>
      </c>
      <c r="C2335" t="inlineStr">
        <is>
          <t xml:space="preserve">CONCLUIDO	</t>
        </is>
      </c>
      <c r="D2335" t="n">
        <v>5.4846</v>
      </c>
      <c r="E2335" t="n">
        <v>18.23</v>
      </c>
      <c r="F2335" t="n">
        <v>15.5</v>
      </c>
      <c r="G2335" t="n">
        <v>132.89</v>
      </c>
      <c r="H2335" t="n">
        <v>1.97</v>
      </c>
      <c r="I2335" t="n">
        <v>7</v>
      </c>
      <c r="J2335" t="n">
        <v>223.33</v>
      </c>
      <c r="K2335" t="n">
        <v>53.44</v>
      </c>
      <c r="L2335" t="n">
        <v>24.75</v>
      </c>
      <c r="M2335" t="n">
        <v>3</v>
      </c>
      <c r="N2335" t="n">
        <v>50.15</v>
      </c>
      <c r="O2335" t="n">
        <v>27778.39</v>
      </c>
      <c r="P2335" t="n">
        <v>173.38</v>
      </c>
      <c r="Q2335" t="n">
        <v>467.07</v>
      </c>
      <c r="R2335" t="n">
        <v>55.37</v>
      </c>
      <c r="S2335" t="n">
        <v>39.61</v>
      </c>
      <c r="T2335" t="n">
        <v>2938.43</v>
      </c>
      <c r="U2335" t="n">
        <v>0.72</v>
      </c>
      <c r="V2335" t="n">
        <v>0.75</v>
      </c>
      <c r="W2335" t="n">
        <v>2.62</v>
      </c>
      <c r="X2335" t="n">
        <v>0.17</v>
      </c>
      <c r="Y2335" t="n">
        <v>1</v>
      </c>
      <c r="Z2335" t="n">
        <v>10</v>
      </c>
    </row>
    <row r="2336">
      <c r="A2336" t="n">
        <v>96</v>
      </c>
      <c r="B2336" t="n">
        <v>95</v>
      </c>
      <c r="C2336" t="inlineStr">
        <is>
          <t xml:space="preserve">CONCLUIDO	</t>
        </is>
      </c>
      <c r="D2336" t="n">
        <v>5.4855</v>
      </c>
      <c r="E2336" t="n">
        <v>18.23</v>
      </c>
      <c r="F2336" t="n">
        <v>15.5</v>
      </c>
      <c r="G2336" t="n">
        <v>132.86</v>
      </c>
      <c r="H2336" t="n">
        <v>1.99</v>
      </c>
      <c r="I2336" t="n">
        <v>7</v>
      </c>
      <c r="J2336" t="n">
        <v>223.75</v>
      </c>
      <c r="K2336" t="n">
        <v>53.44</v>
      </c>
      <c r="L2336" t="n">
        <v>25</v>
      </c>
      <c r="M2336" t="n">
        <v>3</v>
      </c>
      <c r="N2336" t="n">
        <v>50.31</v>
      </c>
      <c r="O2336" t="n">
        <v>27829.77</v>
      </c>
      <c r="P2336" t="n">
        <v>172.94</v>
      </c>
      <c r="Q2336" t="n">
        <v>467.08</v>
      </c>
      <c r="R2336" t="n">
        <v>55.32</v>
      </c>
      <c r="S2336" t="n">
        <v>39.61</v>
      </c>
      <c r="T2336" t="n">
        <v>2917.99</v>
      </c>
      <c r="U2336" t="n">
        <v>0.72</v>
      </c>
      <c r="V2336" t="n">
        <v>0.75</v>
      </c>
      <c r="W2336" t="n">
        <v>2.62</v>
      </c>
      <c r="X2336" t="n">
        <v>0.17</v>
      </c>
      <c r="Y2336" t="n">
        <v>1</v>
      </c>
      <c r="Z2336" t="n">
        <v>10</v>
      </c>
    </row>
    <row r="2337">
      <c r="A2337" t="n">
        <v>97</v>
      </c>
      <c r="B2337" t="n">
        <v>95</v>
      </c>
      <c r="C2337" t="inlineStr">
        <is>
          <t xml:space="preserve">CONCLUIDO	</t>
        </is>
      </c>
      <c r="D2337" t="n">
        <v>5.5064</v>
      </c>
      <c r="E2337" t="n">
        <v>18.16</v>
      </c>
      <c r="F2337" t="n">
        <v>15.47</v>
      </c>
      <c r="G2337" t="n">
        <v>154.69</v>
      </c>
      <c r="H2337" t="n">
        <v>2</v>
      </c>
      <c r="I2337" t="n">
        <v>6</v>
      </c>
      <c r="J2337" t="n">
        <v>224.17</v>
      </c>
      <c r="K2337" t="n">
        <v>53.44</v>
      </c>
      <c r="L2337" t="n">
        <v>25.25</v>
      </c>
      <c r="M2337" t="n">
        <v>2</v>
      </c>
      <c r="N2337" t="n">
        <v>50.48</v>
      </c>
      <c r="O2337" t="n">
        <v>27881.22</v>
      </c>
      <c r="P2337" t="n">
        <v>172.38</v>
      </c>
      <c r="Q2337" t="n">
        <v>467.11</v>
      </c>
      <c r="R2337" t="n">
        <v>54.27</v>
      </c>
      <c r="S2337" t="n">
        <v>39.61</v>
      </c>
      <c r="T2337" t="n">
        <v>2393.72</v>
      </c>
      <c r="U2337" t="n">
        <v>0.73</v>
      </c>
      <c r="V2337" t="n">
        <v>0.75</v>
      </c>
      <c r="W2337" t="n">
        <v>2.62</v>
      </c>
      <c r="X2337" t="n">
        <v>0.14</v>
      </c>
      <c r="Y2337" t="n">
        <v>1</v>
      </c>
      <c r="Z2337" t="n">
        <v>10</v>
      </c>
    </row>
    <row r="2338">
      <c r="A2338" t="n">
        <v>98</v>
      </c>
      <c r="B2338" t="n">
        <v>95</v>
      </c>
      <c r="C2338" t="inlineStr">
        <is>
          <t xml:space="preserve">CONCLUIDO	</t>
        </is>
      </c>
      <c r="D2338" t="n">
        <v>5.5065</v>
      </c>
      <c r="E2338" t="n">
        <v>18.16</v>
      </c>
      <c r="F2338" t="n">
        <v>15.47</v>
      </c>
      <c r="G2338" t="n">
        <v>154.68</v>
      </c>
      <c r="H2338" t="n">
        <v>2.02</v>
      </c>
      <c r="I2338" t="n">
        <v>6</v>
      </c>
      <c r="J2338" t="n">
        <v>224.58</v>
      </c>
      <c r="K2338" t="n">
        <v>53.44</v>
      </c>
      <c r="L2338" t="n">
        <v>25.5</v>
      </c>
      <c r="M2338" t="n">
        <v>1</v>
      </c>
      <c r="N2338" t="n">
        <v>50.65</v>
      </c>
      <c r="O2338" t="n">
        <v>27932.73</v>
      </c>
      <c r="P2338" t="n">
        <v>172.58</v>
      </c>
      <c r="Q2338" t="n">
        <v>467.07</v>
      </c>
      <c r="R2338" t="n">
        <v>54.21</v>
      </c>
      <c r="S2338" t="n">
        <v>39.61</v>
      </c>
      <c r="T2338" t="n">
        <v>2367.68</v>
      </c>
      <c r="U2338" t="n">
        <v>0.73</v>
      </c>
      <c r="V2338" t="n">
        <v>0.75</v>
      </c>
      <c r="W2338" t="n">
        <v>2.62</v>
      </c>
      <c r="X2338" t="n">
        <v>0.14</v>
      </c>
      <c r="Y2338" t="n">
        <v>1</v>
      </c>
      <c r="Z2338" t="n">
        <v>10</v>
      </c>
    </row>
    <row r="2339">
      <c r="A2339" t="n">
        <v>99</v>
      </c>
      <c r="B2339" t="n">
        <v>95</v>
      </c>
      <c r="C2339" t="inlineStr">
        <is>
          <t xml:space="preserve">CONCLUIDO	</t>
        </is>
      </c>
      <c r="D2339" t="n">
        <v>5.5043</v>
      </c>
      <c r="E2339" t="n">
        <v>18.17</v>
      </c>
      <c r="F2339" t="n">
        <v>15.48</v>
      </c>
      <c r="G2339" t="n">
        <v>154.76</v>
      </c>
      <c r="H2339" t="n">
        <v>2.03</v>
      </c>
      <c r="I2339" t="n">
        <v>6</v>
      </c>
      <c r="J2339" t="n">
        <v>225</v>
      </c>
      <c r="K2339" t="n">
        <v>53.44</v>
      </c>
      <c r="L2339" t="n">
        <v>25.75</v>
      </c>
      <c r="M2339" t="n">
        <v>1</v>
      </c>
      <c r="N2339" t="n">
        <v>50.82</v>
      </c>
      <c r="O2339" t="n">
        <v>27984.29</v>
      </c>
      <c r="P2339" t="n">
        <v>172.75</v>
      </c>
      <c r="Q2339" t="n">
        <v>467.07</v>
      </c>
      <c r="R2339" t="n">
        <v>54.44</v>
      </c>
      <c r="S2339" t="n">
        <v>39.61</v>
      </c>
      <c r="T2339" t="n">
        <v>2481.8</v>
      </c>
      <c r="U2339" t="n">
        <v>0.73</v>
      </c>
      <c r="V2339" t="n">
        <v>0.75</v>
      </c>
      <c r="W2339" t="n">
        <v>2.62</v>
      </c>
      <c r="X2339" t="n">
        <v>0.14</v>
      </c>
      <c r="Y2339" t="n">
        <v>1</v>
      </c>
      <c r="Z2339" t="n">
        <v>10</v>
      </c>
    </row>
    <row r="2340">
      <c r="A2340" t="n">
        <v>100</v>
      </c>
      <c r="B2340" t="n">
        <v>95</v>
      </c>
      <c r="C2340" t="inlineStr">
        <is>
          <t xml:space="preserve">CONCLUIDO	</t>
        </is>
      </c>
      <c r="D2340" t="n">
        <v>5.504</v>
      </c>
      <c r="E2340" t="n">
        <v>18.17</v>
      </c>
      <c r="F2340" t="n">
        <v>15.48</v>
      </c>
      <c r="G2340" t="n">
        <v>154.77</v>
      </c>
      <c r="H2340" t="n">
        <v>2.05</v>
      </c>
      <c r="I2340" t="n">
        <v>6</v>
      </c>
      <c r="J2340" t="n">
        <v>225.42</v>
      </c>
      <c r="K2340" t="n">
        <v>53.44</v>
      </c>
      <c r="L2340" t="n">
        <v>26</v>
      </c>
      <c r="M2340" t="n">
        <v>1</v>
      </c>
      <c r="N2340" t="n">
        <v>50.98</v>
      </c>
      <c r="O2340" t="n">
        <v>28035.92</v>
      </c>
      <c r="P2340" t="n">
        <v>173.1</v>
      </c>
      <c r="Q2340" t="n">
        <v>467.07</v>
      </c>
      <c r="R2340" t="n">
        <v>54.51</v>
      </c>
      <c r="S2340" t="n">
        <v>39.61</v>
      </c>
      <c r="T2340" t="n">
        <v>2516.85</v>
      </c>
      <c r="U2340" t="n">
        <v>0.73</v>
      </c>
      <c r="V2340" t="n">
        <v>0.75</v>
      </c>
      <c r="W2340" t="n">
        <v>2.62</v>
      </c>
      <c r="X2340" t="n">
        <v>0.14</v>
      </c>
      <c r="Y2340" t="n">
        <v>1</v>
      </c>
      <c r="Z2340" t="n">
        <v>10</v>
      </c>
    </row>
    <row r="2341">
      <c r="A2341" t="n">
        <v>101</v>
      </c>
      <c r="B2341" t="n">
        <v>95</v>
      </c>
      <c r="C2341" t="inlineStr">
        <is>
          <t xml:space="preserve">CONCLUIDO	</t>
        </is>
      </c>
      <c r="D2341" t="n">
        <v>5.5043</v>
      </c>
      <c r="E2341" t="n">
        <v>18.17</v>
      </c>
      <c r="F2341" t="n">
        <v>15.48</v>
      </c>
      <c r="G2341" t="n">
        <v>154.76</v>
      </c>
      <c r="H2341" t="n">
        <v>2.07</v>
      </c>
      <c r="I2341" t="n">
        <v>6</v>
      </c>
      <c r="J2341" t="n">
        <v>225.84</v>
      </c>
      <c r="K2341" t="n">
        <v>53.44</v>
      </c>
      <c r="L2341" t="n">
        <v>26.25</v>
      </c>
      <c r="M2341" t="n">
        <v>1</v>
      </c>
      <c r="N2341" t="n">
        <v>51.15</v>
      </c>
      <c r="O2341" t="n">
        <v>28087.6</v>
      </c>
      <c r="P2341" t="n">
        <v>173.39</v>
      </c>
      <c r="Q2341" t="n">
        <v>467.08</v>
      </c>
      <c r="R2341" t="n">
        <v>54.48</v>
      </c>
      <c r="S2341" t="n">
        <v>39.61</v>
      </c>
      <c r="T2341" t="n">
        <v>2502.8</v>
      </c>
      <c r="U2341" t="n">
        <v>0.73</v>
      </c>
      <c r="V2341" t="n">
        <v>0.75</v>
      </c>
      <c r="W2341" t="n">
        <v>2.62</v>
      </c>
      <c r="X2341" t="n">
        <v>0.14</v>
      </c>
      <c r="Y2341" t="n">
        <v>1</v>
      </c>
      <c r="Z2341" t="n">
        <v>10</v>
      </c>
    </row>
    <row r="2342">
      <c r="A2342" t="n">
        <v>102</v>
      </c>
      <c r="B2342" t="n">
        <v>95</v>
      </c>
      <c r="C2342" t="inlineStr">
        <is>
          <t xml:space="preserve">CONCLUIDO	</t>
        </is>
      </c>
      <c r="D2342" t="n">
        <v>5.5045</v>
      </c>
      <c r="E2342" t="n">
        <v>18.17</v>
      </c>
      <c r="F2342" t="n">
        <v>15.47</v>
      </c>
      <c r="G2342" t="n">
        <v>154.75</v>
      </c>
      <c r="H2342" t="n">
        <v>2.08</v>
      </c>
      <c r="I2342" t="n">
        <v>6</v>
      </c>
      <c r="J2342" t="n">
        <v>226.26</v>
      </c>
      <c r="K2342" t="n">
        <v>53.44</v>
      </c>
      <c r="L2342" t="n">
        <v>26.5</v>
      </c>
      <c r="M2342" t="n">
        <v>0</v>
      </c>
      <c r="N2342" t="n">
        <v>51.32</v>
      </c>
      <c r="O2342" t="n">
        <v>28139.34</v>
      </c>
      <c r="P2342" t="n">
        <v>173.64</v>
      </c>
      <c r="Q2342" t="n">
        <v>467.07</v>
      </c>
      <c r="R2342" t="n">
        <v>54.42</v>
      </c>
      <c r="S2342" t="n">
        <v>39.61</v>
      </c>
      <c r="T2342" t="n">
        <v>2472.01</v>
      </c>
      <c r="U2342" t="n">
        <v>0.73</v>
      </c>
      <c r="V2342" t="n">
        <v>0.75</v>
      </c>
      <c r="W2342" t="n">
        <v>2.62</v>
      </c>
      <c r="X2342" t="n">
        <v>0.14</v>
      </c>
      <c r="Y2342" t="n">
        <v>1</v>
      </c>
      <c r="Z2342" t="n">
        <v>10</v>
      </c>
    </row>
    <row r="2343">
      <c r="A2343" t="n">
        <v>0</v>
      </c>
      <c r="B2343" t="n">
        <v>55</v>
      </c>
      <c r="C2343" t="inlineStr">
        <is>
          <t xml:space="preserve">CONCLUIDO	</t>
        </is>
      </c>
      <c r="D2343" t="n">
        <v>4.0234</v>
      </c>
      <c r="E2343" t="n">
        <v>24.85</v>
      </c>
      <c r="F2343" t="n">
        <v>19.43</v>
      </c>
      <c r="G2343" t="n">
        <v>8.33</v>
      </c>
      <c r="H2343" t="n">
        <v>0.15</v>
      </c>
      <c r="I2343" t="n">
        <v>140</v>
      </c>
      <c r="J2343" t="n">
        <v>116.05</v>
      </c>
      <c r="K2343" t="n">
        <v>43.4</v>
      </c>
      <c r="L2343" t="n">
        <v>1</v>
      </c>
      <c r="M2343" t="n">
        <v>138</v>
      </c>
      <c r="N2343" t="n">
        <v>16.65</v>
      </c>
      <c r="O2343" t="n">
        <v>14546.17</v>
      </c>
      <c r="P2343" t="n">
        <v>192.93</v>
      </c>
      <c r="Q2343" t="n">
        <v>467.13</v>
      </c>
      <c r="R2343" t="n">
        <v>183.48</v>
      </c>
      <c r="S2343" t="n">
        <v>39.61</v>
      </c>
      <c r="T2343" t="n">
        <v>66331.69</v>
      </c>
      <c r="U2343" t="n">
        <v>0.22</v>
      </c>
      <c r="V2343" t="n">
        <v>0.6</v>
      </c>
      <c r="W2343" t="n">
        <v>2.84</v>
      </c>
      <c r="X2343" t="n">
        <v>4.09</v>
      </c>
      <c r="Y2343" t="n">
        <v>1</v>
      </c>
      <c r="Z2343" t="n">
        <v>10</v>
      </c>
    </row>
    <row r="2344">
      <c r="A2344" t="n">
        <v>1</v>
      </c>
      <c r="B2344" t="n">
        <v>55</v>
      </c>
      <c r="C2344" t="inlineStr">
        <is>
          <t xml:space="preserve">CONCLUIDO	</t>
        </is>
      </c>
      <c r="D2344" t="n">
        <v>4.3423</v>
      </c>
      <c r="E2344" t="n">
        <v>23.03</v>
      </c>
      <c r="F2344" t="n">
        <v>18.41</v>
      </c>
      <c r="G2344" t="n">
        <v>10.42</v>
      </c>
      <c r="H2344" t="n">
        <v>0.19</v>
      </c>
      <c r="I2344" t="n">
        <v>106</v>
      </c>
      <c r="J2344" t="n">
        <v>116.37</v>
      </c>
      <c r="K2344" t="n">
        <v>43.4</v>
      </c>
      <c r="L2344" t="n">
        <v>1.25</v>
      </c>
      <c r="M2344" t="n">
        <v>104</v>
      </c>
      <c r="N2344" t="n">
        <v>16.72</v>
      </c>
      <c r="O2344" t="n">
        <v>14585.96</v>
      </c>
      <c r="P2344" t="n">
        <v>182.08</v>
      </c>
      <c r="Q2344" t="n">
        <v>467.27</v>
      </c>
      <c r="R2344" t="n">
        <v>150.13</v>
      </c>
      <c r="S2344" t="n">
        <v>39.61</v>
      </c>
      <c r="T2344" t="n">
        <v>49827.74</v>
      </c>
      <c r="U2344" t="n">
        <v>0.26</v>
      </c>
      <c r="V2344" t="n">
        <v>0.63</v>
      </c>
      <c r="W2344" t="n">
        <v>2.79</v>
      </c>
      <c r="X2344" t="n">
        <v>3.08</v>
      </c>
      <c r="Y2344" t="n">
        <v>1</v>
      </c>
      <c r="Z2344" t="n">
        <v>10</v>
      </c>
    </row>
    <row r="2345">
      <c r="A2345" t="n">
        <v>2</v>
      </c>
      <c r="B2345" t="n">
        <v>55</v>
      </c>
      <c r="C2345" t="inlineStr">
        <is>
          <t xml:space="preserve">CONCLUIDO	</t>
        </is>
      </c>
      <c r="D2345" t="n">
        <v>4.5706</v>
      </c>
      <c r="E2345" t="n">
        <v>21.88</v>
      </c>
      <c r="F2345" t="n">
        <v>17.76</v>
      </c>
      <c r="G2345" t="n">
        <v>12.54</v>
      </c>
      <c r="H2345" t="n">
        <v>0.23</v>
      </c>
      <c r="I2345" t="n">
        <v>85</v>
      </c>
      <c r="J2345" t="n">
        <v>116.69</v>
      </c>
      <c r="K2345" t="n">
        <v>43.4</v>
      </c>
      <c r="L2345" t="n">
        <v>1.5</v>
      </c>
      <c r="M2345" t="n">
        <v>83</v>
      </c>
      <c r="N2345" t="n">
        <v>16.79</v>
      </c>
      <c r="O2345" t="n">
        <v>14625.77</v>
      </c>
      <c r="P2345" t="n">
        <v>175</v>
      </c>
      <c r="Q2345" t="n">
        <v>467.12</v>
      </c>
      <c r="R2345" t="n">
        <v>129.18</v>
      </c>
      <c r="S2345" t="n">
        <v>39.61</v>
      </c>
      <c r="T2345" t="n">
        <v>39456.43</v>
      </c>
      <c r="U2345" t="n">
        <v>0.31</v>
      </c>
      <c r="V2345" t="n">
        <v>0.66</v>
      </c>
      <c r="W2345" t="n">
        <v>2.75</v>
      </c>
      <c r="X2345" t="n">
        <v>2.43</v>
      </c>
      <c r="Y2345" t="n">
        <v>1</v>
      </c>
      <c r="Z2345" t="n">
        <v>10</v>
      </c>
    </row>
    <row r="2346">
      <c r="A2346" t="n">
        <v>3</v>
      </c>
      <c r="B2346" t="n">
        <v>55</v>
      </c>
      <c r="C2346" t="inlineStr">
        <is>
          <t xml:space="preserve">CONCLUIDO	</t>
        </is>
      </c>
      <c r="D2346" t="n">
        <v>4.7261</v>
      </c>
      <c r="E2346" t="n">
        <v>21.16</v>
      </c>
      <c r="F2346" t="n">
        <v>17.38</v>
      </c>
      <c r="G2346" t="n">
        <v>14.69</v>
      </c>
      <c r="H2346" t="n">
        <v>0.26</v>
      </c>
      <c r="I2346" t="n">
        <v>71</v>
      </c>
      <c r="J2346" t="n">
        <v>117.01</v>
      </c>
      <c r="K2346" t="n">
        <v>43.4</v>
      </c>
      <c r="L2346" t="n">
        <v>1.75</v>
      </c>
      <c r="M2346" t="n">
        <v>69</v>
      </c>
      <c r="N2346" t="n">
        <v>16.86</v>
      </c>
      <c r="O2346" t="n">
        <v>14665.62</v>
      </c>
      <c r="P2346" t="n">
        <v>170.4</v>
      </c>
      <c r="Q2346" t="n">
        <v>467.34</v>
      </c>
      <c r="R2346" t="n">
        <v>115.85</v>
      </c>
      <c r="S2346" t="n">
        <v>39.61</v>
      </c>
      <c r="T2346" t="n">
        <v>32861.38</v>
      </c>
      <c r="U2346" t="n">
        <v>0.34</v>
      </c>
      <c r="V2346" t="n">
        <v>0.67</v>
      </c>
      <c r="W2346" t="n">
        <v>2.74</v>
      </c>
      <c r="X2346" t="n">
        <v>2.04</v>
      </c>
      <c r="Y2346" t="n">
        <v>1</v>
      </c>
      <c r="Z2346" t="n">
        <v>10</v>
      </c>
    </row>
    <row r="2347">
      <c r="A2347" t="n">
        <v>4</v>
      </c>
      <c r="B2347" t="n">
        <v>55</v>
      </c>
      <c r="C2347" t="inlineStr">
        <is>
          <t xml:space="preserve">CONCLUIDO	</t>
        </is>
      </c>
      <c r="D2347" t="n">
        <v>4.8516</v>
      </c>
      <c r="E2347" t="n">
        <v>20.61</v>
      </c>
      <c r="F2347" t="n">
        <v>17.07</v>
      </c>
      <c r="G2347" t="n">
        <v>16.79</v>
      </c>
      <c r="H2347" t="n">
        <v>0.3</v>
      </c>
      <c r="I2347" t="n">
        <v>61</v>
      </c>
      <c r="J2347" t="n">
        <v>117.34</v>
      </c>
      <c r="K2347" t="n">
        <v>43.4</v>
      </c>
      <c r="L2347" t="n">
        <v>2</v>
      </c>
      <c r="M2347" t="n">
        <v>59</v>
      </c>
      <c r="N2347" t="n">
        <v>16.94</v>
      </c>
      <c r="O2347" t="n">
        <v>14705.49</v>
      </c>
      <c r="P2347" t="n">
        <v>166.63</v>
      </c>
      <c r="Q2347" t="n">
        <v>467.09</v>
      </c>
      <c r="R2347" t="n">
        <v>106.56</v>
      </c>
      <c r="S2347" t="n">
        <v>39.61</v>
      </c>
      <c r="T2347" t="n">
        <v>28264.86</v>
      </c>
      <c r="U2347" t="n">
        <v>0.37</v>
      </c>
      <c r="V2347" t="n">
        <v>0.68</v>
      </c>
      <c r="W2347" t="n">
        <v>2.71</v>
      </c>
      <c r="X2347" t="n">
        <v>1.74</v>
      </c>
      <c r="Y2347" t="n">
        <v>1</v>
      </c>
      <c r="Z2347" t="n">
        <v>10</v>
      </c>
    </row>
    <row r="2348">
      <c r="A2348" t="n">
        <v>5</v>
      </c>
      <c r="B2348" t="n">
        <v>55</v>
      </c>
      <c r="C2348" t="inlineStr">
        <is>
          <t xml:space="preserve">CONCLUIDO	</t>
        </is>
      </c>
      <c r="D2348" t="n">
        <v>4.9375</v>
      </c>
      <c r="E2348" t="n">
        <v>20.25</v>
      </c>
      <c r="F2348" t="n">
        <v>16.88</v>
      </c>
      <c r="G2348" t="n">
        <v>18.75</v>
      </c>
      <c r="H2348" t="n">
        <v>0.34</v>
      </c>
      <c r="I2348" t="n">
        <v>54</v>
      </c>
      <c r="J2348" t="n">
        <v>117.66</v>
      </c>
      <c r="K2348" t="n">
        <v>43.4</v>
      </c>
      <c r="L2348" t="n">
        <v>2.25</v>
      </c>
      <c r="M2348" t="n">
        <v>52</v>
      </c>
      <c r="N2348" t="n">
        <v>17.01</v>
      </c>
      <c r="O2348" t="n">
        <v>14745.39</v>
      </c>
      <c r="P2348" t="n">
        <v>163.99</v>
      </c>
      <c r="Q2348" t="n">
        <v>467.09</v>
      </c>
      <c r="R2348" t="n">
        <v>100.9</v>
      </c>
      <c r="S2348" t="n">
        <v>39.61</v>
      </c>
      <c r="T2348" t="n">
        <v>25470.85</v>
      </c>
      <c r="U2348" t="n">
        <v>0.39</v>
      </c>
      <c r="V2348" t="n">
        <v>0.6899999999999999</v>
      </c>
      <c r="W2348" t="n">
        <v>2.69</v>
      </c>
      <c r="X2348" t="n">
        <v>1.54</v>
      </c>
      <c r="Y2348" t="n">
        <v>1</v>
      </c>
      <c r="Z2348" t="n">
        <v>10</v>
      </c>
    </row>
    <row r="2349">
      <c r="A2349" t="n">
        <v>6</v>
      </c>
      <c r="B2349" t="n">
        <v>55</v>
      </c>
      <c r="C2349" t="inlineStr">
        <is>
          <t xml:space="preserve">CONCLUIDO	</t>
        </is>
      </c>
      <c r="D2349" t="n">
        <v>5.0234</v>
      </c>
      <c r="E2349" t="n">
        <v>19.91</v>
      </c>
      <c r="F2349" t="n">
        <v>16.68</v>
      </c>
      <c r="G2349" t="n">
        <v>20.84</v>
      </c>
      <c r="H2349" t="n">
        <v>0.37</v>
      </c>
      <c r="I2349" t="n">
        <v>48</v>
      </c>
      <c r="J2349" t="n">
        <v>117.98</v>
      </c>
      <c r="K2349" t="n">
        <v>43.4</v>
      </c>
      <c r="L2349" t="n">
        <v>2.5</v>
      </c>
      <c r="M2349" t="n">
        <v>46</v>
      </c>
      <c r="N2349" t="n">
        <v>17.08</v>
      </c>
      <c r="O2349" t="n">
        <v>14785.31</v>
      </c>
      <c r="P2349" t="n">
        <v>161.27</v>
      </c>
      <c r="Q2349" t="n">
        <v>467.15</v>
      </c>
      <c r="R2349" t="n">
        <v>93.63</v>
      </c>
      <c r="S2349" t="n">
        <v>39.61</v>
      </c>
      <c r="T2349" t="n">
        <v>21867.66</v>
      </c>
      <c r="U2349" t="n">
        <v>0.42</v>
      </c>
      <c r="V2349" t="n">
        <v>0.7</v>
      </c>
      <c r="W2349" t="n">
        <v>2.69</v>
      </c>
      <c r="X2349" t="n">
        <v>1.34</v>
      </c>
      <c r="Y2349" t="n">
        <v>1</v>
      </c>
      <c r="Z2349" t="n">
        <v>10</v>
      </c>
    </row>
    <row r="2350">
      <c r="A2350" t="n">
        <v>7</v>
      </c>
      <c r="B2350" t="n">
        <v>55</v>
      </c>
      <c r="C2350" t="inlineStr">
        <is>
          <t xml:space="preserve">CONCLUIDO	</t>
        </is>
      </c>
      <c r="D2350" t="n">
        <v>5.0874</v>
      </c>
      <c r="E2350" t="n">
        <v>19.66</v>
      </c>
      <c r="F2350" t="n">
        <v>16.55</v>
      </c>
      <c r="G2350" t="n">
        <v>23.09</v>
      </c>
      <c r="H2350" t="n">
        <v>0.41</v>
      </c>
      <c r="I2350" t="n">
        <v>43</v>
      </c>
      <c r="J2350" t="n">
        <v>118.31</v>
      </c>
      <c r="K2350" t="n">
        <v>43.4</v>
      </c>
      <c r="L2350" t="n">
        <v>2.75</v>
      </c>
      <c r="M2350" t="n">
        <v>41</v>
      </c>
      <c r="N2350" t="n">
        <v>17.16</v>
      </c>
      <c r="O2350" t="n">
        <v>14825.26</v>
      </c>
      <c r="P2350" t="n">
        <v>159.37</v>
      </c>
      <c r="Q2350" t="n">
        <v>467.13</v>
      </c>
      <c r="R2350" t="n">
        <v>89.28</v>
      </c>
      <c r="S2350" t="n">
        <v>39.61</v>
      </c>
      <c r="T2350" t="n">
        <v>19716.54</v>
      </c>
      <c r="U2350" t="n">
        <v>0.44</v>
      </c>
      <c r="V2350" t="n">
        <v>0.7</v>
      </c>
      <c r="W2350" t="n">
        <v>2.68</v>
      </c>
      <c r="X2350" t="n">
        <v>1.21</v>
      </c>
      <c r="Y2350" t="n">
        <v>1</v>
      </c>
      <c r="Z2350" t="n">
        <v>10</v>
      </c>
    </row>
    <row r="2351">
      <c r="A2351" t="n">
        <v>8</v>
      </c>
      <c r="B2351" t="n">
        <v>55</v>
      </c>
      <c r="C2351" t="inlineStr">
        <is>
          <t xml:space="preserve">CONCLUIDO	</t>
        </is>
      </c>
      <c r="D2351" t="n">
        <v>5.1389</v>
      </c>
      <c r="E2351" t="n">
        <v>19.46</v>
      </c>
      <c r="F2351" t="n">
        <v>16.44</v>
      </c>
      <c r="G2351" t="n">
        <v>25.3</v>
      </c>
      <c r="H2351" t="n">
        <v>0.45</v>
      </c>
      <c r="I2351" t="n">
        <v>39</v>
      </c>
      <c r="J2351" t="n">
        <v>118.63</v>
      </c>
      <c r="K2351" t="n">
        <v>43.4</v>
      </c>
      <c r="L2351" t="n">
        <v>3</v>
      </c>
      <c r="M2351" t="n">
        <v>37</v>
      </c>
      <c r="N2351" t="n">
        <v>17.23</v>
      </c>
      <c r="O2351" t="n">
        <v>14865.24</v>
      </c>
      <c r="P2351" t="n">
        <v>157.72</v>
      </c>
      <c r="Q2351" t="n">
        <v>467.1</v>
      </c>
      <c r="R2351" t="n">
        <v>85.92</v>
      </c>
      <c r="S2351" t="n">
        <v>39.61</v>
      </c>
      <c r="T2351" t="n">
        <v>18055.79</v>
      </c>
      <c r="U2351" t="n">
        <v>0.46</v>
      </c>
      <c r="V2351" t="n">
        <v>0.71</v>
      </c>
      <c r="W2351" t="n">
        <v>2.68</v>
      </c>
      <c r="X2351" t="n">
        <v>1.11</v>
      </c>
      <c r="Y2351" t="n">
        <v>1</v>
      </c>
      <c r="Z2351" t="n">
        <v>10</v>
      </c>
    </row>
    <row r="2352">
      <c r="A2352" t="n">
        <v>9</v>
      </c>
      <c r="B2352" t="n">
        <v>55</v>
      </c>
      <c r="C2352" t="inlineStr">
        <is>
          <t xml:space="preserve">CONCLUIDO	</t>
        </is>
      </c>
      <c r="D2352" t="n">
        <v>5.1858</v>
      </c>
      <c r="E2352" t="n">
        <v>19.28</v>
      </c>
      <c r="F2352" t="n">
        <v>16.34</v>
      </c>
      <c r="G2352" t="n">
        <v>27.23</v>
      </c>
      <c r="H2352" t="n">
        <v>0.48</v>
      </c>
      <c r="I2352" t="n">
        <v>36</v>
      </c>
      <c r="J2352" t="n">
        <v>118.96</v>
      </c>
      <c r="K2352" t="n">
        <v>43.4</v>
      </c>
      <c r="L2352" t="n">
        <v>3.25</v>
      </c>
      <c r="M2352" t="n">
        <v>34</v>
      </c>
      <c r="N2352" t="n">
        <v>17.31</v>
      </c>
      <c r="O2352" t="n">
        <v>14905.25</v>
      </c>
      <c r="P2352" t="n">
        <v>155.9</v>
      </c>
      <c r="Q2352" t="n">
        <v>467.13</v>
      </c>
      <c r="R2352" t="n">
        <v>83.12</v>
      </c>
      <c r="S2352" t="n">
        <v>39.61</v>
      </c>
      <c r="T2352" t="n">
        <v>16669.16</v>
      </c>
      <c r="U2352" t="n">
        <v>0.48</v>
      </c>
      <c r="V2352" t="n">
        <v>0.71</v>
      </c>
      <c r="W2352" t="n">
        <v>2.65</v>
      </c>
      <c r="X2352" t="n">
        <v>1</v>
      </c>
      <c r="Y2352" t="n">
        <v>1</v>
      </c>
      <c r="Z2352" t="n">
        <v>10</v>
      </c>
    </row>
    <row r="2353">
      <c r="A2353" t="n">
        <v>10</v>
      </c>
      <c r="B2353" t="n">
        <v>55</v>
      </c>
      <c r="C2353" t="inlineStr">
        <is>
          <t xml:space="preserve">CONCLUIDO	</t>
        </is>
      </c>
      <c r="D2353" t="n">
        <v>5.2295</v>
      </c>
      <c r="E2353" t="n">
        <v>19.12</v>
      </c>
      <c r="F2353" t="n">
        <v>16.25</v>
      </c>
      <c r="G2353" t="n">
        <v>29.54</v>
      </c>
      <c r="H2353" t="n">
        <v>0.52</v>
      </c>
      <c r="I2353" t="n">
        <v>33</v>
      </c>
      <c r="J2353" t="n">
        <v>119.28</v>
      </c>
      <c r="K2353" t="n">
        <v>43.4</v>
      </c>
      <c r="L2353" t="n">
        <v>3.5</v>
      </c>
      <c r="M2353" t="n">
        <v>31</v>
      </c>
      <c r="N2353" t="n">
        <v>17.38</v>
      </c>
      <c r="O2353" t="n">
        <v>14945.29</v>
      </c>
      <c r="P2353" t="n">
        <v>154.14</v>
      </c>
      <c r="Q2353" t="n">
        <v>467.11</v>
      </c>
      <c r="R2353" t="n">
        <v>79.81</v>
      </c>
      <c r="S2353" t="n">
        <v>39.61</v>
      </c>
      <c r="T2353" t="n">
        <v>15033.27</v>
      </c>
      <c r="U2353" t="n">
        <v>0.5</v>
      </c>
      <c r="V2353" t="n">
        <v>0.72</v>
      </c>
      <c r="W2353" t="n">
        <v>2.66</v>
      </c>
      <c r="X2353" t="n">
        <v>0.92</v>
      </c>
      <c r="Y2353" t="n">
        <v>1</v>
      </c>
      <c r="Z2353" t="n">
        <v>10</v>
      </c>
    </row>
    <row r="2354">
      <c r="A2354" t="n">
        <v>11</v>
      </c>
      <c r="B2354" t="n">
        <v>55</v>
      </c>
      <c r="C2354" t="inlineStr">
        <is>
          <t xml:space="preserve">CONCLUIDO	</t>
        </is>
      </c>
      <c r="D2354" t="n">
        <v>5.2605</v>
      </c>
      <c r="E2354" t="n">
        <v>19.01</v>
      </c>
      <c r="F2354" t="n">
        <v>16.18</v>
      </c>
      <c r="G2354" t="n">
        <v>31.33</v>
      </c>
      <c r="H2354" t="n">
        <v>0.55</v>
      </c>
      <c r="I2354" t="n">
        <v>31</v>
      </c>
      <c r="J2354" t="n">
        <v>119.61</v>
      </c>
      <c r="K2354" t="n">
        <v>43.4</v>
      </c>
      <c r="L2354" t="n">
        <v>3.75</v>
      </c>
      <c r="M2354" t="n">
        <v>29</v>
      </c>
      <c r="N2354" t="n">
        <v>17.46</v>
      </c>
      <c r="O2354" t="n">
        <v>14985.35</v>
      </c>
      <c r="P2354" t="n">
        <v>152.91</v>
      </c>
      <c r="Q2354" t="n">
        <v>467.09</v>
      </c>
      <c r="R2354" t="n">
        <v>77.64</v>
      </c>
      <c r="S2354" t="n">
        <v>39.61</v>
      </c>
      <c r="T2354" t="n">
        <v>13954.51</v>
      </c>
      <c r="U2354" t="n">
        <v>0.51</v>
      </c>
      <c r="V2354" t="n">
        <v>0.72</v>
      </c>
      <c r="W2354" t="n">
        <v>2.66</v>
      </c>
      <c r="X2354" t="n">
        <v>0.85</v>
      </c>
      <c r="Y2354" t="n">
        <v>1</v>
      </c>
      <c r="Z2354" t="n">
        <v>10</v>
      </c>
    </row>
    <row r="2355">
      <c r="A2355" t="n">
        <v>12</v>
      </c>
      <c r="B2355" t="n">
        <v>55</v>
      </c>
      <c r="C2355" t="inlineStr">
        <is>
          <t xml:space="preserve">CONCLUIDO	</t>
        </is>
      </c>
      <c r="D2355" t="n">
        <v>5.2889</v>
      </c>
      <c r="E2355" t="n">
        <v>18.91</v>
      </c>
      <c r="F2355" t="n">
        <v>16.13</v>
      </c>
      <c r="G2355" t="n">
        <v>33.37</v>
      </c>
      <c r="H2355" t="n">
        <v>0.59</v>
      </c>
      <c r="I2355" t="n">
        <v>29</v>
      </c>
      <c r="J2355" t="n">
        <v>119.93</v>
      </c>
      <c r="K2355" t="n">
        <v>43.4</v>
      </c>
      <c r="L2355" t="n">
        <v>4</v>
      </c>
      <c r="M2355" t="n">
        <v>27</v>
      </c>
      <c r="N2355" t="n">
        <v>17.53</v>
      </c>
      <c r="O2355" t="n">
        <v>15025.44</v>
      </c>
      <c r="P2355" t="n">
        <v>151.58</v>
      </c>
      <c r="Q2355" t="n">
        <v>467.08</v>
      </c>
      <c r="R2355" t="n">
        <v>76.04000000000001</v>
      </c>
      <c r="S2355" t="n">
        <v>39.61</v>
      </c>
      <c r="T2355" t="n">
        <v>13168.18</v>
      </c>
      <c r="U2355" t="n">
        <v>0.52</v>
      </c>
      <c r="V2355" t="n">
        <v>0.72</v>
      </c>
      <c r="W2355" t="n">
        <v>2.65</v>
      </c>
      <c r="X2355" t="n">
        <v>0.8</v>
      </c>
      <c r="Y2355" t="n">
        <v>1</v>
      </c>
      <c r="Z2355" t="n">
        <v>10</v>
      </c>
    </row>
    <row r="2356">
      <c r="A2356" t="n">
        <v>13</v>
      </c>
      <c r="B2356" t="n">
        <v>55</v>
      </c>
      <c r="C2356" t="inlineStr">
        <is>
          <t xml:space="preserve">CONCLUIDO	</t>
        </is>
      </c>
      <c r="D2356" t="n">
        <v>5.3162</v>
      </c>
      <c r="E2356" t="n">
        <v>18.81</v>
      </c>
      <c r="F2356" t="n">
        <v>16.08</v>
      </c>
      <c r="G2356" t="n">
        <v>35.74</v>
      </c>
      <c r="H2356" t="n">
        <v>0.62</v>
      </c>
      <c r="I2356" t="n">
        <v>27</v>
      </c>
      <c r="J2356" t="n">
        <v>120.26</v>
      </c>
      <c r="K2356" t="n">
        <v>43.4</v>
      </c>
      <c r="L2356" t="n">
        <v>4.25</v>
      </c>
      <c r="M2356" t="n">
        <v>25</v>
      </c>
      <c r="N2356" t="n">
        <v>17.61</v>
      </c>
      <c r="O2356" t="n">
        <v>15065.56</v>
      </c>
      <c r="P2356" t="n">
        <v>150.34</v>
      </c>
      <c r="Q2356" t="n">
        <v>467.08</v>
      </c>
      <c r="R2356" t="n">
        <v>74.43000000000001</v>
      </c>
      <c r="S2356" t="n">
        <v>39.61</v>
      </c>
      <c r="T2356" t="n">
        <v>12368.45</v>
      </c>
      <c r="U2356" t="n">
        <v>0.53</v>
      </c>
      <c r="V2356" t="n">
        <v>0.73</v>
      </c>
      <c r="W2356" t="n">
        <v>2.65</v>
      </c>
      <c r="X2356" t="n">
        <v>0.75</v>
      </c>
      <c r="Y2356" t="n">
        <v>1</v>
      </c>
      <c r="Z2356" t="n">
        <v>10</v>
      </c>
    </row>
    <row r="2357">
      <c r="A2357" t="n">
        <v>14</v>
      </c>
      <c r="B2357" t="n">
        <v>55</v>
      </c>
      <c r="C2357" t="inlineStr">
        <is>
          <t xml:space="preserve">CONCLUIDO	</t>
        </is>
      </c>
      <c r="D2357" t="n">
        <v>5.3479</v>
      </c>
      <c r="E2357" t="n">
        <v>18.7</v>
      </c>
      <c r="F2357" t="n">
        <v>16.02</v>
      </c>
      <c r="G2357" t="n">
        <v>38.44</v>
      </c>
      <c r="H2357" t="n">
        <v>0.66</v>
      </c>
      <c r="I2357" t="n">
        <v>25</v>
      </c>
      <c r="J2357" t="n">
        <v>120.58</v>
      </c>
      <c r="K2357" t="n">
        <v>43.4</v>
      </c>
      <c r="L2357" t="n">
        <v>4.5</v>
      </c>
      <c r="M2357" t="n">
        <v>23</v>
      </c>
      <c r="N2357" t="n">
        <v>17.68</v>
      </c>
      <c r="O2357" t="n">
        <v>15105.7</v>
      </c>
      <c r="P2357" t="n">
        <v>148.72</v>
      </c>
      <c r="Q2357" t="n">
        <v>467.08</v>
      </c>
      <c r="R2357" t="n">
        <v>72.27</v>
      </c>
      <c r="S2357" t="n">
        <v>39.61</v>
      </c>
      <c r="T2357" t="n">
        <v>11302.23</v>
      </c>
      <c r="U2357" t="n">
        <v>0.55</v>
      </c>
      <c r="V2357" t="n">
        <v>0.73</v>
      </c>
      <c r="W2357" t="n">
        <v>2.65</v>
      </c>
      <c r="X2357" t="n">
        <v>0.68</v>
      </c>
      <c r="Y2357" t="n">
        <v>1</v>
      </c>
      <c r="Z2357" t="n">
        <v>10</v>
      </c>
    </row>
    <row r="2358">
      <c r="A2358" t="n">
        <v>15</v>
      </c>
      <c r="B2358" t="n">
        <v>55</v>
      </c>
      <c r="C2358" t="inlineStr">
        <is>
          <t xml:space="preserve">CONCLUIDO	</t>
        </is>
      </c>
      <c r="D2358" t="n">
        <v>5.3606</v>
      </c>
      <c r="E2358" t="n">
        <v>18.65</v>
      </c>
      <c r="F2358" t="n">
        <v>16</v>
      </c>
      <c r="G2358" t="n">
        <v>39.99</v>
      </c>
      <c r="H2358" t="n">
        <v>0.6899999999999999</v>
      </c>
      <c r="I2358" t="n">
        <v>24</v>
      </c>
      <c r="J2358" t="n">
        <v>120.91</v>
      </c>
      <c r="K2358" t="n">
        <v>43.4</v>
      </c>
      <c r="L2358" t="n">
        <v>4.75</v>
      </c>
      <c r="M2358" t="n">
        <v>22</v>
      </c>
      <c r="N2358" t="n">
        <v>17.76</v>
      </c>
      <c r="O2358" t="n">
        <v>15145.88</v>
      </c>
      <c r="P2358" t="n">
        <v>147.89</v>
      </c>
      <c r="Q2358" t="n">
        <v>467.08</v>
      </c>
      <c r="R2358" t="n">
        <v>71.53</v>
      </c>
      <c r="S2358" t="n">
        <v>39.61</v>
      </c>
      <c r="T2358" t="n">
        <v>10937.76</v>
      </c>
      <c r="U2358" t="n">
        <v>0.55</v>
      </c>
      <c r="V2358" t="n">
        <v>0.73</v>
      </c>
      <c r="W2358" t="n">
        <v>2.65</v>
      </c>
      <c r="X2358" t="n">
        <v>0.66</v>
      </c>
      <c r="Y2358" t="n">
        <v>1</v>
      </c>
      <c r="Z2358" t="n">
        <v>10</v>
      </c>
    </row>
    <row r="2359">
      <c r="A2359" t="n">
        <v>16</v>
      </c>
      <c r="B2359" t="n">
        <v>55</v>
      </c>
      <c r="C2359" t="inlineStr">
        <is>
          <t xml:space="preserve">CONCLUIDO	</t>
        </is>
      </c>
      <c r="D2359" t="n">
        <v>5.3967</v>
      </c>
      <c r="E2359" t="n">
        <v>18.53</v>
      </c>
      <c r="F2359" t="n">
        <v>15.92</v>
      </c>
      <c r="G2359" t="n">
        <v>43.42</v>
      </c>
      <c r="H2359" t="n">
        <v>0.73</v>
      </c>
      <c r="I2359" t="n">
        <v>22</v>
      </c>
      <c r="J2359" t="n">
        <v>121.23</v>
      </c>
      <c r="K2359" t="n">
        <v>43.4</v>
      </c>
      <c r="L2359" t="n">
        <v>5</v>
      </c>
      <c r="M2359" t="n">
        <v>20</v>
      </c>
      <c r="N2359" t="n">
        <v>17.83</v>
      </c>
      <c r="O2359" t="n">
        <v>15186.08</v>
      </c>
      <c r="P2359" t="n">
        <v>146.48</v>
      </c>
      <c r="Q2359" t="n">
        <v>467.09</v>
      </c>
      <c r="R2359" t="n">
        <v>68.93000000000001</v>
      </c>
      <c r="S2359" t="n">
        <v>39.61</v>
      </c>
      <c r="T2359" t="n">
        <v>9645.65</v>
      </c>
      <c r="U2359" t="n">
        <v>0.57</v>
      </c>
      <c r="V2359" t="n">
        <v>0.73</v>
      </c>
      <c r="W2359" t="n">
        <v>2.65</v>
      </c>
      <c r="X2359" t="n">
        <v>0.59</v>
      </c>
      <c r="Y2359" t="n">
        <v>1</v>
      </c>
      <c r="Z2359" t="n">
        <v>10</v>
      </c>
    </row>
    <row r="2360">
      <c r="A2360" t="n">
        <v>17</v>
      </c>
      <c r="B2360" t="n">
        <v>55</v>
      </c>
      <c r="C2360" t="inlineStr">
        <is>
          <t xml:space="preserve">CONCLUIDO	</t>
        </is>
      </c>
      <c r="D2360" t="n">
        <v>5.4109</v>
      </c>
      <c r="E2360" t="n">
        <v>18.48</v>
      </c>
      <c r="F2360" t="n">
        <v>15.9</v>
      </c>
      <c r="G2360" t="n">
        <v>45.42</v>
      </c>
      <c r="H2360" t="n">
        <v>0.76</v>
      </c>
      <c r="I2360" t="n">
        <v>21</v>
      </c>
      <c r="J2360" t="n">
        <v>121.56</v>
      </c>
      <c r="K2360" t="n">
        <v>43.4</v>
      </c>
      <c r="L2360" t="n">
        <v>5.25</v>
      </c>
      <c r="M2360" t="n">
        <v>19</v>
      </c>
      <c r="N2360" t="n">
        <v>17.91</v>
      </c>
      <c r="O2360" t="n">
        <v>15226.31</v>
      </c>
      <c r="P2360" t="n">
        <v>145.43</v>
      </c>
      <c r="Q2360" t="n">
        <v>467.09</v>
      </c>
      <c r="R2360" t="n">
        <v>68.14</v>
      </c>
      <c r="S2360" t="n">
        <v>39.61</v>
      </c>
      <c r="T2360" t="n">
        <v>9257.370000000001</v>
      </c>
      <c r="U2360" t="n">
        <v>0.58</v>
      </c>
      <c r="V2360" t="n">
        <v>0.73</v>
      </c>
      <c r="W2360" t="n">
        <v>2.64</v>
      </c>
      <c r="X2360" t="n">
        <v>0.5600000000000001</v>
      </c>
      <c r="Y2360" t="n">
        <v>1</v>
      </c>
      <c r="Z2360" t="n">
        <v>10</v>
      </c>
    </row>
    <row r="2361">
      <c r="A2361" t="n">
        <v>18</v>
      </c>
      <c r="B2361" t="n">
        <v>55</v>
      </c>
      <c r="C2361" t="inlineStr">
        <is>
          <t xml:space="preserve">CONCLUIDO	</t>
        </is>
      </c>
      <c r="D2361" t="n">
        <v>5.4201</v>
      </c>
      <c r="E2361" t="n">
        <v>18.45</v>
      </c>
      <c r="F2361" t="n">
        <v>15.89</v>
      </c>
      <c r="G2361" t="n">
        <v>47.66</v>
      </c>
      <c r="H2361" t="n">
        <v>0.8</v>
      </c>
      <c r="I2361" t="n">
        <v>20</v>
      </c>
      <c r="J2361" t="n">
        <v>121.89</v>
      </c>
      <c r="K2361" t="n">
        <v>43.4</v>
      </c>
      <c r="L2361" t="n">
        <v>5.5</v>
      </c>
      <c r="M2361" t="n">
        <v>18</v>
      </c>
      <c r="N2361" t="n">
        <v>17.99</v>
      </c>
      <c r="O2361" t="n">
        <v>15266.56</v>
      </c>
      <c r="P2361" t="n">
        <v>144.54</v>
      </c>
      <c r="Q2361" t="n">
        <v>467.07</v>
      </c>
      <c r="R2361" t="n">
        <v>68.06</v>
      </c>
      <c r="S2361" t="n">
        <v>39.61</v>
      </c>
      <c r="T2361" t="n">
        <v>9221.620000000001</v>
      </c>
      <c r="U2361" t="n">
        <v>0.58</v>
      </c>
      <c r="V2361" t="n">
        <v>0.73</v>
      </c>
      <c r="W2361" t="n">
        <v>2.64</v>
      </c>
      <c r="X2361" t="n">
        <v>0.55</v>
      </c>
      <c r="Y2361" t="n">
        <v>1</v>
      </c>
      <c r="Z2361" t="n">
        <v>10</v>
      </c>
    </row>
    <row r="2362">
      <c r="A2362" t="n">
        <v>19</v>
      </c>
      <c r="B2362" t="n">
        <v>55</v>
      </c>
      <c r="C2362" t="inlineStr">
        <is>
          <t xml:space="preserve">CONCLUIDO	</t>
        </is>
      </c>
      <c r="D2362" t="n">
        <v>5.4329</v>
      </c>
      <c r="E2362" t="n">
        <v>18.41</v>
      </c>
      <c r="F2362" t="n">
        <v>15.87</v>
      </c>
      <c r="G2362" t="n">
        <v>50.11</v>
      </c>
      <c r="H2362" t="n">
        <v>0.83</v>
      </c>
      <c r="I2362" t="n">
        <v>19</v>
      </c>
      <c r="J2362" t="n">
        <v>122.21</v>
      </c>
      <c r="K2362" t="n">
        <v>43.4</v>
      </c>
      <c r="L2362" t="n">
        <v>5.75</v>
      </c>
      <c r="M2362" t="n">
        <v>17</v>
      </c>
      <c r="N2362" t="n">
        <v>18.06</v>
      </c>
      <c r="O2362" t="n">
        <v>15306.85</v>
      </c>
      <c r="P2362" t="n">
        <v>143.73</v>
      </c>
      <c r="Q2362" t="n">
        <v>467.07</v>
      </c>
      <c r="R2362" t="n">
        <v>67.23999999999999</v>
      </c>
      <c r="S2362" t="n">
        <v>39.61</v>
      </c>
      <c r="T2362" t="n">
        <v>8816.59</v>
      </c>
      <c r="U2362" t="n">
        <v>0.59</v>
      </c>
      <c r="V2362" t="n">
        <v>0.74</v>
      </c>
      <c r="W2362" t="n">
        <v>2.64</v>
      </c>
      <c r="X2362" t="n">
        <v>0.54</v>
      </c>
      <c r="Y2362" t="n">
        <v>1</v>
      </c>
      <c r="Z2362" t="n">
        <v>10</v>
      </c>
    </row>
    <row r="2363">
      <c r="A2363" t="n">
        <v>20</v>
      </c>
      <c r="B2363" t="n">
        <v>55</v>
      </c>
      <c r="C2363" t="inlineStr">
        <is>
          <t xml:space="preserve">CONCLUIDO	</t>
        </is>
      </c>
      <c r="D2363" t="n">
        <v>5.4349</v>
      </c>
      <c r="E2363" t="n">
        <v>18.4</v>
      </c>
      <c r="F2363" t="n">
        <v>15.86</v>
      </c>
      <c r="G2363" t="n">
        <v>50.09</v>
      </c>
      <c r="H2363" t="n">
        <v>0.86</v>
      </c>
      <c r="I2363" t="n">
        <v>19</v>
      </c>
      <c r="J2363" t="n">
        <v>122.54</v>
      </c>
      <c r="K2363" t="n">
        <v>43.4</v>
      </c>
      <c r="L2363" t="n">
        <v>6</v>
      </c>
      <c r="M2363" t="n">
        <v>17</v>
      </c>
      <c r="N2363" t="n">
        <v>18.14</v>
      </c>
      <c r="O2363" t="n">
        <v>15347.16</v>
      </c>
      <c r="P2363" t="n">
        <v>143.16</v>
      </c>
      <c r="Q2363" t="n">
        <v>467.08</v>
      </c>
      <c r="R2363" t="n">
        <v>67.15000000000001</v>
      </c>
      <c r="S2363" t="n">
        <v>39.61</v>
      </c>
      <c r="T2363" t="n">
        <v>8772.870000000001</v>
      </c>
      <c r="U2363" t="n">
        <v>0.59</v>
      </c>
      <c r="V2363" t="n">
        <v>0.74</v>
      </c>
      <c r="W2363" t="n">
        <v>2.64</v>
      </c>
      <c r="X2363" t="n">
        <v>0.53</v>
      </c>
      <c r="Y2363" t="n">
        <v>1</v>
      </c>
      <c r="Z2363" t="n">
        <v>10</v>
      </c>
    </row>
    <row r="2364">
      <c r="A2364" t="n">
        <v>21</v>
      </c>
      <c r="B2364" t="n">
        <v>55</v>
      </c>
      <c r="C2364" t="inlineStr">
        <is>
          <t xml:space="preserve">CONCLUIDO	</t>
        </is>
      </c>
      <c r="D2364" t="n">
        <v>5.4531</v>
      </c>
      <c r="E2364" t="n">
        <v>18.34</v>
      </c>
      <c r="F2364" t="n">
        <v>15.82</v>
      </c>
      <c r="G2364" t="n">
        <v>52.75</v>
      </c>
      <c r="H2364" t="n">
        <v>0.9</v>
      </c>
      <c r="I2364" t="n">
        <v>18</v>
      </c>
      <c r="J2364" t="n">
        <v>122.87</v>
      </c>
      <c r="K2364" t="n">
        <v>43.4</v>
      </c>
      <c r="L2364" t="n">
        <v>6.25</v>
      </c>
      <c r="M2364" t="n">
        <v>16</v>
      </c>
      <c r="N2364" t="n">
        <v>18.22</v>
      </c>
      <c r="O2364" t="n">
        <v>15387.5</v>
      </c>
      <c r="P2364" t="n">
        <v>141.3</v>
      </c>
      <c r="Q2364" t="n">
        <v>467.07</v>
      </c>
      <c r="R2364" t="n">
        <v>65.69</v>
      </c>
      <c r="S2364" t="n">
        <v>39.61</v>
      </c>
      <c r="T2364" t="n">
        <v>8047.9</v>
      </c>
      <c r="U2364" t="n">
        <v>0.6</v>
      </c>
      <c r="V2364" t="n">
        <v>0.74</v>
      </c>
      <c r="W2364" t="n">
        <v>2.65</v>
      </c>
      <c r="X2364" t="n">
        <v>0.49</v>
      </c>
      <c r="Y2364" t="n">
        <v>1</v>
      </c>
      <c r="Z2364" t="n">
        <v>10</v>
      </c>
    </row>
    <row r="2365">
      <c r="A2365" t="n">
        <v>22</v>
      </c>
      <c r="B2365" t="n">
        <v>55</v>
      </c>
      <c r="C2365" t="inlineStr">
        <is>
          <t xml:space="preserve">CONCLUIDO	</t>
        </is>
      </c>
      <c r="D2365" t="n">
        <v>5.469</v>
      </c>
      <c r="E2365" t="n">
        <v>18.28</v>
      </c>
      <c r="F2365" t="n">
        <v>15.79</v>
      </c>
      <c r="G2365" t="n">
        <v>55.75</v>
      </c>
      <c r="H2365" t="n">
        <v>0.93</v>
      </c>
      <c r="I2365" t="n">
        <v>17</v>
      </c>
      <c r="J2365" t="n">
        <v>123.19</v>
      </c>
      <c r="K2365" t="n">
        <v>43.4</v>
      </c>
      <c r="L2365" t="n">
        <v>6.5</v>
      </c>
      <c r="M2365" t="n">
        <v>15</v>
      </c>
      <c r="N2365" t="n">
        <v>18.29</v>
      </c>
      <c r="O2365" t="n">
        <v>15427.87</v>
      </c>
      <c r="P2365" t="n">
        <v>140.74</v>
      </c>
      <c r="Q2365" t="n">
        <v>467.07</v>
      </c>
      <c r="R2365" t="n">
        <v>64.89</v>
      </c>
      <c r="S2365" t="n">
        <v>39.61</v>
      </c>
      <c r="T2365" t="n">
        <v>7649.27</v>
      </c>
      <c r="U2365" t="n">
        <v>0.61</v>
      </c>
      <c r="V2365" t="n">
        <v>0.74</v>
      </c>
      <c r="W2365" t="n">
        <v>2.64</v>
      </c>
      <c r="X2365" t="n">
        <v>0.46</v>
      </c>
      <c r="Y2365" t="n">
        <v>1</v>
      </c>
      <c r="Z2365" t="n">
        <v>10</v>
      </c>
    </row>
    <row r="2366">
      <c r="A2366" t="n">
        <v>23</v>
      </c>
      <c r="B2366" t="n">
        <v>55</v>
      </c>
      <c r="C2366" t="inlineStr">
        <is>
          <t xml:space="preserve">CONCLUIDO	</t>
        </is>
      </c>
      <c r="D2366" t="n">
        <v>5.4827</v>
      </c>
      <c r="E2366" t="n">
        <v>18.24</v>
      </c>
      <c r="F2366" t="n">
        <v>15.77</v>
      </c>
      <c r="G2366" t="n">
        <v>59.15</v>
      </c>
      <c r="H2366" t="n">
        <v>0.96</v>
      </c>
      <c r="I2366" t="n">
        <v>16</v>
      </c>
      <c r="J2366" t="n">
        <v>123.52</v>
      </c>
      <c r="K2366" t="n">
        <v>43.4</v>
      </c>
      <c r="L2366" t="n">
        <v>6.75</v>
      </c>
      <c r="M2366" t="n">
        <v>14</v>
      </c>
      <c r="N2366" t="n">
        <v>18.37</v>
      </c>
      <c r="O2366" t="n">
        <v>15468.27</v>
      </c>
      <c r="P2366" t="n">
        <v>139.59</v>
      </c>
      <c r="Q2366" t="n">
        <v>467.07</v>
      </c>
      <c r="R2366" t="n">
        <v>64.33</v>
      </c>
      <c r="S2366" t="n">
        <v>39.61</v>
      </c>
      <c r="T2366" t="n">
        <v>7374.54</v>
      </c>
      <c r="U2366" t="n">
        <v>0.62</v>
      </c>
      <c r="V2366" t="n">
        <v>0.74</v>
      </c>
      <c r="W2366" t="n">
        <v>2.63</v>
      </c>
      <c r="X2366" t="n">
        <v>0.44</v>
      </c>
      <c r="Y2366" t="n">
        <v>1</v>
      </c>
      <c r="Z2366" t="n">
        <v>10</v>
      </c>
    </row>
    <row r="2367">
      <c r="A2367" t="n">
        <v>24</v>
      </c>
      <c r="B2367" t="n">
        <v>55</v>
      </c>
      <c r="C2367" t="inlineStr">
        <is>
          <t xml:space="preserve">CONCLUIDO	</t>
        </is>
      </c>
      <c r="D2367" t="n">
        <v>5.4823</v>
      </c>
      <c r="E2367" t="n">
        <v>18.24</v>
      </c>
      <c r="F2367" t="n">
        <v>15.77</v>
      </c>
      <c r="G2367" t="n">
        <v>59.15</v>
      </c>
      <c r="H2367" t="n">
        <v>1</v>
      </c>
      <c r="I2367" t="n">
        <v>16</v>
      </c>
      <c r="J2367" t="n">
        <v>123.85</v>
      </c>
      <c r="K2367" t="n">
        <v>43.4</v>
      </c>
      <c r="L2367" t="n">
        <v>7</v>
      </c>
      <c r="M2367" t="n">
        <v>14</v>
      </c>
      <c r="N2367" t="n">
        <v>18.45</v>
      </c>
      <c r="O2367" t="n">
        <v>15508.69</v>
      </c>
      <c r="P2367" t="n">
        <v>138.82</v>
      </c>
      <c r="Q2367" t="n">
        <v>467.07</v>
      </c>
      <c r="R2367" t="n">
        <v>64.27</v>
      </c>
      <c r="S2367" t="n">
        <v>39.61</v>
      </c>
      <c r="T2367" t="n">
        <v>7348.38</v>
      </c>
      <c r="U2367" t="n">
        <v>0.62</v>
      </c>
      <c r="V2367" t="n">
        <v>0.74</v>
      </c>
      <c r="W2367" t="n">
        <v>2.64</v>
      </c>
      <c r="X2367" t="n">
        <v>0.44</v>
      </c>
      <c r="Y2367" t="n">
        <v>1</v>
      </c>
      <c r="Z2367" t="n">
        <v>10</v>
      </c>
    </row>
    <row r="2368">
      <c r="A2368" t="n">
        <v>25</v>
      </c>
      <c r="B2368" t="n">
        <v>55</v>
      </c>
      <c r="C2368" t="inlineStr">
        <is>
          <t xml:space="preserve">CONCLUIDO	</t>
        </is>
      </c>
      <c r="D2368" t="n">
        <v>5.5053</v>
      </c>
      <c r="E2368" t="n">
        <v>18.16</v>
      </c>
      <c r="F2368" t="n">
        <v>15.72</v>
      </c>
      <c r="G2368" t="n">
        <v>62.89</v>
      </c>
      <c r="H2368" t="n">
        <v>1.03</v>
      </c>
      <c r="I2368" t="n">
        <v>15</v>
      </c>
      <c r="J2368" t="n">
        <v>124.18</v>
      </c>
      <c r="K2368" t="n">
        <v>43.4</v>
      </c>
      <c r="L2368" t="n">
        <v>7.25</v>
      </c>
      <c r="M2368" t="n">
        <v>13</v>
      </c>
      <c r="N2368" t="n">
        <v>18.53</v>
      </c>
      <c r="O2368" t="n">
        <v>15549.15</v>
      </c>
      <c r="P2368" t="n">
        <v>137.34</v>
      </c>
      <c r="Q2368" t="n">
        <v>467.09</v>
      </c>
      <c r="R2368" t="n">
        <v>62.53</v>
      </c>
      <c r="S2368" t="n">
        <v>39.61</v>
      </c>
      <c r="T2368" t="n">
        <v>6482.43</v>
      </c>
      <c r="U2368" t="n">
        <v>0.63</v>
      </c>
      <c r="V2368" t="n">
        <v>0.74</v>
      </c>
      <c r="W2368" t="n">
        <v>2.63</v>
      </c>
      <c r="X2368" t="n">
        <v>0.39</v>
      </c>
      <c r="Y2368" t="n">
        <v>1</v>
      </c>
      <c r="Z2368" t="n">
        <v>10</v>
      </c>
    </row>
    <row r="2369">
      <c r="A2369" t="n">
        <v>26</v>
      </c>
      <c r="B2369" t="n">
        <v>55</v>
      </c>
      <c r="C2369" t="inlineStr">
        <is>
          <t xml:space="preserve">CONCLUIDO	</t>
        </is>
      </c>
      <c r="D2369" t="n">
        <v>5.4991</v>
      </c>
      <c r="E2369" t="n">
        <v>18.18</v>
      </c>
      <c r="F2369" t="n">
        <v>15.74</v>
      </c>
      <c r="G2369" t="n">
        <v>62.97</v>
      </c>
      <c r="H2369" t="n">
        <v>1.06</v>
      </c>
      <c r="I2369" t="n">
        <v>15</v>
      </c>
      <c r="J2369" t="n">
        <v>124.51</v>
      </c>
      <c r="K2369" t="n">
        <v>43.4</v>
      </c>
      <c r="L2369" t="n">
        <v>7.5</v>
      </c>
      <c r="M2369" t="n">
        <v>13</v>
      </c>
      <c r="N2369" t="n">
        <v>18.61</v>
      </c>
      <c r="O2369" t="n">
        <v>15589.63</v>
      </c>
      <c r="P2369" t="n">
        <v>136.75</v>
      </c>
      <c r="Q2369" t="n">
        <v>467.08</v>
      </c>
      <c r="R2369" t="n">
        <v>63.28</v>
      </c>
      <c r="S2369" t="n">
        <v>39.61</v>
      </c>
      <c r="T2369" t="n">
        <v>6857.45</v>
      </c>
      <c r="U2369" t="n">
        <v>0.63</v>
      </c>
      <c r="V2369" t="n">
        <v>0.74</v>
      </c>
      <c r="W2369" t="n">
        <v>2.63</v>
      </c>
      <c r="X2369" t="n">
        <v>0.41</v>
      </c>
      <c r="Y2369" t="n">
        <v>1</v>
      </c>
      <c r="Z2369" t="n">
        <v>10</v>
      </c>
    </row>
    <row r="2370">
      <c r="A2370" t="n">
        <v>27</v>
      </c>
      <c r="B2370" t="n">
        <v>55</v>
      </c>
      <c r="C2370" t="inlineStr">
        <is>
          <t xml:space="preserve">CONCLUIDO	</t>
        </is>
      </c>
      <c r="D2370" t="n">
        <v>5.52</v>
      </c>
      <c r="E2370" t="n">
        <v>18.12</v>
      </c>
      <c r="F2370" t="n">
        <v>15.7</v>
      </c>
      <c r="G2370" t="n">
        <v>67.27</v>
      </c>
      <c r="H2370" t="n">
        <v>1.1</v>
      </c>
      <c r="I2370" t="n">
        <v>14</v>
      </c>
      <c r="J2370" t="n">
        <v>124.83</v>
      </c>
      <c r="K2370" t="n">
        <v>43.4</v>
      </c>
      <c r="L2370" t="n">
        <v>7.75</v>
      </c>
      <c r="M2370" t="n">
        <v>12</v>
      </c>
      <c r="N2370" t="n">
        <v>18.68</v>
      </c>
      <c r="O2370" t="n">
        <v>15630.14</v>
      </c>
      <c r="P2370" t="n">
        <v>135.21</v>
      </c>
      <c r="Q2370" t="n">
        <v>467.07</v>
      </c>
      <c r="R2370" t="n">
        <v>61.85</v>
      </c>
      <c r="S2370" t="n">
        <v>39.61</v>
      </c>
      <c r="T2370" t="n">
        <v>6146.12</v>
      </c>
      <c r="U2370" t="n">
        <v>0.64</v>
      </c>
      <c r="V2370" t="n">
        <v>0.74</v>
      </c>
      <c r="W2370" t="n">
        <v>2.63</v>
      </c>
      <c r="X2370" t="n">
        <v>0.36</v>
      </c>
      <c r="Y2370" t="n">
        <v>1</v>
      </c>
      <c r="Z2370" t="n">
        <v>10</v>
      </c>
    </row>
    <row r="2371">
      <c r="A2371" t="n">
        <v>28</v>
      </c>
      <c r="B2371" t="n">
        <v>55</v>
      </c>
      <c r="C2371" t="inlineStr">
        <is>
          <t xml:space="preserve">CONCLUIDO	</t>
        </is>
      </c>
      <c r="D2371" t="n">
        <v>5.5311</v>
      </c>
      <c r="E2371" t="n">
        <v>18.08</v>
      </c>
      <c r="F2371" t="n">
        <v>15.69</v>
      </c>
      <c r="G2371" t="n">
        <v>72.39</v>
      </c>
      <c r="H2371" t="n">
        <v>1.13</v>
      </c>
      <c r="I2371" t="n">
        <v>13</v>
      </c>
      <c r="J2371" t="n">
        <v>125.16</v>
      </c>
      <c r="K2371" t="n">
        <v>43.4</v>
      </c>
      <c r="L2371" t="n">
        <v>8</v>
      </c>
      <c r="M2371" t="n">
        <v>11</v>
      </c>
      <c r="N2371" t="n">
        <v>18.76</v>
      </c>
      <c r="O2371" t="n">
        <v>15670.68</v>
      </c>
      <c r="P2371" t="n">
        <v>133.89</v>
      </c>
      <c r="Q2371" t="n">
        <v>467.07</v>
      </c>
      <c r="R2371" t="n">
        <v>61.47</v>
      </c>
      <c r="S2371" t="n">
        <v>39.61</v>
      </c>
      <c r="T2371" t="n">
        <v>5962.74</v>
      </c>
      <c r="U2371" t="n">
        <v>0.64</v>
      </c>
      <c r="V2371" t="n">
        <v>0.74</v>
      </c>
      <c r="W2371" t="n">
        <v>2.63</v>
      </c>
      <c r="X2371" t="n">
        <v>0.35</v>
      </c>
      <c r="Y2371" t="n">
        <v>1</v>
      </c>
      <c r="Z2371" t="n">
        <v>10</v>
      </c>
    </row>
    <row r="2372">
      <c r="A2372" t="n">
        <v>29</v>
      </c>
      <c r="B2372" t="n">
        <v>55</v>
      </c>
      <c r="C2372" t="inlineStr">
        <is>
          <t xml:space="preserve">CONCLUIDO	</t>
        </is>
      </c>
      <c r="D2372" t="n">
        <v>5.5357</v>
      </c>
      <c r="E2372" t="n">
        <v>18.06</v>
      </c>
      <c r="F2372" t="n">
        <v>15.67</v>
      </c>
      <c r="G2372" t="n">
        <v>72.31999999999999</v>
      </c>
      <c r="H2372" t="n">
        <v>1.16</v>
      </c>
      <c r="I2372" t="n">
        <v>13</v>
      </c>
      <c r="J2372" t="n">
        <v>125.49</v>
      </c>
      <c r="K2372" t="n">
        <v>43.4</v>
      </c>
      <c r="L2372" t="n">
        <v>8.25</v>
      </c>
      <c r="M2372" t="n">
        <v>11</v>
      </c>
      <c r="N2372" t="n">
        <v>18.84</v>
      </c>
      <c r="O2372" t="n">
        <v>15711.24</v>
      </c>
      <c r="P2372" t="n">
        <v>134.29</v>
      </c>
      <c r="Q2372" t="n">
        <v>467.09</v>
      </c>
      <c r="R2372" t="n">
        <v>61.01</v>
      </c>
      <c r="S2372" t="n">
        <v>39.61</v>
      </c>
      <c r="T2372" t="n">
        <v>5729.94</v>
      </c>
      <c r="U2372" t="n">
        <v>0.65</v>
      </c>
      <c r="V2372" t="n">
        <v>0.74</v>
      </c>
      <c r="W2372" t="n">
        <v>2.63</v>
      </c>
      <c r="X2372" t="n">
        <v>0.34</v>
      </c>
      <c r="Y2372" t="n">
        <v>1</v>
      </c>
      <c r="Z2372" t="n">
        <v>10</v>
      </c>
    </row>
    <row r="2373">
      <c r="A2373" t="n">
        <v>30</v>
      </c>
      <c r="B2373" t="n">
        <v>55</v>
      </c>
      <c r="C2373" t="inlineStr">
        <is>
          <t xml:space="preserve">CONCLUIDO	</t>
        </is>
      </c>
      <c r="D2373" t="n">
        <v>5.5333</v>
      </c>
      <c r="E2373" t="n">
        <v>18.07</v>
      </c>
      <c r="F2373" t="n">
        <v>15.68</v>
      </c>
      <c r="G2373" t="n">
        <v>72.36</v>
      </c>
      <c r="H2373" t="n">
        <v>1.19</v>
      </c>
      <c r="I2373" t="n">
        <v>13</v>
      </c>
      <c r="J2373" t="n">
        <v>125.82</v>
      </c>
      <c r="K2373" t="n">
        <v>43.4</v>
      </c>
      <c r="L2373" t="n">
        <v>8.5</v>
      </c>
      <c r="M2373" t="n">
        <v>11</v>
      </c>
      <c r="N2373" t="n">
        <v>18.92</v>
      </c>
      <c r="O2373" t="n">
        <v>15751.84</v>
      </c>
      <c r="P2373" t="n">
        <v>132.97</v>
      </c>
      <c r="Q2373" t="n">
        <v>467.07</v>
      </c>
      <c r="R2373" t="n">
        <v>61.38</v>
      </c>
      <c r="S2373" t="n">
        <v>39.61</v>
      </c>
      <c r="T2373" t="n">
        <v>5914.21</v>
      </c>
      <c r="U2373" t="n">
        <v>0.65</v>
      </c>
      <c r="V2373" t="n">
        <v>0.74</v>
      </c>
      <c r="W2373" t="n">
        <v>2.62</v>
      </c>
      <c r="X2373" t="n">
        <v>0.34</v>
      </c>
      <c r="Y2373" t="n">
        <v>1</v>
      </c>
      <c r="Z2373" t="n">
        <v>10</v>
      </c>
    </row>
    <row r="2374">
      <c r="A2374" t="n">
        <v>31</v>
      </c>
      <c r="B2374" t="n">
        <v>55</v>
      </c>
      <c r="C2374" t="inlineStr">
        <is>
          <t xml:space="preserve">CONCLUIDO	</t>
        </is>
      </c>
      <c r="D2374" t="n">
        <v>5.5491</v>
      </c>
      <c r="E2374" t="n">
        <v>18.02</v>
      </c>
      <c r="F2374" t="n">
        <v>15.65</v>
      </c>
      <c r="G2374" t="n">
        <v>78.25</v>
      </c>
      <c r="H2374" t="n">
        <v>1.22</v>
      </c>
      <c r="I2374" t="n">
        <v>12</v>
      </c>
      <c r="J2374" t="n">
        <v>126.15</v>
      </c>
      <c r="K2374" t="n">
        <v>43.4</v>
      </c>
      <c r="L2374" t="n">
        <v>8.75</v>
      </c>
      <c r="M2374" t="n">
        <v>10</v>
      </c>
      <c r="N2374" t="n">
        <v>19</v>
      </c>
      <c r="O2374" t="n">
        <v>15792.46</v>
      </c>
      <c r="P2374" t="n">
        <v>131.82</v>
      </c>
      <c r="Q2374" t="n">
        <v>467.07</v>
      </c>
      <c r="R2374" t="n">
        <v>60.2</v>
      </c>
      <c r="S2374" t="n">
        <v>39.61</v>
      </c>
      <c r="T2374" t="n">
        <v>5332.39</v>
      </c>
      <c r="U2374" t="n">
        <v>0.66</v>
      </c>
      <c r="V2374" t="n">
        <v>0.75</v>
      </c>
      <c r="W2374" t="n">
        <v>2.63</v>
      </c>
      <c r="X2374" t="n">
        <v>0.32</v>
      </c>
      <c r="Y2374" t="n">
        <v>1</v>
      </c>
      <c r="Z2374" t="n">
        <v>10</v>
      </c>
    </row>
    <row r="2375">
      <c r="A2375" t="n">
        <v>32</v>
      </c>
      <c r="B2375" t="n">
        <v>55</v>
      </c>
      <c r="C2375" t="inlineStr">
        <is>
          <t xml:space="preserve">CONCLUIDO	</t>
        </is>
      </c>
      <c r="D2375" t="n">
        <v>5.5493</v>
      </c>
      <c r="E2375" t="n">
        <v>18.02</v>
      </c>
      <c r="F2375" t="n">
        <v>15.65</v>
      </c>
      <c r="G2375" t="n">
        <v>78.25</v>
      </c>
      <c r="H2375" t="n">
        <v>1.26</v>
      </c>
      <c r="I2375" t="n">
        <v>12</v>
      </c>
      <c r="J2375" t="n">
        <v>126.48</v>
      </c>
      <c r="K2375" t="n">
        <v>43.4</v>
      </c>
      <c r="L2375" t="n">
        <v>9</v>
      </c>
      <c r="M2375" t="n">
        <v>10</v>
      </c>
      <c r="N2375" t="n">
        <v>19.08</v>
      </c>
      <c r="O2375" t="n">
        <v>15833.12</v>
      </c>
      <c r="P2375" t="n">
        <v>130.69</v>
      </c>
      <c r="Q2375" t="n">
        <v>467.07</v>
      </c>
      <c r="R2375" t="n">
        <v>60.28</v>
      </c>
      <c r="S2375" t="n">
        <v>39.61</v>
      </c>
      <c r="T2375" t="n">
        <v>5370.39</v>
      </c>
      <c r="U2375" t="n">
        <v>0.66</v>
      </c>
      <c r="V2375" t="n">
        <v>0.75</v>
      </c>
      <c r="W2375" t="n">
        <v>2.63</v>
      </c>
      <c r="X2375" t="n">
        <v>0.32</v>
      </c>
      <c r="Y2375" t="n">
        <v>1</v>
      </c>
      <c r="Z2375" t="n">
        <v>10</v>
      </c>
    </row>
    <row r="2376">
      <c r="A2376" t="n">
        <v>33</v>
      </c>
      <c r="B2376" t="n">
        <v>55</v>
      </c>
      <c r="C2376" t="inlineStr">
        <is>
          <t xml:space="preserve">CONCLUIDO	</t>
        </is>
      </c>
      <c r="D2376" t="n">
        <v>5.5707</v>
      </c>
      <c r="E2376" t="n">
        <v>17.95</v>
      </c>
      <c r="F2376" t="n">
        <v>15.6</v>
      </c>
      <c r="G2376" t="n">
        <v>85.11</v>
      </c>
      <c r="H2376" t="n">
        <v>1.29</v>
      </c>
      <c r="I2376" t="n">
        <v>11</v>
      </c>
      <c r="J2376" t="n">
        <v>126.81</v>
      </c>
      <c r="K2376" t="n">
        <v>43.4</v>
      </c>
      <c r="L2376" t="n">
        <v>9.25</v>
      </c>
      <c r="M2376" t="n">
        <v>9</v>
      </c>
      <c r="N2376" t="n">
        <v>19.16</v>
      </c>
      <c r="O2376" t="n">
        <v>15873.8</v>
      </c>
      <c r="P2376" t="n">
        <v>128.88</v>
      </c>
      <c r="Q2376" t="n">
        <v>467.07</v>
      </c>
      <c r="R2376" t="n">
        <v>58.92</v>
      </c>
      <c r="S2376" t="n">
        <v>39.61</v>
      </c>
      <c r="T2376" t="n">
        <v>4697.89</v>
      </c>
      <c r="U2376" t="n">
        <v>0.67</v>
      </c>
      <c r="V2376" t="n">
        <v>0.75</v>
      </c>
      <c r="W2376" t="n">
        <v>2.62</v>
      </c>
      <c r="X2376" t="n">
        <v>0.27</v>
      </c>
      <c r="Y2376" t="n">
        <v>1</v>
      </c>
      <c r="Z2376" t="n">
        <v>10</v>
      </c>
    </row>
    <row r="2377">
      <c r="A2377" t="n">
        <v>34</v>
      </c>
      <c r="B2377" t="n">
        <v>55</v>
      </c>
      <c r="C2377" t="inlineStr">
        <is>
          <t xml:space="preserve">CONCLUIDO	</t>
        </is>
      </c>
      <c r="D2377" t="n">
        <v>5.5638</v>
      </c>
      <c r="E2377" t="n">
        <v>17.97</v>
      </c>
      <c r="F2377" t="n">
        <v>15.63</v>
      </c>
      <c r="G2377" t="n">
        <v>85.23</v>
      </c>
      <c r="H2377" t="n">
        <v>1.32</v>
      </c>
      <c r="I2377" t="n">
        <v>11</v>
      </c>
      <c r="J2377" t="n">
        <v>127.14</v>
      </c>
      <c r="K2377" t="n">
        <v>43.4</v>
      </c>
      <c r="L2377" t="n">
        <v>9.5</v>
      </c>
      <c r="M2377" t="n">
        <v>9</v>
      </c>
      <c r="N2377" t="n">
        <v>19.24</v>
      </c>
      <c r="O2377" t="n">
        <v>15914.51</v>
      </c>
      <c r="P2377" t="n">
        <v>128.24</v>
      </c>
      <c r="Q2377" t="n">
        <v>467.07</v>
      </c>
      <c r="R2377" t="n">
        <v>59.44</v>
      </c>
      <c r="S2377" t="n">
        <v>39.61</v>
      </c>
      <c r="T2377" t="n">
        <v>4953.72</v>
      </c>
      <c r="U2377" t="n">
        <v>0.67</v>
      </c>
      <c r="V2377" t="n">
        <v>0.75</v>
      </c>
      <c r="W2377" t="n">
        <v>2.63</v>
      </c>
      <c r="X2377" t="n">
        <v>0.29</v>
      </c>
      <c r="Y2377" t="n">
        <v>1</v>
      </c>
      <c r="Z2377" t="n">
        <v>10</v>
      </c>
    </row>
    <row r="2378">
      <c r="A2378" t="n">
        <v>35</v>
      </c>
      <c r="B2378" t="n">
        <v>55</v>
      </c>
      <c r="C2378" t="inlineStr">
        <is>
          <t xml:space="preserve">CONCLUIDO	</t>
        </is>
      </c>
      <c r="D2378" t="n">
        <v>5.5678</v>
      </c>
      <c r="E2378" t="n">
        <v>17.96</v>
      </c>
      <c r="F2378" t="n">
        <v>15.61</v>
      </c>
      <c r="G2378" t="n">
        <v>85.16</v>
      </c>
      <c r="H2378" t="n">
        <v>1.35</v>
      </c>
      <c r="I2378" t="n">
        <v>11</v>
      </c>
      <c r="J2378" t="n">
        <v>127.47</v>
      </c>
      <c r="K2378" t="n">
        <v>43.4</v>
      </c>
      <c r="L2378" t="n">
        <v>9.75</v>
      </c>
      <c r="M2378" t="n">
        <v>8</v>
      </c>
      <c r="N2378" t="n">
        <v>19.32</v>
      </c>
      <c r="O2378" t="n">
        <v>15955.25</v>
      </c>
      <c r="P2378" t="n">
        <v>128.22</v>
      </c>
      <c r="Q2378" t="n">
        <v>467.07</v>
      </c>
      <c r="R2378" t="n">
        <v>58.99</v>
      </c>
      <c r="S2378" t="n">
        <v>39.61</v>
      </c>
      <c r="T2378" t="n">
        <v>4731.42</v>
      </c>
      <c r="U2378" t="n">
        <v>0.67</v>
      </c>
      <c r="V2378" t="n">
        <v>0.75</v>
      </c>
      <c r="W2378" t="n">
        <v>2.63</v>
      </c>
      <c r="X2378" t="n">
        <v>0.28</v>
      </c>
      <c r="Y2378" t="n">
        <v>1</v>
      </c>
      <c r="Z2378" t="n">
        <v>10</v>
      </c>
    </row>
    <row r="2379">
      <c r="A2379" t="n">
        <v>36</v>
      </c>
      <c r="B2379" t="n">
        <v>55</v>
      </c>
      <c r="C2379" t="inlineStr">
        <is>
          <t xml:space="preserve">CONCLUIDO	</t>
        </is>
      </c>
      <c r="D2379" t="n">
        <v>5.5636</v>
      </c>
      <c r="E2379" t="n">
        <v>17.97</v>
      </c>
      <c r="F2379" t="n">
        <v>15.63</v>
      </c>
      <c r="G2379" t="n">
        <v>85.23999999999999</v>
      </c>
      <c r="H2379" t="n">
        <v>1.38</v>
      </c>
      <c r="I2379" t="n">
        <v>11</v>
      </c>
      <c r="J2379" t="n">
        <v>127.8</v>
      </c>
      <c r="K2379" t="n">
        <v>43.4</v>
      </c>
      <c r="L2379" t="n">
        <v>10</v>
      </c>
      <c r="M2379" t="n">
        <v>7</v>
      </c>
      <c r="N2379" t="n">
        <v>19.4</v>
      </c>
      <c r="O2379" t="n">
        <v>15996.02</v>
      </c>
      <c r="P2379" t="n">
        <v>126.23</v>
      </c>
      <c r="Q2379" t="n">
        <v>467.07</v>
      </c>
      <c r="R2379" t="n">
        <v>59.45</v>
      </c>
      <c r="S2379" t="n">
        <v>39.61</v>
      </c>
      <c r="T2379" t="n">
        <v>4960.17</v>
      </c>
      <c r="U2379" t="n">
        <v>0.67</v>
      </c>
      <c r="V2379" t="n">
        <v>0.75</v>
      </c>
      <c r="W2379" t="n">
        <v>2.63</v>
      </c>
      <c r="X2379" t="n">
        <v>0.29</v>
      </c>
      <c r="Y2379" t="n">
        <v>1</v>
      </c>
      <c r="Z2379" t="n">
        <v>10</v>
      </c>
    </row>
    <row r="2380">
      <c r="A2380" t="n">
        <v>37</v>
      </c>
      <c r="B2380" t="n">
        <v>55</v>
      </c>
      <c r="C2380" t="inlineStr">
        <is>
          <t xml:space="preserve">CONCLUIDO	</t>
        </is>
      </c>
      <c r="D2380" t="n">
        <v>5.5825</v>
      </c>
      <c r="E2380" t="n">
        <v>17.91</v>
      </c>
      <c r="F2380" t="n">
        <v>15.59</v>
      </c>
      <c r="G2380" t="n">
        <v>93.54000000000001</v>
      </c>
      <c r="H2380" t="n">
        <v>1.41</v>
      </c>
      <c r="I2380" t="n">
        <v>10</v>
      </c>
      <c r="J2380" t="n">
        <v>128.13</v>
      </c>
      <c r="K2380" t="n">
        <v>43.4</v>
      </c>
      <c r="L2380" t="n">
        <v>10.25</v>
      </c>
      <c r="M2380" t="n">
        <v>4</v>
      </c>
      <c r="N2380" t="n">
        <v>19.48</v>
      </c>
      <c r="O2380" t="n">
        <v>16036.82</v>
      </c>
      <c r="P2380" t="n">
        <v>125.67</v>
      </c>
      <c r="Q2380" t="n">
        <v>467.07</v>
      </c>
      <c r="R2380" t="n">
        <v>58.17</v>
      </c>
      <c r="S2380" t="n">
        <v>39.61</v>
      </c>
      <c r="T2380" t="n">
        <v>4324.79</v>
      </c>
      <c r="U2380" t="n">
        <v>0.68</v>
      </c>
      <c r="V2380" t="n">
        <v>0.75</v>
      </c>
      <c r="W2380" t="n">
        <v>2.63</v>
      </c>
      <c r="X2380" t="n">
        <v>0.26</v>
      </c>
      <c r="Y2380" t="n">
        <v>1</v>
      </c>
      <c r="Z2380" t="n">
        <v>10</v>
      </c>
    </row>
    <row r="2381">
      <c r="A2381" t="n">
        <v>38</v>
      </c>
      <c r="B2381" t="n">
        <v>55</v>
      </c>
      <c r="C2381" t="inlineStr">
        <is>
          <t xml:space="preserve">CONCLUIDO	</t>
        </is>
      </c>
      <c r="D2381" t="n">
        <v>5.5789</v>
      </c>
      <c r="E2381" t="n">
        <v>17.92</v>
      </c>
      <c r="F2381" t="n">
        <v>15.6</v>
      </c>
      <c r="G2381" t="n">
        <v>93.61</v>
      </c>
      <c r="H2381" t="n">
        <v>1.44</v>
      </c>
      <c r="I2381" t="n">
        <v>10</v>
      </c>
      <c r="J2381" t="n">
        <v>128.46</v>
      </c>
      <c r="K2381" t="n">
        <v>43.4</v>
      </c>
      <c r="L2381" t="n">
        <v>10.5</v>
      </c>
      <c r="M2381" t="n">
        <v>1</v>
      </c>
      <c r="N2381" t="n">
        <v>19.56</v>
      </c>
      <c r="O2381" t="n">
        <v>16077.65</v>
      </c>
      <c r="P2381" t="n">
        <v>125.97</v>
      </c>
      <c r="Q2381" t="n">
        <v>467.07</v>
      </c>
      <c r="R2381" t="n">
        <v>58.44</v>
      </c>
      <c r="S2381" t="n">
        <v>39.61</v>
      </c>
      <c r="T2381" t="n">
        <v>4458.9</v>
      </c>
      <c r="U2381" t="n">
        <v>0.68</v>
      </c>
      <c r="V2381" t="n">
        <v>0.75</v>
      </c>
      <c r="W2381" t="n">
        <v>2.63</v>
      </c>
      <c r="X2381" t="n">
        <v>0.27</v>
      </c>
      <c r="Y2381" t="n">
        <v>1</v>
      </c>
      <c r="Z2381" t="n">
        <v>10</v>
      </c>
    </row>
    <row r="2382">
      <c r="A2382" t="n">
        <v>39</v>
      </c>
      <c r="B2382" t="n">
        <v>55</v>
      </c>
      <c r="C2382" t="inlineStr">
        <is>
          <t xml:space="preserve">CONCLUIDO	</t>
        </is>
      </c>
      <c r="D2382" t="n">
        <v>5.5786</v>
      </c>
      <c r="E2382" t="n">
        <v>17.93</v>
      </c>
      <c r="F2382" t="n">
        <v>15.6</v>
      </c>
      <c r="G2382" t="n">
        <v>93.61</v>
      </c>
      <c r="H2382" t="n">
        <v>1.47</v>
      </c>
      <c r="I2382" t="n">
        <v>10</v>
      </c>
      <c r="J2382" t="n">
        <v>128.79</v>
      </c>
      <c r="K2382" t="n">
        <v>43.4</v>
      </c>
      <c r="L2382" t="n">
        <v>10.75</v>
      </c>
      <c r="M2382" t="n">
        <v>1</v>
      </c>
      <c r="N2382" t="n">
        <v>19.64</v>
      </c>
      <c r="O2382" t="n">
        <v>16118.5</v>
      </c>
      <c r="P2382" t="n">
        <v>126.09</v>
      </c>
      <c r="Q2382" t="n">
        <v>467.09</v>
      </c>
      <c r="R2382" t="n">
        <v>58.33</v>
      </c>
      <c r="S2382" t="n">
        <v>39.61</v>
      </c>
      <c r="T2382" t="n">
        <v>4405.45</v>
      </c>
      <c r="U2382" t="n">
        <v>0.68</v>
      </c>
      <c r="V2382" t="n">
        <v>0.75</v>
      </c>
      <c r="W2382" t="n">
        <v>2.64</v>
      </c>
      <c r="X2382" t="n">
        <v>0.27</v>
      </c>
      <c r="Y2382" t="n">
        <v>1</v>
      </c>
      <c r="Z2382" t="n">
        <v>10</v>
      </c>
    </row>
    <row r="2383">
      <c r="A2383" t="n">
        <v>40</v>
      </c>
      <c r="B2383" t="n">
        <v>55</v>
      </c>
      <c r="C2383" t="inlineStr">
        <is>
          <t xml:space="preserve">CONCLUIDO	</t>
        </is>
      </c>
      <c r="D2383" t="n">
        <v>5.581</v>
      </c>
      <c r="E2383" t="n">
        <v>17.92</v>
      </c>
      <c r="F2383" t="n">
        <v>15.6</v>
      </c>
      <c r="G2383" t="n">
        <v>93.56999999999999</v>
      </c>
      <c r="H2383" t="n">
        <v>1.5</v>
      </c>
      <c r="I2383" t="n">
        <v>10</v>
      </c>
      <c r="J2383" t="n">
        <v>129.13</v>
      </c>
      <c r="K2383" t="n">
        <v>43.4</v>
      </c>
      <c r="L2383" t="n">
        <v>11</v>
      </c>
      <c r="M2383" t="n">
        <v>1</v>
      </c>
      <c r="N2383" t="n">
        <v>19.73</v>
      </c>
      <c r="O2383" t="n">
        <v>16159.39</v>
      </c>
      <c r="P2383" t="n">
        <v>126.11</v>
      </c>
      <c r="Q2383" t="n">
        <v>467.07</v>
      </c>
      <c r="R2383" t="n">
        <v>58.19</v>
      </c>
      <c r="S2383" t="n">
        <v>39.61</v>
      </c>
      <c r="T2383" t="n">
        <v>4333.44</v>
      </c>
      <c r="U2383" t="n">
        <v>0.68</v>
      </c>
      <c r="V2383" t="n">
        <v>0.75</v>
      </c>
      <c r="W2383" t="n">
        <v>2.63</v>
      </c>
      <c r="X2383" t="n">
        <v>0.26</v>
      </c>
      <c r="Y2383" t="n">
        <v>1</v>
      </c>
      <c r="Z2383" t="n">
        <v>10</v>
      </c>
    </row>
    <row r="2384">
      <c r="A2384" t="n">
        <v>41</v>
      </c>
      <c r="B2384" t="n">
        <v>55</v>
      </c>
      <c r="C2384" t="inlineStr">
        <is>
          <t xml:space="preserve">CONCLUIDO	</t>
        </is>
      </c>
      <c r="D2384" t="n">
        <v>5.5791</v>
      </c>
      <c r="E2384" t="n">
        <v>17.92</v>
      </c>
      <c r="F2384" t="n">
        <v>15.6</v>
      </c>
      <c r="G2384" t="n">
        <v>93.61</v>
      </c>
      <c r="H2384" t="n">
        <v>1.54</v>
      </c>
      <c r="I2384" t="n">
        <v>10</v>
      </c>
      <c r="J2384" t="n">
        <v>129.46</v>
      </c>
      <c r="K2384" t="n">
        <v>43.4</v>
      </c>
      <c r="L2384" t="n">
        <v>11.25</v>
      </c>
      <c r="M2384" t="n">
        <v>1</v>
      </c>
      <c r="N2384" t="n">
        <v>19.81</v>
      </c>
      <c r="O2384" t="n">
        <v>16200.3</v>
      </c>
      <c r="P2384" t="n">
        <v>126.43</v>
      </c>
      <c r="Q2384" t="n">
        <v>467.07</v>
      </c>
      <c r="R2384" t="n">
        <v>58.37</v>
      </c>
      <c r="S2384" t="n">
        <v>39.61</v>
      </c>
      <c r="T2384" t="n">
        <v>4424.9</v>
      </c>
      <c r="U2384" t="n">
        <v>0.68</v>
      </c>
      <c r="V2384" t="n">
        <v>0.75</v>
      </c>
      <c r="W2384" t="n">
        <v>2.63</v>
      </c>
      <c r="X2384" t="n">
        <v>0.27</v>
      </c>
      <c r="Y2384" t="n">
        <v>1</v>
      </c>
      <c r="Z2384" t="n">
        <v>10</v>
      </c>
    </row>
    <row r="2385">
      <c r="A2385" t="n">
        <v>42</v>
      </c>
      <c r="B2385" t="n">
        <v>55</v>
      </c>
      <c r="C2385" t="inlineStr">
        <is>
          <t xml:space="preserve">CONCLUIDO	</t>
        </is>
      </c>
      <c r="D2385" t="n">
        <v>5.5806</v>
      </c>
      <c r="E2385" t="n">
        <v>17.92</v>
      </c>
      <c r="F2385" t="n">
        <v>15.6</v>
      </c>
      <c r="G2385" t="n">
        <v>93.58</v>
      </c>
      <c r="H2385" t="n">
        <v>1.57</v>
      </c>
      <c r="I2385" t="n">
        <v>10</v>
      </c>
      <c r="J2385" t="n">
        <v>129.79</v>
      </c>
      <c r="K2385" t="n">
        <v>43.4</v>
      </c>
      <c r="L2385" t="n">
        <v>11.5</v>
      </c>
      <c r="M2385" t="n">
        <v>1</v>
      </c>
      <c r="N2385" t="n">
        <v>19.89</v>
      </c>
      <c r="O2385" t="n">
        <v>16241.25</v>
      </c>
      <c r="P2385" t="n">
        <v>126.47</v>
      </c>
      <c r="Q2385" t="n">
        <v>467.07</v>
      </c>
      <c r="R2385" t="n">
        <v>58.34</v>
      </c>
      <c r="S2385" t="n">
        <v>39.61</v>
      </c>
      <c r="T2385" t="n">
        <v>4409.14</v>
      </c>
      <c r="U2385" t="n">
        <v>0.68</v>
      </c>
      <c r="V2385" t="n">
        <v>0.75</v>
      </c>
      <c r="W2385" t="n">
        <v>2.63</v>
      </c>
      <c r="X2385" t="n">
        <v>0.26</v>
      </c>
      <c r="Y2385" t="n">
        <v>1</v>
      </c>
      <c r="Z2385" t="n">
        <v>10</v>
      </c>
    </row>
    <row r="2386">
      <c r="A2386" t="n">
        <v>43</v>
      </c>
      <c r="B2386" t="n">
        <v>55</v>
      </c>
      <c r="C2386" t="inlineStr">
        <is>
          <t xml:space="preserve">CONCLUIDO	</t>
        </is>
      </c>
      <c r="D2386" t="n">
        <v>5.5799</v>
      </c>
      <c r="E2386" t="n">
        <v>17.92</v>
      </c>
      <c r="F2386" t="n">
        <v>15.6</v>
      </c>
      <c r="G2386" t="n">
        <v>93.59</v>
      </c>
      <c r="H2386" t="n">
        <v>1.6</v>
      </c>
      <c r="I2386" t="n">
        <v>10</v>
      </c>
      <c r="J2386" t="n">
        <v>130.12</v>
      </c>
      <c r="K2386" t="n">
        <v>43.4</v>
      </c>
      <c r="L2386" t="n">
        <v>11.75</v>
      </c>
      <c r="M2386" t="n">
        <v>0</v>
      </c>
      <c r="N2386" t="n">
        <v>19.97</v>
      </c>
      <c r="O2386" t="n">
        <v>16282.22</v>
      </c>
      <c r="P2386" t="n">
        <v>126.78</v>
      </c>
      <c r="Q2386" t="n">
        <v>467.07</v>
      </c>
      <c r="R2386" t="n">
        <v>58.34</v>
      </c>
      <c r="S2386" t="n">
        <v>39.61</v>
      </c>
      <c r="T2386" t="n">
        <v>4408.91</v>
      </c>
      <c r="U2386" t="n">
        <v>0.68</v>
      </c>
      <c r="V2386" t="n">
        <v>0.75</v>
      </c>
      <c r="W2386" t="n">
        <v>2.63</v>
      </c>
      <c r="X2386" t="n">
        <v>0.27</v>
      </c>
      <c r="Y2386" t="n">
        <v>1</v>
      </c>
      <c r="Z238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INDEX(resultados!$A$2:$ZZ$2386, 1, MATCH($B$1, resultados!$A$1:$ZZ$1, 0))</f>
        <v/>
      </c>
      <c r="B7">
        <f>INDEX(resultados!$A$2:$ZZ$2386, 1, MATCH($B$2, resultados!$A$1:$ZZ$1, 0))</f>
        <v/>
      </c>
      <c r="C7">
        <f>INDEX(resultados!$A$2:$ZZ$2386, 1, MATCH($B$3, resultados!$A$1:$ZZ$1, 0))</f>
        <v/>
      </c>
    </row>
    <row r="8">
      <c r="A8">
        <f>INDEX(resultados!$A$2:$ZZ$2386, 2, MATCH($B$1, resultados!$A$1:$ZZ$1, 0))</f>
        <v/>
      </c>
      <c r="B8">
        <f>INDEX(resultados!$A$2:$ZZ$2386, 2, MATCH($B$2, resultados!$A$1:$ZZ$1, 0))</f>
        <v/>
      </c>
      <c r="C8">
        <f>INDEX(resultados!$A$2:$ZZ$2386, 2, MATCH($B$3, resultados!$A$1:$ZZ$1, 0))</f>
        <v/>
      </c>
    </row>
    <row r="9">
      <c r="A9">
        <f>INDEX(resultados!$A$2:$ZZ$2386, 3, MATCH($B$1, resultados!$A$1:$ZZ$1, 0))</f>
        <v/>
      </c>
      <c r="B9">
        <f>INDEX(resultados!$A$2:$ZZ$2386, 3, MATCH($B$2, resultados!$A$1:$ZZ$1, 0))</f>
        <v/>
      </c>
      <c r="C9">
        <f>INDEX(resultados!$A$2:$ZZ$2386, 3, MATCH($B$3, resultados!$A$1:$ZZ$1, 0))</f>
        <v/>
      </c>
    </row>
    <row r="10">
      <c r="A10">
        <f>INDEX(resultados!$A$2:$ZZ$2386, 4, MATCH($B$1, resultados!$A$1:$ZZ$1, 0))</f>
        <v/>
      </c>
      <c r="B10">
        <f>INDEX(resultados!$A$2:$ZZ$2386, 4, MATCH($B$2, resultados!$A$1:$ZZ$1, 0))</f>
        <v/>
      </c>
      <c r="C10">
        <f>INDEX(resultados!$A$2:$ZZ$2386, 4, MATCH($B$3, resultados!$A$1:$ZZ$1, 0))</f>
        <v/>
      </c>
    </row>
    <row r="11">
      <c r="A11">
        <f>INDEX(resultados!$A$2:$ZZ$2386, 5, MATCH($B$1, resultados!$A$1:$ZZ$1, 0))</f>
        <v/>
      </c>
      <c r="B11">
        <f>INDEX(resultados!$A$2:$ZZ$2386, 5, MATCH($B$2, resultados!$A$1:$ZZ$1, 0))</f>
        <v/>
      </c>
      <c r="C11">
        <f>INDEX(resultados!$A$2:$ZZ$2386, 5, MATCH($B$3, resultados!$A$1:$ZZ$1, 0))</f>
        <v/>
      </c>
    </row>
    <row r="12">
      <c r="A12">
        <f>INDEX(resultados!$A$2:$ZZ$2386, 6, MATCH($B$1, resultados!$A$1:$ZZ$1, 0))</f>
        <v/>
      </c>
      <c r="B12">
        <f>INDEX(resultados!$A$2:$ZZ$2386, 6, MATCH($B$2, resultados!$A$1:$ZZ$1, 0))</f>
        <v/>
      </c>
      <c r="C12">
        <f>INDEX(resultados!$A$2:$ZZ$2386, 6, MATCH($B$3, resultados!$A$1:$ZZ$1, 0))</f>
        <v/>
      </c>
    </row>
    <row r="13">
      <c r="A13">
        <f>INDEX(resultados!$A$2:$ZZ$2386, 7, MATCH($B$1, resultados!$A$1:$ZZ$1, 0))</f>
        <v/>
      </c>
      <c r="B13">
        <f>INDEX(resultados!$A$2:$ZZ$2386, 7, MATCH($B$2, resultados!$A$1:$ZZ$1, 0))</f>
        <v/>
      </c>
      <c r="C13">
        <f>INDEX(resultados!$A$2:$ZZ$2386, 7, MATCH($B$3, resultados!$A$1:$ZZ$1, 0))</f>
        <v/>
      </c>
    </row>
    <row r="14">
      <c r="A14">
        <f>INDEX(resultados!$A$2:$ZZ$2386, 8, MATCH($B$1, resultados!$A$1:$ZZ$1, 0))</f>
        <v/>
      </c>
      <c r="B14">
        <f>INDEX(resultados!$A$2:$ZZ$2386, 8, MATCH($B$2, resultados!$A$1:$ZZ$1, 0))</f>
        <v/>
      </c>
      <c r="C14">
        <f>INDEX(resultados!$A$2:$ZZ$2386, 8, MATCH($B$3, resultados!$A$1:$ZZ$1, 0))</f>
        <v/>
      </c>
    </row>
    <row r="15">
      <c r="A15">
        <f>INDEX(resultados!$A$2:$ZZ$2386, 9, MATCH($B$1, resultados!$A$1:$ZZ$1, 0))</f>
        <v/>
      </c>
      <c r="B15">
        <f>INDEX(resultados!$A$2:$ZZ$2386, 9, MATCH($B$2, resultados!$A$1:$ZZ$1, 0))</f>
        <v/>
      </c>
      <c r="C15">
        <f>INDEX(resultados!$A$2:$ZZ$2386, 9, MATCH($B$3, resultados!$A$1:$ZZ$1, 0))</f>
        <v/>
      </c>
    </row>
    <row r="16">
      <c r="A16">
        <f>INDEX(resultados!$A$2:$ZZ$2386, 10, MATCH($B$1, resultados!$A$1:$ZZ$1, 0))</f>
        <v/>
      </c>
      <c r="B16">
        <f>INDEX(resultados!$A$2:$ZZ$2386, 10, MATCH($B$2, resultados!$A$1:$ZZ$1, 0))</f>
        <v/>
      </c>
      <c r="C16">
        <f>INDEX(resultados!$A$2:$ZZ$2386, 10, MATCH($B$3, resultados!$A$1:$ZZ$1, 0))</f>
        <v/>
      </c>
    </row>
    <row r="17">
      <c r="A17">
        <f>INDEX(resultados!$A$2:$ZZ$2386, 11, MATCH($B$1, resultados!$A$1:$ZZ$1, 0))</f>
        <v/>
      </c>
      <c r="B17">
        <f>INDEX(resultados!$A$2:$ZZ$2386, 11, MATCH($B$2, resultados!$A$1:$ZZ$1, 0))</f>
        <v/>
      </c>
      <c r="C17">
        <f>INDEX(resultados!$A$2:$ZZ$2386, 11, MATCH($B$3, resultados!$A$1:$ZZ$1, 0))</f>
        <v/>
      </c>
    </row>
    <row r="18">
      <c r="A18">
        <f>INDEX(resultados!$A$2:$ZZ$2386, 12, MATCH($B$1, resultados!$A$1:$ZZ$1, 0))</f>
        <v/>
      </c>
      <c r="B18">
        <f>INDEX(resultados!$A$2:$ZZ$2386, 12, MATCH($B$2, resultados!$A$1:$ZZ$1, 0))</f>
        <v/>
      </c>
      <c r="C18">
        <f>INDEX(resultados!$A$2:$ZZ$2386, 12, MATCH($B$3, resultados!$A$1:$ZZ$1, 0))</f>
        <v/>
      </c>
    </row>
    <row r="19">
      <c r="A19">
        <f>INDEX(resultados!$A$2:$ZZ$2386, 13, MATCH($B$1, resultados!$A$1:$ZZ$1, 0))</f>
        <v/>
      </c>
      <c r="B19">
        <f>INDEX(resultados!$A$2:$ZZ$2386, 13, MATCH($B$2, resultados!$A$1:$ZZ$1, 0))</f>
        <v/>
      </c>
      <c r="C19">
        <f>INDEX(resultados!$A$2:$ZZ$2386, 13, MATCH($B$3, resultados!$A$1:$ZZ$1, 0))</f>
        <v/>
      </c>
    </row>
    <row r="20">
      <c r="A20">
        <f>INDEX(resultados!$A$2:$ZZ$2386, 14, MATCH($B$1, resultados!$A$1:$ZZ$1, 0))</f>
        <v/>
      </c>
      <c r="B20">
        <f>INDEX(resultados!$A$2:$ZZ$2386, 14, MATCH($B$2, resultados!$A$1:$ZZ$1, 0))</f>
        <v/>
      </c>
      <c r="C20">
        <f>INDEX(resultados!$A$2:$ZZ$2386, 14, MATCH($B$3, resultados!$A$1:$ZZ$1, 0))</f>
        <v/>
      </c>
    </row>
    <row r="21">
      <c r="A21">
        <f>INDEX(resultados!$A$2:$ZZ$2386, 15, MATCH($B$1, resultados!$A$1:$ZZ$1, 0))</f>
        <v/>
      </c>
      <c r="B21">
        <f>INDEX(resultados!$A$2:$ZZ$2386, 15, MATCH($B$2, resultados!$A$1:$ZZ$1, 0))</f>
        <v/>
      </c>
      <c r="C21">
        <f>INDEX(resultados!$A$2:$ZZ$2386, 15, MATCH($B$3, resultados!$A$1:$ZZ$1, 0))</f>
        <v/>
      </c>
    </row>
    <row r="22">
      <c r="A22">
        <f>INDEX(resultados!$A$2:$ZZ$2386, 16, MATCH($B$1, resultados!$A$1:$ZZ$1, 0))</f>
        <v/>
      </c>
      <c r="B22">
        <f>INDEX(resultados!$A$2:$ZZ$2386, 16, MATCH($B$2, resultados!$A$1:$ZZ$1, 0))</f>
        <v/>
      </c>
      <c r="C22">
        <f>INDEX(resultados!$A$2:$ZZ$2386, 16, MATCH($B$3, resultados!$A$1:$ZZ$1, 0))</f>
        <v/>
      </c>
    </row>
    <row r="23">
      <c r="A23">
        <f>INDEX(resultados!$A$2:$ZZ$2386, 17, MATCH($B$1, resultados!$A$1:$ZZ$1, 0))</f>
        <v/>
      </c>
      <c r="B23">
        <f>INDEX(resultados!$A$2:$ZZ$2386, 17, MATCH($B$2, resultados!$A$1:$ZZ$1, 0))</f>
        <v/>
      </c>
      <c r="C23">
        <f>INDEX(resultados!$A$2:$ZZ$2386, 17, MATCH($B$3, resultados!$A$1:$ZZ$1, 0))</f>
        <v/>
      </c>
    </row>
    <row r="24">
      <c r="A24">
        <f>INDEX(resultados!$A$2:$ZZ$2386, 18, MATCH($B$1, resultados!$A$1:$ZZ$1, 0))</f>
        <v/>
      </c>
      <c r="B24">
        <f>INDEX(resultados!$A$2:$ZZ$2386, 18, MATCH($B$2, resultados!$A$1:$ZZ$1, 0))</f>
        <v/>
      </c>
      <c r="C24">
        <f>INDEX(resultados!$A$2:$ZZ$2386, 18, MATCH($B$3, resultados!$A$1:$ZZ$1, 0))</f>
        <v/>
      </c>
    </row>
    <row r="25">
      <c r="A25">
        <f>INDEX(resultados!$A$2:$ZZ$2386, 19, MATCH($B$1, resultados!$A$1:$ZZ$1, 0))</f>
        <v/>
      </c>
      <c r="B25">
        <f>INDEX(resultados!$A$2:$ZZ$2386, 19, MATCH($B$2, resultados!$A$1:$ZZ$1, 0))</f>
        <v/>
      </c>
      <c r="C25">
        <f>INDEX(resultados!$A$2:$ZZ$2386, 19, MATCH($B$3, resultados!$A$1:$ZZ$1, 0))</f>
        <v/>
      </c>
    </row>
    <row r="26">
      <c r="A26">
        <f>INDEX(resultados!$A$2:$ZZ$2386, 20, MATCH($B$1, resultados!$A$1:$ZZ$1, 0))</f>
        <v/>
      </c>
      <c r="B26">
        <f>INDEX(resultados!$A$2:$ZZ$2386, 20, MATCH($B$2, resultados!$A$1:$ZZ$1, 0))</f>
        <v/>
      </c>
      <c r="C26">
        <f>INDEX(resultados!$A$2:$ZZ$2386, 20, MATCH($B$3, resultados!$A$1:$ZZ$1, 0))</f>
        <v/>
      </c>
    </row>
    <row r="27">
      <c r="A27">
        <f>INDEX(resultados!$A$2:$ZZ$2386, 21, MATCH($B$1, resultados!$A$1:$ZZ$1, 0))</f>
        <v/>
      </c>
      <c r="B27">
        <f>INDEX(resultados!$A$2:$ZZ$2386, 21, MATCH($B$2, resultados!$A$1:$ZZ$1, 0))</f>
        <v/>
      </c>
      <c r="C27">
        <f>INDEX(resultados!$A$2:$ZZ$2386, 21, MATCH($B$3, resultados!$A$1:$ZZ$1, 0))</f>
        <v/>
      </c>
    </row>
    <row r="28">
      <c r="A28">
        <f>INDEX(resultados!$A$2:$ZZ$2386, 22, MATCH($B$1, resultados!$A$1:$ZZ$1, 0))</f>
        <v/>
      </c>
      <c r="B28">
        <f>INDEX(resultados!$A$2:$ZZ$2386, 22, MATCH($B$2, resultados!$A$1:$ZZ$1, 0))</f>
        <v/>
      </c>
      <c r="C28">
        <f>INDEX(resultados!$A$2:$ZZ$2386, 22, MATCH($B$3, resultados!$A$1:$ZZ$1, 0))</f>
        <v/>
      </c>
    </row>
    <row r="29">
      <c r="A29">
        <f>INDEX(resultados!$A$2:$ZZ$2386, 23, MATCH($B$1, resultados!$A$1:$ZZ$1, 0))</f>
        <v/>
      </c>
      <c r="B29">
        <f>INDEX(resultados!$A$2:$ZZ$2386, 23, MATCH($B$2, resultados!$A$1:$ZZ$1, 0))</f>
        <v/>
      </c>
      <c r="C29">
        <f>INDEX(resultados!$A$2:$ZZ$2386, 23, MATCH($B$3, resultados!$A$1:$ZZ$1, 0))</f>
        <v/>
      </c>
    </row>
    <row r="30">
      <c r="A30">
        <f>INDEX(resultados!$A$2:$ZZ$2386, 24, MATCH($B$1, resultados!$A$1:$ZZ$1, 0))</f>
        <v/>
      </c>
      <c r="B30">
        <f>INDEX(resultados!$A$2:$ZZ$2386, 24, MATCH($B$2, resultados!$A$1:$ZZ$1, 0))</f>
        <v/>
      </c>
      <c r="C30">
        <f>INDEX(resultados!$A$2:$ZZ$2386, 24, MATCH($B$3, resultados!$A$1:$ZZ$1, 0))</f>
        <v/>
      </c>
    </row>
    <row r="31">
      <c r="A31">
        <f>INDEX(resultados!$A$2:$ZZ$2386, 25, MATCH($B$1, resultados!$A$1:$ZZ$1, 0))</f>
        <v/>
      </c>
      <c r="B31">
        <f>INDEX(resultados!$A$2:$ZZ$2386, 25, MATCH($B$2, resultados!$A$1:$ZZ$1, 0))</f>
        <v/>
      </c>
      <c r="C31">
        <f>INDEX(resultados!$A$2:$ZZ$2386, 25, MATCH($B$3, resultados!$A$1:$ZZ$1, 0))</f>
        <v/>
      </c>
    </row>
    <row r="32">
      <c r="A32">
        <f>INDEX(resultados!$A$2:$ZZ$2386, 26, MATCH($B$1, resultados!$A$1:$ZZ$1, 0))</f>
        <v/>
      </c>
      <c r="B32">
        <f>INDEX(resultados!$A$2:$ZZ$2386, 26, MATCH($B$2, resultados!$A$1:$ZZ$1, 0))</f>
        <v/>
      </c>
      <c r="C32">
        <f>INDEX(resultados!$A$2:$ZZ$2386, 26, MATCH($B$3, resultados!$A$1:$ZZ$1, 0))</f>
        <v/>
      </c>
    </row>
    <row r="33">
      <c r="A33">
        <f>INDEX(resultados!$A$2:$ZZ$2386, 27, MATCH($B$1, resultados!$A$1:$ZZ$1, 0))</f>
        <v/>
      </c>
      <c r="B33">
        <f>INDEX(resultados!$A$2:$ZZ$2386, 27, MATCH($B$2, resultados!$A$1:$ZZ$1, 0))</f>
        <v/>
      </c>
      <c r="C33">
        <f>INDEX(resultados!$A$2:$ZZ$2386, 27, MATCH($B$3, resultados!$A$1:$ZZ$1, 0))</f>
        <v/>
      </c>
    </row>
    <row r="34">
      <c r="A34">
        <f>INDEX(resultados!$A$2:$ZZ$2386, 28, MATCH($B$1, resultados!$A$1:$ZZ$1, 0))</f>
        <v/>
      </c>
      <c r="B34">
        <f>INDEX(resultados!$A$2:$ZZ$2386, 28, MATCH($B$2, resultados!$A$1:$ZZ$1, 0))</f>
        <v/>
      </c>
      <c r="C34">
        <f>INDEX(resultados!$A$2:$ZZ$2386, 28, MATCH($B$3, resultados!$A$1:$ZZ$1, 0))</f>
        <v/>
      </c>
    </row>
    <row r="35">
      <c r="A35">
        <f>INDEX(resultados!$A$2:$ZZ$2386, 29, MATCH($B$1, resultados!$A$1:$ZZ$1, 0))</f>
        <v/>
      </c>
      <c r="B35">
        <f>INDEX(resultados!$A$2:$ZZ$2386, 29, MATCH($B$2, resultados!$A$1:$ZZ$1, 0))</f>
        <v/>
      </c>
      <c r="C35">
        <f>INDEX(resultados!$A$2:$ZZ$2386, 29, MATCH($B$3, resultados!$A$1:$ZZ$1, 0))</f>
        <v/>
      </c>
    </row>
    <row r="36">
      <c r="A36">
        <f>INDEX(resultados!$A$2:$ZZ$2386, 30, MATCH($B$1, resultados!$A$1:$ZZ$1, 0))</f>
        <v/>
      </c>
      <c r="B36">
        <f>INDEX(resultados!$A$2:$ZZ$2386, 30, MATCH($B$2, resultados!$A$1:$ZZ$1, 0))</f>
        <v/>
      </c>
      <c r="C36">
        <f>INDEX(resultados!$A$2:$ZZ$2386, 30, MATCH($B$3, resultados!$A$1:$ZZ$1, 0))</f>
        <v/>
      </c>
    </row>
    <row r="37">
      <c r="A37">
        <f>INDEX(resultados!$A$2:$ZZ$2386, 31, MATCH($B$1, resultados!$A$1:$ZZ$1, 0))</f>
        <v/>
      </c>
      <c r="B37">
        <f>INDEX(resultados!$A$2:$ZZ$2386, 31, MATCH($B$2, resultados!$A$1:$ZZ$1, 0))</f>
        <v/>
      </c>
      <c r="C37">
        <f>INDEX(resultados!$A$2:$ZZ$2386, 31, MATCH($B$3, resultados!$A$1:$ZZ$1, 0))</f>
        <v/>
      </c>
    </row>
    <row r="38">
      <c r="A38">
        <f>INDEX(resultados!$A$2:$ZZ$2386, 32, MATCH($B$1, resultados!$A$1:$ZZ$1, 0))</f>
        <v/>
      </c>
      <c r="B38">
        <f>INDEX(resultados!$A$2:$ZZ$2386, 32, MATCH($B$2, resultados!$A$1:$ZZ$1, 0))</f>
        <v/>
      </c>
      <c r="C38">
        <f>INDEX(resultados!$A$2:$ZZ$2386, 32, MATCH($B$3, resultados!$A$1:$ZZ$1, 0))</f>
        <v/>
      </c>
    </row>
    <row r="39">
      <c r="A39">
        <f>INDEX(resultados!$A$2:$ZZ$2386, 33, MATCH($B$1, resultados!$A$1:$ZZ$1, 0))</f>
        <v/>
      </c>
      <c r="B39">
        <f>INDEX(resultados!$A$2:$ZZ$2386, 33, MATCH($B$2, resultados!$A$1:$ZZ$1, 0))</f>
        <v/>
      </c>
      <c r="C39">
        <f>INDEX(resultados!$A$2:$ZZ$2386, 33, MATCH($B$3, resultados!$A$1:$ZZ$1, 0))</f>
        <v/>
      </c>
    </row>
    <row r="40">
      <c r="A40">
        <f>INDEX(resultados!$A$2:$ZZ$2386, 34, MATCH($B$1, resultados!$A$1:$ZZ$1, 0))</f>
        <v/>
      </c>
      <c r="B40">
        <f>INDEX(resultados!$A$2:$ZZ$2386, 34, MATCH($B$2, resultados!$A$1:$ZZ$1, 0))</f>
        <v/>
      </c>
      <c r="C40">
        <f>INDEX(resultados!$A$2:$ZZ$2386, 34, MATCH($B$3, resultados!$A$1:$ZZ$1, 0))</f>
        <v/>
      </c>
    </row>
    <row r="41">
      <c r="A41">
        <f>INDEX(resultados!$A$2:$ZZ$2386, 35, MATCH($B$1, resultados!$A$1:$ZZ$1, 0))</f>
        <v/>
      </c>
      <c r="B41">
        <f>INDEX(resultados!$A$2:$ZZ$2386, 35, MATCH($B$2, resultados!$A$1:$ZZ$1, 0))</f>
        <v/>
      </c>
      <c r="C41">
        <f>INDEX(resultados!$A$2:$ZZ$2386, 35, MATCH($B$3, resultados!$A$1:$ZZ$1, 0))</f>
        <v/>
      </c>
    </row>
    <row r="42">
      <c r="A42">
        <f>INDEX(resultados!$A$2:$ZZ$2386, 36, MATCH($B$1, resultados!$A$1:$ZZ$1, 0))</f>
        <v/>
      </c>
      <c r="B42">
        <f>INDEX(resultados!$A$2:$ZZ$2386, 36, MATCH($B$2, resultados!$A$1:$ZZ$1, 0))</f>
        <v/>
      </c>
      <c r="C42">
        <f>INDEX(resultados!$A$2:$ZZ$2386, 36, MATCH($B$3, resultados!$A$1:$ZZ$1, 0))</f>
        <v/>
      </c>
    </row>
    <row r="43">
      <c r="A43">
        <f>INDEX(resultados!$A$2:$ZZ$2386, 37, MATCH($B$1, resultados!$A$1:$ZZ$1, 0))</f>
        <v/>
      </c>
      <c r="B43">
        <f>INDEX(resultados!$A$2:$ZZ$2386, 37, MATCH($B$2, resultados!$A$1:$ZZ$1, 0))</f>
        <v/>
      </c>
      <c r="C43">
        <f>INDEX(resultados!$A$2:$ZZ$2386, 37, MATCH($B$3, resultados!$A$1:$ZZ$1, 0))</f>
        <v/>
      </c>
    </row>
    <row r="44">
      <c r="A44">
        <f>INDEX(resultados!$A$2:$ZZ$2386, 38, MATCH($B$1, resultados!$A$1:$ZZ$1, 0))</f>
        <v/>
      </c>
      <c r="B44">
        <f>INDEX(resultados!$A$2:$ZZ$2386, 38, MATCH($B$2, resultados!$A$1:$ZZ$1, 0))</f>
        <v/>
      </c>
      <c r="C44">
        <f>INDEX(resultados!$A$2:$ZZ$2386, 38, MATCH($B$3, resultados!$A$1:$ZZ$1, 0))</f>
        <v/>
      </c>
    </row>
    <row r="45">
      <c r="A45">
        <f>INDEX(resultados!$A$2:$ZZ$2386, 39, MATCH($B$1, resultados!$A$1:$ZZ$1, 0))</f>
        <v/>
      </c>
      <c r="B45">
        <f>INDEX(resultados!$A$2:$ZZ$2386, 39, MATCH($B$2, resultados!$A$1:$ZZ$1, 0))</f>
        <v/>
      </c>
      <c r="C45">
        <f>INDEX(resultados!$A$2:$ZZ$2386, 39, MATCH($B$3, resultados!$A$1:$ZZ$1, 0))</f>
        <v/>
      </c>
    </row>
    <row r="46">
      <c r="A46">
        <f>INDEX(resultados!$A$2:$ZZ$2386, 40, MATCH($B$1, resultados!$A$1:$ZZ$1, 0))</f>
        <v/>
      </c>
      <c r="B46">
        <f>INDEX(resultados!$A$2:$ZZ$2386, 40, MATCH($B$2, resultados!$A$1:$ZZ$1, 0))</f>
        <v/>
      </c>
      <c r="C46">
        <f>INDEX(resultados!$A$2:$ZZ$2386, 40, MATCH($B$3, resultados!$A$1:$ZZ$1, 0))</f>
        <v/>
      </c>
    </row>
    <row r="47">
      <c r="A47">
        <f>INDEX(resultados!$A$2:$ZZ$2386, 41, MATCH($B$1, resultados!$A$1:$ZZ$1, 0))</f>
        <v/>
      </c>
      <c r="B47">
        <f>INDEX(resultados!$A$2:$ZZ$2386, 41, MATCH($B$2, resultados!$A$1:$ZZ$1, 0))</f>
        <v/>
      </c>
      <c r="C47">
        <f>INDEX(resultados!$A$2:$ZZ$2386, 41, MATCH($B$3, resultados!$A$1:$ZZ$1, 0))</f>
        <v/>
      </c>
    </row>
    <row r="48">
      <c r="A48">
        <f>INDEX(resultados!$A$2:$ZZ$2386, 42, MATCH($B$1, resultados!$A$1:$ZZ$1, 0))</f>
        <v/>
      </c>
      <c r="B48">
        <f>INDEX(resultados!$A$2:$ZZ$2386, 42, MATCH($B$2, resultados!$A$1:$ZZ$1, 0))</f>
        <v/>
      </c>
      <c r="C48">
        <f>INDEX(resultados!$A$2:$ZZ$2386, 42, MATCH($B$3, resultados!$A$1:$ZZ$1, 0))</f>
        <v/>
      </c>
    </row>
    <row r="49">
      <c r="A49">
        <f>INDEX(resultados!$A$2:$ZZ$2386, 43, MATCH($B$1, resultados!$A$1:$ZZ$1, 0))</f>
        <v/>
      </c>
      <c r="B49">
        <f>INDEX(resultados!$A$2:$ZZ$2386, 43, MATCH($B$2, resultados!$A$1:$ZZ$1, 0))</f>
        <v/>
      </c>
      <c r="C49">
        <f>INDEX(resultados!$A$2:$ZZ$2386, 43, MATCH($B$3, resultados!$A$1:$ZZ$1, 0))</f>
        <v/>
      </c>
    </row>
    <row r="50">
      <c r="A50">
        <f>INDEX(resultados!$A$2:$ZZ$2386, 44, MATCH($B$1, resultados!$A$1:$ZZ$1, 0))</f>
        <v/>
      </c>
      <c r="B50">
        <f>INDEX(resultados!$A$2:$ZZ$2386, 44, MATCH($B$2, resultados!$A$1:$ZZ$1, 0))</f>
        <v/>
      </c>
      <c r="C50">
        <f>INDEX(resultados!$A$2:$ZZ$2386, 44, MATCH($B$3, resultados!$A$1:$ZZ$1, 0))</f>
        <v/>
      </c>
    </row>
    <row r="51">
      <c r="A51">
        <f>INDEX(resultados!$A$2:$ZZ$2386, 45, MATCH($B$1, resultados!$A$1:$ZZ$1, 0))</f>
        <v/>
      </c>
      <c r="B51">
        <f>INDEX(resultados!$A$2:$ZZ$2386, 45, MATCH($B$2, resultados!$A$1:$ZZ$1, 0))</f>
        <v/>
      </c>
      <c r="C51">
        <f>INDEX(resultados!$A$2:$ZZ$2386, 45, MATCH($B$3, resultados!$A$1:$ZZ$1, 0))</f>
        <v/>
      </c>
    </row>
    <row r="52">
      <c r="A52">
        <f>INDEX(resultados!$A$2:$ZZ$2386, 46, MATCH($B$1, resultados!$A$1:$ZZ$1, 0))</f>
        <v/>
      </c>
      <c r="B52">
        <f>INDEX(resultados!$A$2:$ZZ$2386, 46, MATCH($B$2, resultados!$A$1:$ZZ$1, 0))</f>
        <v/>
      </c>
      <c r="C52">
        <f>INDEX(resultados!$A$2:$ZZ$2386, 46, MATCH($B$3, resultados!$A$1:$ZZ$1, 0))</f>
        <v/>
      </c>
    </row>
    <row r="53">
      <c r="A53">
        <f>INDEX(resultados!$A$2:$ZZ$2386, 47, MATCH($B$1, resultados!$A$1:$ZZ$1, 0))</f>
        <v/>
      </c>
      <c r="B53">
        <f>INDEX(resultados!$A$2:$ZZ$2386, 47, MATCH($B$2, resultados!$A$1:$ZZ$1, 0))</f>
        <v/>
      </c>
      <c r="C53">
        <f>INDEX(resultados!$A$2:$ZZ$2386, 47, MATCH($B$3, resultados!$A$1:$ZZ$1, 0))</f>
        <v/>
      </c>
    </row>
    <row r="54">
      <c r="A54">
        <f>INDEX(resultados!$A$2:$ZZ$2386, 48, MATCH($B$1, resultados!$A$1:$ZZ$1, 0))</f>
        <v/>
      </c>
      <c r="B54">
        <f>INDEX(resultados!$A$2:$ZZ$2386, 48, MATCH($B$2, resultados!$A$1:$ZZ$1, 0))</f>
        <v/>
      </c>
      <c r="C54">
        <f>INDEX(resultados!$A$2:$ZZ$2386, 48, MATCH($B$3, resultados!$A$1:$ZZ$1, 0))</f>
        <v/>
      </c>
    </row>
    <row r="55">
      <c r="A55">
        <f>INDEX(resultados!$A$2:$ZZ$2386, 49, MATCH($B$1, resultados!$A$1:$ZZ$1, 0))</f>
        <v/>
      </c>
      <c r="B55">
        <f>INDEX(resultados!$A$2:$ZZ$2386, 49, MATCH($B$2, resultados!$A$1:$ZZ$1, 0))</f>
        <v/>
      </c>
      <c r="C55">
        <f>INDEX(resultados!$A$2:$ZZ$2386, 49, MATCH($B$3, resultados!$A$1:$ZZ$1, 0))</f>
        <v/>
      </c>
    </row>
    <row r="56">
      <c r="A56">
        <f>INDEX(resultados!$A$2:$ZZ$2386, 50, MATCH($B$1, resultados!$A$1:$ZZ$1, 0))</f>
        <v/>
      </c>
      <c r="B56">
        <f>INDEX(resultados!$A$2:$ZZ$2386, 50, MATCH($B$2, resultados!$A$1:$ZZ$1, 0))</f>
        <v/>
      </c>
      <c r="C56">
        <f>INDEX(resultados!$A$2:$ZZ$2386, 50, MATCH($B$3, resultados!$A$1:$ZZ$1, 0))</f>
        <v/>
      </c>
    </row>
    <row r="57">
      <c r="A57">
        <f>INDEX(resultados!$A$2:$ZZ$2386, 51, MATCH($B$1, resultados!$A$1:$ZZ$1, 0))</f>
        <v/>
      </c>
      <c r="B57">
        <f>INDEX(resultados!$A$2:$ZZ$2386, 51, MATCH($B$2, resultados!$A$1:$ZZ$1, 0))</f>
        <v/>
      </c>
      <c r="C57">
        <f>INDEX(resultados!$A$2:$ZZ$2386, 51, MATCH($B$3, resultados!$A$1:$ZZ$1, 0))</f>
        <v/>
      </c>
    </row>
    <row r="58">
      <c r="A58">
        <f>INDEX(resultados!$A$2:$ZZ$2386, 52, MATCH($B$1, resultados!$A$1:$ZZ$1, 0))</f>
        <v/>
      </c>
      <c r="B58">
        <f>INDEX(resultados!$A$2:$ZZ$2386, 52, MATCH($B$2, resultados!$A$1:$ZZ$1, 0))</f>
        <v/>
      </c>
      <c r="C58">
        <f>INDEX(resultados!$A$2:$ZZ$2386, 52, MATCH($B$3, resultados!$A$1:$ZZ$1, 0))</f>
        <v/>
      </c>
    </row>
    <row r="59">
      <c r="A59">
        <f>INDEX(resultados!$A$2:$ZZ$2386, 53, MATCH($B$1, resultados!$A$1:$ZZ$1, 0))</f>
        <v/>
      </c>
      <c r="B59">
        <f>INDEX(resultados!$A$2:$ZZ$2386, 53, MATCH($B$2, resultados!$A$1:$ZZ$1, 0))</f>
        <v/>
      </c>
      <c r="C59">
        <f>INDEX(resultados!$A$2:$ZZ$2386, 53, MATCH($B$3, resultados!$A$1:$ZZ$1, 0))</f>
        <v/>
      </c>
    </row>
    <row r="60">
      <c r="A60">
        <f>INDEX(resultados!$A$2:$ZZ$2386, 54, MATCH($B$1, resultados!$A$1:$ZZ$1, 0))</f>
        <v/>
      </c>
      <c r="B60">
        <f>INDEX(resultados!$A$2:$ZZ$2386, 54, MATCH($B$2, resultados!$A$1:$ZZ$1, 0))</f>
        <v/>
      </c>
      <c r="C60">
        <f>INDEX(resultados!$A$2:$ZZ$2386, 54, MATCH($B$3, resultados!$A$1:$ZZ$1, 0))</f>
        <v/>
      </c>
    </row>
    <row r="61">
      <c r="A61">
        <f>INDEX(resultados!$A$2:$ZZ$2386, 55, MATCH($B$1, resultados!$A$1:$ZZ$1, 0))</f>
        <v/>
      </c>
      <c r="B61">
        <f>INDEX(resultados!$A$2:$ZZ$2386, 55, MATCH($B$2, resultados!$A$1:$ZZ$1, 0))</f>
        <v/>
      </c>
      <c r="C61">
        <f>INDEX(resultados!$A$2:$ZZ$2386, 55, MATCH($B$3, resultados!$A$1:$ZZ$1, 0))</f>
        <v/>
      </c>
    </row>
    <row r="62">
      <c r="A62">
        <f>INDEX(resultados!$A$2:$ZZ$2386, 56, MATCH($B$1, resultados!$A$1:$ZZ$1, 0))</f>
        <v/>
      </c>
      <c r="B62">
        <f>INDEX(resultados!$A$2:$ZZ$2386, 56, MATCH($B$2, resultados!$A$1:$ZZ$1, 0))</f>
        <v/>
      </c>
      <c r="C62">
        <f>INDEX(resultados!$A$2:$ZZ$2386, 56, MATCH($B$3, resultados!$A$1:$ZZ$1, 0))</f>
        <v/>
      </c>
    </row>
    <row r="63">
      <c r="A63">
        <f>INDEX(resultados!$A$2:$ZZ$2386, 57, MATCH($B$1, resultados!$A$1:$ZZ$1, 0))</f>
        <v/>
      </c>
      <c r="B63">
        <f>INDEX(resultados!$A$2:$ZZ$2386, 57, MATCH($B$2, resultados!$A$1:$ZZ$1, 0))</f>
        <v/>
      </c>
      <c r="C63">
        <f>INDEX(resultados!$A$2:$ZZ$2386, 57, MATCH($B$3, resultados!$A$1:$ZZ$1, 0))</f>
        <v/>
      </c>
    </row>
    <row r="64">
      <c r="A64">
        <f>INDEX(resultados!$A$2:$ZZ$2386, 58, MATCH($B$1, resultados!$A$1:$ZZ$1, 0))</f>
        <v/>
      </c>
      <c r="B64">
        <f>INDEX(resultados!$A$2:$ZZ$2386, 58, MATCH($B$2, resultados!$A$1:$ZZ$1, 0))</f>
        <v/>
      </c>
      <c r="C64">
        <f>INDEX(resultados!$A$2:$ZZ$2386, 58, MATCH($B$3, resultados!$A$1:$ZZ$1, 0))</f>
        <v/>
      </c>
    </row>
    <row r="65">
      <c r="A65">
        <f>INDEX(resultados!$A$2:$ZZ$2386, 59, MATCH($B$1, resultados!$A$1:$ZZ$1, 0))</f>
        <v/>
      </c>
      <c r="B65">
        <f>INDEX(resultados!$A$2:$ZZ$2386, 59, MATCH($B$2, resultados!$A$1:$ZZ$1, 0))</f>
        <v/>
      </c>
      <c r="C65">
        <f>INDEX(resultados!$A$2:$ZZ$2386, 59, MATCH($B$3, resultados!$A$1:$ZZ$1, 0))</f>
        <v/>
      </c>
    </row>
    <row r="66">
      <c r="A66">
        <f>INDEX(resultados!$A$2:$ZZ$2386, 60, MATCH($B$1, resultados!$A$1:$ZZ$1, 0))</f>
        <v/>
      </c>
      <c r="B66">
        <f>INDEX(resultados!$A$2:$ZZ$2386, 60, MATCH($B$2, resultados!$A$1:$ZZ$1, 0))</f>
        <v/>
      </c>
      <c r="C66">
        <f>INDEX(resultados!$A$2:$ZZ$2386, 60, MATCH($B$3, resultados!$A$1:$ZZ$1, 0))</f>
        <v/>
      </c>
    </row>
    <row r="67">
      <c r="A67">
        <f>INDEX(resultados!$A$2:$ZZ$2386, 61, MATCH($B$1, resultados!$A$1:$ZZ$1, 0))</f>
        <v/>
      </c>
      <c r="B67">
        <f>INDEX(resultados!$A$2:$ZZ$2386, 61, MATCH($B$2, resultados!$A$1:$ZZ$1, 0))</f>
        <v/>
      </c>
      <c r="C67">
        <f>INDEX(resultados!$A$2:$ZZ$2386, 61, MATCH($B$3, resultados!$A$1:$ZZ$1, 0))</f>
        <v/>
      </c>
    </row>
    <row r="68">
      <c r="A68">
        <f>INDEX(resultados!$A$2:$ZZ$2386, 62, MATCH($B$1, resultados!$A$1:$ZZ$1, 0))</f>
        <v/>
      </c>
      <c r="B68">
        <f>INDEX(resultados!$A$2:$ZZ$2386, 62, MATCH($B$2, resultados!$A$1:$ZZ$1, 0))</f>
        <v/>
      </c>
      <c r="C68">
        <f>INDEX(resultados!$A$2:$ZZ$2386, 62, MATCH($B$3, resultados!$A$1:$ZZ$1, 0))</f>
        <v/>
      </c>
    </row>
    <row r="69">
      <c r="A69">
        <f>INDEX(resultados!$A$2:$ZZ$2386, 63, MATCH($B$1, resultados!$A$1:$ZZ$1, 0))</f>
        <v/>
      </c>
      <c r="B69">
        <f>INDEX(resultados!$A$2:$ZZ$2386, 63, MATCH($B$2, resultados!$A$1:$ZZ$1, 0))</f>
        <v/>
      </c>
      <c r="C69">
        <f>INDEX(resultados!$A$2:$ZZ$2386, 63, MATCH($B$3, resultados!$A$1:$ZZ$1, 0))</f>
        <v/>
      </c>
    </row>
    <row r="70">
      <c r="A70">
        <f>INDEX(resultados!$A$2:$ZZ$2386, 64, MATCH($B$1, resultados!$A$1:$ZZ$1, 0))</f>
        <v/>
      </c>
      <c r="B70">
        <f>INDEX(resultados!$A$2:$ZZ$2386, 64, MATCH($B$2, resultados!$A$1:$ZZ$1, 0))</f>
        <v/>
      </c>
      <c r="C70">
        <f>INDEX(resultados!$A$2:$ZZ$2386, 64, MATCH($B$3, resultados!$A$1:$ZZ$1, 0))</f>
        <v/>
      </c>
    </row>
    <row r="71">
      <c r="A71">
        <f>INDEX(resultados!$A$2:$ZZ$2386, 65, MATCH($B$1, resultados!$A$1:$ZZ$1, 0))</f>
        <v/>
      </c>
      <c r="B71">
        <f>INDEX(resultados!$A$2:$ZZ$2386, 65, MATCH($B$2, resultados!$A$1:$ZZ$1, 0))</f>
        <v/>
      </c>
      <c r="C71">
        <f>INDEX(resultados!$A$2:$ZZ$2386, 65, MATCH($B$3, resultados!$A$1:$ZZ$1, 0))</f>
        <v/>
      </c>
    </row>
    <row r="72">
      <c r="A72">
        <f>INDEX(resultados!$A$2:$ZZ$2386, 66, MATCH($B$1, resultados!$A$1:$ZZ$1, 0))</f>
        <v/>
      </c>
      <c r="B72">
        <f>INDEX(resultados!$A$2:$ZZ$2386, 66, MATCH($B$2, resultados!$A$1:$ZZ$1, 0))</f>
        <v/>
      </c>
      <c r="C72">
        <f>INDEX(resultados!$A$2:$ZZ$2386, 66, MATCH($B$3, resultados!$A$1:$ZZ$1, 0))</f>
        <v/>
      </c>
    </row>
    <row r="73">
      <c r="A73">
        <f>INDEX(resultados!$A$2:$ZZ$2386, 67, MATCH($B$1, resultados!$A$1:$ZZ$1, 0))</f>
        <v/>
      </c>
      <c r="B73">
        <f>INDEX(resultados!$A$2:$ZZ$2386, 67, MATCH($B$2, resultados!$A$1:$ZZ$1, 0))</f>
        <v/>
      </c>
      <c r="C73">
        <f>INDEX(resultados!$A$2:$ZZ$2386, 67, MATCH($B$3, resultados!$A$1:$ZZ$1, 0))</f>
        <v/>
      </c>
    </row>
    <row r="74">
      <c r="A74">
        <f>INDEX(resultados!$A$2:$ZZ$2386, 68, MATCH($B$1, resultados!$A$1:$ZZ$1, 0))</f>
        <v/>
      </c>
      <c r="B74">
        <f>INDEX(resultados!$A$2:$ZZ$2386, 68, MATCH($B$2, resultados!$A$1:$ZZ$1, 0))</f>
        <v/>
      </c>
      <c r="C74">
        <f>INDEX(resultados!$A$2:$ZZ$2386, 68, MATCH($B$3, resultados!$A$1:$ZZ$1, 0))</f>
        <v/>
      </c>
    </row>
    <row r="75">
      <c r="A75">
        <f>INDEX(resultados!$A$2:$ZZ$2386, 69, MATCH($B$1, resultados!$A$1:$ZZ$1, 0))</f>
        <v/>
      </c>
      <c r="B75">
        <f>INDEX(resultados!$A$2:$ZZ$2386, 69, MATCH($B$2, resultados!$A$1:$ZZ$1, 0))</f>
        <v/>
      </c>
      <c r="C75">
        <f>INDEX(resultados!$A$2:$ZZ$2386, 69, MATCH($B$3, resultados!$A$1:$ZZ$1, 0))</f>
        <v/>
      </c>
    </row>
    <row r="76">
      <c r="A76">
        <f>INDEX(resultados!$A$2:$ZZ$2386, 70, MATCH($B$1, resultados!$A$1:$ZZ$1, 0))</f>
        <v/>
      </c>
      <c r="B76">
        <f>INDEX(resultados!$A$2:$ZZ$2386, 70, MATCH($B$2, resultados!$A$1:$ZZ$1, 0))</f>
        <v/>
      </c>
      <c r="C76">
        <f>INDEX(resultados!$A$2:$ZZ$2386, 70, MATCH($B$3, resultados!$A$1:$ZZ$1, 0))</f>
        <v/>
      </c>
    </row>
    <row r="77">
      <c r="A77">
        <f>INDEX(resultados!$A$2:$ZZ$2386, 71, MATCH($B$1, resultados!$A$1:$ZZ$1, 0))</f>
        <v/>
      </c>
      <c r="B77">
        <f>INDEX(resultados!$A$2:$ZZ$2386, 71, MATCH($B$2, resultados!$A$1:$ZZ$1, 0))</f>
        <v/>
      </c>
      <c r="C77">
        <f>INDEX(resultados!$A$2:$ZZ$2386, 71, MATCH($B$3, resultados!$A$1:$ZZ$1, 0))</f>
        <v/>
      </c>
    </row>
    <row r="78">
      <c r="A78">
        <f>INDEX(resultados!$A$2:$ZZ$2386, 72, MATCH($B$1, resultados!$A$1:$ZZ$1, 0))</f>
        <v/>
      </c>
      <c r="B78">
        <f>INDEX(resultados!$A$2:$ZZ$2386, 72, MATCH($B$2, resultados!$A$1:$ZZ$1, 0))</f>
        <v/>
      </c>
      <c r="C78">
        <f>INDEX(resultados!$A$2:$ZZ$2386, 72, MATCH($B$3, resultados!$A$1:$ZZ$1, 0))</f>
        <v/>
      </c>
    </row>
    <row r="79">
      <c r="A79">
        <f>INDEX(resultados!$A$2:$ZZ$2386, 73, MATCH($B$1, resultados!$A$1:$ZZ$1, 0))</f>
        <v/>
      </c>
      <c r="B79">
        <f>INDEX(resultados!$A$2:$ZZ$2386, 73, MATCH($B$2, resultados!$A$1:$ZZ$1, 0))</f>
        <v/>
      </c>
      <c r="C79">
        <f>INDEX(resultados!$A$2:$ZZ$2386, 73, MATCH($B$3, resultados!$A$1:$ZZ$1, 0))</f>
        <v/>
      </c>
    </row>
    <row r="80">
      <c r="A80">
        <f>INDEX(resultados!$A$2:$ZZ$2386, 74, MATCH($B$1, resultados!$A$1:$ZZ$1, 0))</f>
        <v/>
      </c>
      <c r="B80">
        <f>INDEX(resultados!$A$2:$ZZ$2386, 74, MATCH($B$2, resultados!$A$1:$ZZ$1, 0))</f>
        <v/>
      </c>
      <c r="C80">
        <f>INDEX(resultados!$A$2:$ZZ$2386, 74, MATCH($B$3, resultados!$A$1:$ZZ$1, 0))</f>
        <v/>
      </c>
    </row>
    <row r="81">
      <c r="A81">
        <f>INDEX(resultados!$A$2:$ZZ$2386, 75, MATCH($B$1, resultados!$A$1:$ZZ$1, 0))</f>
        <v/>
      </c>
      <c r="B81">
        <f>INDEX(resultados!$A$2:$ZZ$2386, 75, MATCH($B$2, resultados!$A$1:$ZZ$1, 0))</f>
        <v/>
      </c>
      <c r="C81">
        <f>INDEX(resultados!$A$2:$ZZ$2386, 75, MATCH($B$3, resultados!$A$1:$ZZ$1, 0))</f>
        <v/>
      </c>
    </row>
    <row r="82">
      <c r="A82">
        <f>INDEX(resultados!$A$2:$ZZ$2386, 76, MATCH($B$1, resultados!$A$1:$ZZ$1, 0))</f>
        <v/>
      </c>
      <c r="B82">
        <f>INDEX(resultados!$A$2:$ZZ$2386, 76, MATCH($B$2, resultados!$A$1:$ZZ$1, 0))</f>
        <v/>
      </c>
      <c r="C82">
        <f>INDEX(resultados!$A$2:$ZZ$2386, 76, MATCH($B$3, resultados!$A$1:$ZZ$1, 0))</f>
        <v/>
      </c>
    </row>
    <row r="83">
      <c r="A83">
        <f>INDEX(resultados!$A$2:$ZZ$2386, 77, MATCH($B$1, resultados!$A$1:$ZZ$1, 0))</f>
        <v/>
      </c>
      <c r="B83">
        <f>INDEX(resultados!$A$2:$ZZ$2386, 77, MATCH($B$2, resultados!$A$1:$ZZ$1, 0))</f>
        <v/>
      </c>
      <c r="C83">
        <f>INDEX(resultados!$A$2:$ZZ$2386, 77, MATCH($B$3, resultados!$A$1:$ZZ$1, 0))</f>
        <v/>
      </c>
    </row>
    <row r="84">
      <c r="A84">
        <f>INDEX(resultados!$A$2:$ZZ$2386, 78, MATCH($B$1, resultados!$A$1:$ZZ$1, 0))</f>
        <v/>
      </c>
      <c r="B84">
        <f>INDEX(resultados!$A$2:$ZZ$2386, 78, MATCH($B$2, resultados!$A$1:$ZZ$1, 0))</f>
        <v/>
      </c>
      <c r="C84">
        <f>INDEX(resultados!$A$2:$ZZ$2386, 78, MATCH($B$3, resultados!$A$1:$ZZ$1, 0))</f>
        <v/>
      </c>
    </row>
    <row r="85">
      <c r="A85">
        <f>INDEX(resultados!$A$2:$ZZ$2386, 79, MATCH($B$1, resultados!$A$1:$ZZ$1, 0))</f>
        <v/>
      </c>
      <c r="B85">
        <f>INDEX(resultados!$A$2:$ZZ$2386, 79, MATCH($B$2, resultados!$A$1:$ZZ$1, 0))</f>
        <v/>
      </c>
      <c r="C85">
        <f>INDEX(resultados!$A$2:$ZZ$2386, 79, MATCH($B$3, resultados!$A$1:$ZZ$1, 0))</f>
        <v/>
      </c>
    </row>
    <row r="86">
      <c r="A86">
        <f>INDEX(resultados!$A$2:$ZZ$2386, 80, MATCH($B$1, resultados!$A$1:$ZZ$1, 0))</f>
        <v/>
      </c>
      <c r="B86">
        <f>INDEX(resultados!$A$2:$ZZ$2386, 80, MATCH($B$2, resultados!$A$1:$ZZ$1, 0))</f>
        <v/>
      </c>
      <c r="C86">
        <f>INDEX(resultados!$A$2:$ZZ$2386, 80, MATCH($B$3, resultados!$A$1:$ZZ$1, 0))</f>
        <v/>
      </c>
    </row>
    <row r="87">
      <c r="A87">
        <f>INDEX(resultados!$A$2:$ZZ$2386, 81, MATCH($B$1, resultados!$A$1:$ZZ$1, 0))</f>
        <v/>
      </c>
      <c r="B87">
        <f>INDEX(resultados!$A$2:$ZZ$2386, 81, MATCH($B$2, resultados!$A$1:$ZZ$1, 0))</f>
        <v/>
      </c>
      <c r="C87">
        <f>INDEX(resultados!$A$2:$ZZ$2386, 81, MATCH($B$3, resultados!$A$1:$ZZ$1, 0))</f>
        <v/>
      </c>
    </row>
    <row r="88">
      <c r="A88">
        <f>INDEX(resultados!$A$2:$ZZ$2386, 82, MATCH($B$1, resultados!$A$1:$ZZ$1, 0))</f>
        <v/>
      </c>
      <c r="B88">
        <f>INDEX(resultados!$A$2:$ZZ$2386, 82, MATCH($B$2, resultados!$A$1:$ZZ$1, 0))</f>
        <v/>
      </c>
      <c r="C88">
        <f>INDEX(resultados!$A$2:$ZZ$2386, 82, MATCH($B$3, resultados!$A$1:$ZZ$1, 0))</f>
        <v/>
      </c>
    </row>
    <row r="89">
      <c r="A89">
        <f>INDEX(resultados!$A$2:$ZZ$2386, 83, MATCH($B$1, resultados!$A$1:$ZZ$1, 0))</f>
        <v/>
      </c>
      <c r="B89">
        <f>INDEX(resultados!$A$2:$ZZ$2386, 83, MATCH($B$2, resultados!$A$1:$ZZ$1, 0))</f>
        <v/>
      </c>
      <c r="C89">
        <f>INDEX(resultados!$A$2:$ZZ$2386, 83, MATCH($B$3, resultados!$A$1:$ZZ$1, 0))</f>
        <v/>
      </c>
    </row>
    <row r="90">
      <c r="A90">
        <f>INDEX(resultados!$A$2:$ZZ$2386, 84, MATCH($B$1, resultados!$A$1:$ZZ$1, 0))</f>
        <v/>
      </c>
      <c r="B90">
        <f>INDEX(resultados!$A$2:$ZZ$2386, 84, MATCH($B$2, resultados!$A$1:$ZZ$1, 0))</f>
        <v/>
      </c>
      <c r="C90">
        <f>INDEX(resultados!$A$2:$ZZ$2386, 84, MATCH($B$3, resultados!$A$1:$ZZ$1, 0))</f>
        <v/>
      </c>
    </row>
    <row r="91">
      <c r="A91">
        <f>INDEX(resultados!$A$2:$ZZ$2386, 85, MATCH($B$1, resultados!$A$1:$ZZ$1, 0))</f>
        <v/>
      </c>
      <c r="B91">
        <f>INDEX(resultados!$A$2:$ZZ$2386, 85, MATCH($B$2, resultados!$A$1:$ZZ$1, 0))</f>
        <v/>
      </c>
      <c r="C91">
        <f>INDEX(resultados!$A$2:$ZZ$2386, 85, MATCH($B$3, resultados!$A$1:$ZZ$1, 0))</f>
        <v/>
      </c>
    </row>
    <row r="92">
      <c r="A92">
        <f>INDEX(resultados!$A$2:$ZZ$2386, 86, MATCH($B$1, resultados!$A$1:$ZZ$1, 0))</f>
        <v/>
      </c>
      <c r="B92">
        <f>INDEX(resultados!$A$2:$ZZ$2386, 86, MATCH($B$2, resultados!$A$1:$ZZ$1, 0))</f>
        <v/>
      </c>
      <c r="C92">
        <f>INDEX(resultados!$A$2:$ZZ$2386, 86, MATCH($B$3, resultados!$A$1:$ZZ$1, 0))</f>
        <v/>
      </c>
    </row>
    <row r="93">
      <c r="A93">
        <f>INDEX(resultados!$A$2:$ZZ$2386, 87, MATCH($B$1, resultados!$A$1:$ZZ$1, 0))</f>
        <v/>
      </c>
      <c r="B93">
        <f>INDEX(resultados!$A$2:$ZZ$2386, 87, MATCH($B$2, resultados!$A$1:$ZZ$1, 0))</f>
        <v/>
      </c>
      <c r="C93">
        <f>INDEX(resultados!$A$2:$ZZ$2386, 87, MATCH($B$3, resultados!$A$1:$ZZ$1, 0))</f>
        <v/>
      </c>
    </row>
    <row r="94">
      <c r="A94">
        <f>INDEX(resultados!$A$2:$ZZ$2386, 88, MATCH($B$1, resultados!$A$1:$ZZ$1, 0))</f>
        <v/>
      </c>
      <c r="B94">
        <f>INDEX(resultados!$A$2:$ZZ$2386, 88, MATCH($B$2, resultados!$A$1:$ZZ$1, 0))</f>
        <v/>
      </c>
      <c r="C94">
        <f>INDEX(resultados!$A$2:$ZZ$2386, 88, MATCH($B$3, resultados!$A$1:$ZZ$1, 0))</f>
        <v/>
      </c>
    </row>
    <row r="95">
      <c r="A95">
        <f>INDEX(resultados!$A$2:$ZZ$2386, 89, MATCH($B$1, resultados!$A$1:$ZZ$1, 0))</f>
        <v/>
      </c>
      <c r="B95">
        <f>INDEX(resultados!$A$2:$ZZ$2386, 89, MATCH($B$2, resultados!$A$1:$ZZ$1, 0))</f>
        <v/>
      </c>
      <c r="C95">
        <f>INDEX(resultados!$A$2:$ZZ$2386, 89, MATCH($B$3, resultados!$A$1:$ZZ$1, 0))</f>
        <v/>
      </c>
    </row>
    <row r="96">
      <c r="A96">
        <f>INDEX(resultados!$A$2:$ZZ$2386, 90, MATCH($B$1, resultados!$A$1:$ZZ$1, 0))</f>
        <v/>
      </c>
      <c r="B96">
        <f>INDEX(resultados!$A$2:$ZZ$2386, 90, MATCH($B$2, resultados!$A$1:$ZZ$1, 0))</f>
        <v/>
      </c>
      <c r="C96">
        <f>INDEX(resultados!$A$2:$ZZ$2386, 90, MATCH($B$3, resultados!$A$1:$ZZ$1, 0))</f>
        <v/>
      </c>
    </row>
    <row r="97">
      <c r="A97">
        <f>INDEX(resultados!$A$2:$ZZ$2386, 91, MATCH($B$1, resultados!$A$1:$ZZ$1, 0))</f>
        <v/>
      </c>
      <c r="B97">
        <f>INDEX(resultados!$A$2:$ZZ$2386, 91, MATCH($B$2, resultados!$A$1:$ZZ$1, 0))</f>
        <v/>
      </c>
      <c r="C97">
        <f>INDEX(resultados!$A$2:$ZZ$2386, 91, MATCH($B$3, resultados!$A$1:$ZZ$1, 0))</f>
        <v/>
      </c>
    </row>
    <row r="98">
      <c r="A98">
        <f>INDEX(resultados!$A$2:$ZZ$2386, 92, MATCH($B$1, resultados!$A$1:$ZZ$1, 0))</f>
        <v/>
      </c>
      <c r="B98">
        <f>INDEX(resultados!$A$2:$ZZ$2386, 92, MATCH($B$2, resultados!$A$1:$ZZ$1, 0))</f>
        <v/>
      </c>
      <c r="C98">
        <f>INDEX(resultados!$A$2:$ZZ$2386, 92, MATCH($B$3, resultados!$A$1:$ZZ$1, 0))</f>
        <v/>
      </c>
    </row>
    <row r="99">
      <c r="A99">
        <f>INDEX(resultados!$A$2:$ZZ$2386, 93, MATCH($B$1, resultados!$A$1:$ZZ$1, 0))</f>
        <v/>
      </c>
      <c r="B99">
        <f>INDEX(resultados!$A$2:$ZZ$2386, 93, MATCH($B$2, resultados!$A$1:$ZZ$1, 0))</f>
        <v/>
      </c>
      <c r="C99">
        <f>INDEX(resultados!$A$2:$ZZ$2386, 93, MATCH($B$3, resultados!$A$1:$ZZ$1, 0))</f>
        <v/>
      </c>
    </row>
    <row r="100">
      <c r="A100">
        <f>INDEX(resultados!$A$2:$ZZ$2386, 94, MATCH($B$1, resultados!$A$1:$ZZ$1, 0))</f>
        <v/>
      </c>
      <c r="B100">
        <f>INDEX(resultados!$A$2:$ZZ$2386, 94, MATCH($B$2, resultados!$A$1:$ZZ$1, 0))</f>
        <v/>
      </c>
      <c r="C100">
        <f>INDEX(resultados!$A$2:$ZZ$2386, 94, MATCH($B$3, resultados!$A$1:$ZZ$1, 0))</f>
        <v/>
      </c>
    </row>
    <row r="101">
      <c r="A101">
        <f>INDEX(resultados!$A$2:$ZZ$2386, 95, MATCH($B$1, resultados!$A$1:$ZZ$1, 0))</f>
        <v/>
      </c>
      <c r="B101">
        <f>INDEX(resultados!$A$2:$ZZ$2386, 95, MATCH($B$2, resultados!$A$1:$ZZ$1, 0))</f>
        <v/>
      </c>
      <c r="C101">
        <f>INDEX(resultados!$A$2:$ZZ$2386, 95, MATCH($B$3, resultados!$A$1:$ZZ$1, 0))</f>
        <v/>
      </c>
    </row>
    <row r="102">
      <c r="A102">
        <f>INDEX(resultados!$A$2:$ZZ$2386, 96, MATCH($B$1, resultados!$A$1:$ZZ$1, 0))</f>
        <v/>
      </c>
      <c r="B102">
        <f>INDEX(resultados!$A$2:$ZZ$2386, 96, MATCH($B$2, resultados!$A$1:$ZZ$1, 0))</f>
        <v/>
      </c>
      <c r="C102">
        <f>INDEX(resultados!$A$2:$ZZ$2386, 96, MATCH($B$3, resultados!$A$1:$ZZ$1, 0))</f>
        <v/>
      </c>
    </row>
    <row r="103">
      <c r="A103">
        <f>INDEX(resultados!$A$2:$ZZ$2386, 97, MATCH($B$1, resultados!$A$1:$ZZ$1, 0))</f>
        <v/>
      </c>
      <c r="B103">
        <f>INDEX(resultados!$A$2:$ZZ$2386, 97, MATCH($B$2, resultados!$A$1:$ZZ$1, 0))</f>
        <v/>
      </c>
      <c r="C103">
        <f>INDEX(resultados!$A$2:$ZZ$2386, 97, MATCH($B$3, resultados!$A$1:$ZZ$1, 0))</f>
        <v/>
      </c>
    </row>
    <row r="104">
      <c r="A104">
        <f>INDEX(resultados!$A$2:$ZZ$2386, 98, MATCH($B$1, resultados!$A$1:$ZZ$1, 0))</f>
        <v/>
      </c>
      <c r="B104">
        <f>INDEX(resultados!$A$2:$ZZ$2386, 98, MATCH($B$2, resultados!$A$1:$ZZ$1, 0))</f>
        <v/>
      </c>
      <c r="C104">
        <f>INDEX(resultados!$A$2:$ZZ$2386, 98, MATCH($B$3, resultados!$A$1:$ZZ$1, 0))</f>
        <v/>
      </c>
    </row>
    <row r="105">
      <c r="A105">
        <f>INDEX(resultados!$A$2:$ZZ$2386, 99, MATCH($B$1, resultados!$A$1:$ZZ$1, 0))</f>
        <v/>
      </c>
      <c r="B105">
        <f>INDEX(resultados!$A$2:$ZZ$2386, 99, MATCH($B$2, resultados!$A$1:$ZZ$1, 0))</f>
        <v/>
      </c>
      <c r="C105">
        <f>INDEX(resultados!$A$2:$ZZ$2386, 99, MATCH($B$3, resultados!$A$1:$ZZ$1, 0))</f>
        <v/>
      </c>
    </row>
    <row r="106">
      <c r="A106">
        <f>INDEX(resultados!$A$2:$ZZ$2386, 100, MATCH($B$1, resultados!$A$1:$ZZ$1, 0))</f>
        <v/>
      </c>
      <c r="B106">
        <f>INDEX(resultados!$A$2:$ZZ$2386, 100, MATCH($B$2, resultados!$A$1:$ZZ$1, 0))</f>
        <v/>
      </c>
      <c r="C106">
        <f>INDEX(resultados!$A$2:$ZZ$2386, 100, MATCH($B$3, resultados!$A$1:$ZZ$1, 0))</f>
        <v/>
      </c>
    </row>
    <row r="107">
      <c r="A107">
        <f>INDEX(resultados!$A$2:$ZZ$2386, 101, MATCH($B$1, resultados!$A$1:$ZZ$1, 0))</f>
        <v/>
      </c>
      <c r="B107">
        <f>INDEX(resultados!$A$2:$ZZ$2386, 101, MATCH($B$2, resultados!$A$1:$ZZ$1, 0))</f>
        <v/>
      </c>
      <c r="C107">
        <f>INDEX(resultados!$A$2:$ZZ$2386, 101, MATCH($B$3, resultados!$A$1:$ZZ$1, 0))</f>
        <v/>
      </c>
    </row>
    <row r="108">
      <c r="A108">
        <f>INDEX(resultados!$A$2:$ZZ$2386, 102, MATCH($B$1, resultados!$A$1:$ZZ$1, 0))</f>
        <v/>
      </c>
      <c r="B108">
        <f>INDEX(resultados!$A$2:$ZZ$2386, 102, MATCH($B$2, resultados!$A$1:$ZZ$1, 0))</f>
        <v/>
      </c>
      <c r="C108">
        <f>INDEX(resultados!$A$2:$ZZ$2386, 102, MATCH($B$3, resultados!$A$1:$ZZ$1, 0))</f>
        <v/>
      </c>
    </row>
    <row r="109">
      <c r="A109">
        <f>INDEX(resultados!$A$2:$ZZ$2386, 103, MATCH($B$1, resultados!$A$1:$ZZ$1, 0))</f>
        <v/>
      </c>
      <c r="B109">
        <f>INDEX(resultados!$A$2:$ZZ$2386, 103, MATCH($B$2, resultados!$A$1:$ZZ$1, 0))</f>
        <v/>
      </c>
      <c r="C109">
        <f>INDEX(resultados!$A$2:$ZZ$2386, 103, MATCH($B$3, resultados!$A$1:$ZZ$1, 0))</f>
        <v/>
      </c>
    </row>
    <row r="110">
      <c r="A110">
        <f>INDEX(resultados!$A$2:$ZZ$2386, 104, MATCH($B$1, resultados!$A$1:$ZZ$1, 0))</f>
        <v/>
      </c>
      <c r="B110">
        <f>INDEX(resultados!$A$2:$ZZ$2386, 104, MATCH($B$2, resultados!$A$1:$ZZ$1, 0))</f>
        <v/>
      </c>
      <c r="C110">
        <f>INDEX(resultados!$A$2:$ZZ$2386, 104, MATCH($B$3, resultados!$A$1:$ZZ$1, 0))</f>
        <v/>
      </c>
    </row>
    <row r="111">
      <c r="A111">
        <f>INDEX(resultados!$A$2:$ZZ$2386, 105, MATCH($B$1, resultados!$A$1:$ZZ$1, 0))</f>
        <v/>
      </c>
      <c r="B111">
        <f>INDEX(resultados!$A$2:$ZZ$2386, 105, MATCH($B$2, resultados!$A$1:$ZZ$1, 0))</f>
        <v/>
      </c>
      <c r="C111">
        <f>INDEX(resultados!$A$2:$ZZ$2386, 105, MATCH($B$3, resultados!$A$1:$ZZ$1, 0))</f>
        <v/>
      </c>
    </row>
    <row r="112">
      <c r="A112">
        <f>INDEX(resultados!$A$2:$ZZ$2386, 106, MATCH($B$1, resultados!$A$1:$ZZ$1, 0))</f>
        <v/>
      </c>
      <c r="B112">
        <f>INDEX(resultados!$A$2:$ZZ$2386, 106, MATCH($B$2, resultados!$A$1:$ZZ$1, 0))</f>
        <v/>
      </c>
      <c r="C112">
        <f>INDEX(resultados!$A$2:$ZZ$2386, 106, MATCH($B$3, resultados!$A$1:$ZZ$1, 0))</f>
        <v/>
      </c>
    </row>
    <row r="113">
      <c r="A113">
        <f>INDEX(resultados!$A$2:$ZZ$2386, 107, MATCH($B$1, resultados!$A$1:$ZZ$1, 0))</f>
        <v/>
      </c>
      <c r="B113">
        <f>INDEX(resultados!$A$2:$ZZ$2386, 107, MATCH($B$2, resultados!$A$1:$ZZ$1, 0))</f>
        <v/>
      </c>
      <c r="C113">
        <f>INDEX(resultados!$A$2:$ZZ$2386, 107, MATCH($B$3, resultados!$A$1:$ZZ$1, 0))</f>
        <v/>
      </c>
    </row>
    <row r="114">
      <c r="A114">
        <f>INDEX(resultados!$A$2:$ZZ$2386, 108, MATCH($B$1, resultados!$A$1:$ZZ$1, 0))</f>
        <v/>
      </c>
      <c r="B114">
        <f>INDEX(resultados!$A$2:$ZZ$2386, 108, MATCH($B$2, resultados!$A$1:$ZZ$1, 0))</f>
        <v/>
      </c>
      <c r="C114">
        <f>INDEX(resultados!$A$2:$ZZ$2386, 108, MATCH($B$3, resultados!$A$1:$ZZ$1, 0))</f>
        <v/>
      </c>
    </row>
    <row r="115">
      <c r="A115">
        <f>INDEX(resultados!$A$2:$ZZ$2386, 109, MATCH($B$1, resultados!$A$1:$ZZ$1, 0))</f>
        <v/>
      </c>
      <c r="B115">
        <f>INDEX(resultados!$A$2:$ZZ$2386, 109, MATCH($B$2, resultados!$A$1:$ZZ$1, 0))</f>
        <v/>
      </c>
      <c r="C115">
        <f>INDEX(resultados!$A$2:$ZZ$2386, 109, MATCH($B$3, resultados!$A$1:$ZZ$1, 0))</f>
        <v/>
      </c>
    </row>
    <row r="116">
      <c r="A116">
        <f>INDEX(resultados!$A$2:$ZZ$2386, 110, MATCH($B$1, resultados!$A$1:$ZZ$1, 0))</f>
        <v/>
      </c>
      <c r="B116">
        <f>INDEX(resultados!$A$2:$ZZ$2386, 110, MATCH($B$2, resultados!$A$1:$ZZ$1, 0))</f>
        <v/>
      </c>
      <c r="C116">
        <f>INDEX(resultados!$A$2:$ZZ$2386, 110, MATCH($B$3, resultados!$A$1:$ZZ$1, 0))</f>
        <v/>
      </c>
    </row>
    <row r="117">
      <c r="A117">
        <f>INDEX(resultados!$A$2:$ZZ$2386, 111, MATCH($B$1, resultados!$A$1:$ZZ$1, 0))</f>
        <v/>
      </c>
      <c r="B117">
        <f>INDEX(resultados!$A$2:$ZZ$2386, 111, MATCH($B$2, resultados!$A$1:$ZZ$1, 0))</f>
        <v/>
      </c>
      <c r="C117">
        <f>INDEX(resultados!$A$2:$ZZ$2386, 111, MATCH($B$3, resultados!$A$1:$ZZ$1, 0))</f>
        <v/>
      </c>
    </row>
    <row r="118">
      <c r="A118">
        <f>INDEX(resultados!$A$2:$ZZ$2386, 112, MATCH($B$1, resultados!$A$1:$ZZ$1, 0))</f>
        <v/>
      </c>
      <c r="B118">
        <f>INDEX(resultados!$A$2:$ZZ$2386, 112, MATCH($B$2, resultados!$A$1:$ZZ$1, 0))</f>
        <v/>
      </c>
      <c r="C118">
        <f>INDEX(resultados!$A$2:$ZZ$2386, 112, MATCH($B$3, resultados!$A$1:$ZZ$1, 0))</f>
        <v/>
      </c>
    </row>
    <row r="119">
      <c r="A119">
        <f>INDEX(resultados!$A$2:$ZZ$2386, 113, MATCH($B$1, resultados!$A$1:$ZZ$1, 0))</f>
        <v/>
      </c>
      <c r="B119">
        <f>INDEX(resultados!$A$2:$ZZ$2386, 113, MATCH($B$2, resultados!$A$1:$ZZ$1, 0))</f>
        <v/>
      </c>
      <c r="C119">
        <f>INDEX(resultados!$A$2:$ZZ$2386, 113, MATCH($B$3, resultados!$A$1:$ZZ$1, 0))</f>
        <v/>
      </c>
    </row>
    <row r="120">
      <c r="A120">
        <f>INDEX(resultados!$A$2:$ZZ$2386, 114, MATCH($B$1, resultados!$A$1:$ZZ$1, 0))</f>
        <v/>
      </c>
      <c r="B120">
        <f>INDEX(resultados!$A$2:$ZZ$2386, 114, MATCH($B$2, resultados!$A$1:$ZZ$1, 0))</f>
        <v/>
      </c>
      <c r="C120">
        <f>INDEX(resultados!$A$2:$ZZ$2386, 114, MATCH($B$3, resultados!$A$1:$ZZ$1, 0))</f>
        <v/>
      </c>
    </row>
    <row r="121">
      <c r="A121">
        <f>INDEX(resultados!$A$2:$ZZ$2386, 115, MATCH($B$1, resultados!$A$1:$ZZ$1, 0))</f>
        <v/>
      </c>
      <c r="B121">
        <f>INDEX(resultados!$A$2:$ZZ$2386, 115, MATCH($B$2, resultados!$A$1:$ZZ$1, 0))</f>
        <v/>
      </c>
      <c r="C121">
        <f>INDEX(resultados!$A$2:$ZZ$2386, 115, MATCH($B$3, resultados!$A$1:$ZZ$1, 0))</f>
        <v/>
      </c>
    </row>
    <row r="122">
      <c r="A122">
        <f>INDEX(resultados!$A$2:$ZZ$2386, 116, MATCH($B$1, resultados!$A$1:$ZZ$1, 0))</f>
        <v/>
      </c>
      <c r="B122">
        <f>INDEX(resultados!$A$2:$ZZ$2386, 116, MATCH($B$2, resultados!$A$1:$ZZ$1, 0))</f>
        <v/>
      </c>
      <c r="C122">
        <f>INDEX(resultados!$A$2:$ZZ$2386, 116, MATCH($B$3, resultados!$A$1:$ZZ$1, 0))</f>
        <v/>
      </c>
    </row>
    <row r="123">
      <c r="A123">
        <f>INDEX(resultados!$A$2:$ZZ$2386, 117, MATCH($B$1, resultados!$A$1:$ZZ$1, 0))</f>
        <v/>
      </c>
      <c r="B123">
        <f>INDEX(resultados!$A$2:$ZZ$2386, 117, MATCH($B$2, resultados!$A$1:$ZZ$1, 0))</f>
        <v/>
      </c>
      <c r="C123">
        <f>INDEX(resultados!$A$2:$ZZ$2386, 117, MATCH($B$3, resultados!$A$1:$ZZ$1, 0))</f>
        <v/>
      </c>
    </row>
    <row r="124">
      <c r="A124">
        <f>INDEX(resultados!$A$2:$ZZ$2386, 118, MATCH($B$1, resultados!$A$1:$ZZ$1, 0))</f>
        <v/>
      </c>
      <c r="B124">
        <f>INDEX(resultados!$A$2:$ZZ$2386, 118, MATCH($B$2, resultados!$A$1:$ZZ$1, 0))</f>
        <v/>
      </c>
      <c r="C124">
        <f>INDEX(resultados!$A$2:$ZZ$2386, 118, MATCH($B$3, resultados!$A$1:$ZZ$1, 0))</f>
        <v/>
      </c>
    </row>
    <row r="125">
      <c r="A125">
        <f>INDEX(resultados!$A$2:$ZZ$2386, 119, MATCH($B$1, resultados!$A$1:$ZZ$1, 0))</f>
        <v/>
      </c>
      <c r="B125">
        <f>INDEX(resultados!$A$2:$ZZ$2386, 119, MATCH($B$2, resultados!$A$1:$ZZ$1, 0))</f>
        <v/>
      </c>
      <c r="C125">
        <f>INDEX(resultados!$A$2:$ZZ$2386, 119, MATCH($B$3, resultados!$A$1:$ZZ$1, 0))</f>
        <v/>
      </c>
    </row>
    <row r="126">
      <c r="A126">
        <f>INDEX(resultados!$A$2:$ZZ$2386, 120, MATCH($B$1, resultados!$A$1:$ZZ$1, 0))</f>
        <v/>
      </c>
      <c r="B126">
        <f>INDEX(resultados!$A$2:$ZZ$2386, 120, MATCH($B$2, resultados!$A$1:$ZZ$1, 0))</f>
        <v/>
      </c>
      <c r="C126">
        <f>INDEX(resultados!$A$2:$ZZ$2386, 120, MATCH($B$3, resultados!$A$1:$ZZ$1, 0))</f>
        <v/>
      </c>
    </row>
    <row r="127">
      <c r="A127">
        <f>INDEX(resultados!$A$2:$ZZ$2386, 121, MATCH($B$1, resultados!$A$1:$ZZ$1, 0))</f>
        <v/>
      </c>
      <c r="B127">
        <f>INDEX(resultados!$A$2:$ZZ$2386, 121, MATCH($B$2, resultados!$A$1:$ZZ$1, 0))</f>
        <v/>
      </c>
      <c r="C127">
        <f>INDEX(resultados!$A$2:$ZZ$2386, 121, MATCH($B$3, resultados!$A$1:$ZZ$1, 0))</f>
        <v/>
      </c>
    </row>
    <row r="128">
      <c r="A128">
        <f>INDEX(resultados!$A$2:$ZZ$2386, 122, MATCH($B$1, resultados!$A$1:$ZZ$1, 0))</f>
        <v/>
      </c>
      <c r="B128">
        <f>INDEX(resultados!$A$2:$ZZ$2386, 122, MATCH($B$2, resultados!$A$1:$ZZ$1, 0))</f>
        <v/>
      </c>
      <c r="C128">
        <f>INDEX(resultados!$A$2:$ZZ$2386, 122, MATCH($B$3, resultados!$A$1:$ZZ$1, 0))</f>
        <v/>
      </c>
    </row>
    <row r="129">
      <c r="A129">
        <f>INDEX(resultados!$A$2:$ZZ$2386, 123, MATCH($B$1, resultados!$A$1:$ZZ$1, 0))</f>
        <v/>
      </c>
      <c r="B129">
        <f>INDEX(resultados!$A$2:$ZZ$2386, 123, MATCH($B$2, resultados!$A$1:$ZZ$1, 0))</f>
        <v/>
      </c>
      <c r="C129">
        <f>INDEX(resultados!$A$2:$ZZ$2386, 123, MATCH($B$3, resultados!$A$1:$ZZ$1, 0))</f>
        <v/>
      </c>
    </row>
    <row r="130">
      <c r="A130">
        <f>INDEX(resultados!$A$2:$ZZ$2386, 124, MATCH($B$1, resultados!$A$1:$ZZ$1, 0))</f>
        <v/>
      </c>
      <c r="B130">
        <f>INDEX(resultados!$A$2:$ZZ$2386, 124, MATCH($B$2, resultados!$A$1:$ZZ$1, 0))</f>
        <v/>
      </c>
      <c r="C130">
        <f>INDEX(resultados!$A$2:$ZZ$2386, 124, MATCH($B$3, resultados!$A$1:$ZZ$1, 0))</f>
        <v/>
      </c>
    </row>
    <row r="131">
      <c r="A131">
        <f>INDEX(resultados!$A$2:$ZZ$2386, 125, MATCH($B$1, resultados!$A$1:$ZZ$1, 0))</f>
        <v/>
      </c>
      <c r="B131">
        <f>INDEX(resultados!$A$2:$ZZ$2386, 125, MATCH($B$2, resultados!$A$1:$ZZ$1, 0))</f>
        <v/>
      </c>
      <c r="C131">
        <f>INDEX(resultados!$A$2:$ZZ$2386, 125, MATCH($B$3, resultados!$A$1:$ZZ$1, 0))</f>
        <v/>
      </c>
    </row>
    <row r="132">
      <c r="A132">
        <f>INDEX(resultados!$A$2:$ZZ$2386, 126, MATCH($B$1, resultados!$A$1:$ZZ$1, 0))</f>
        <v/>
      </c>
      <c r="B132">
        <f>INDEX(resultados!$A$2:$ZZ$2386, 126, MATCH($B$2, resultados!$A$1:$ZZ$1, 0))</f>
        <v/>
      </c>
      <c r="C132">
        <f>INDEX(resultados!$A$2:$ZZ$2386, 126, MATCH($B$3, resultados!$A$1:$ZZ$1, 0))</f>
        <v/>
      </c>
    </row>
    <row r="133">
      <c r="A133">
        <f>INDEX(resultados!$A$2:$ZZ$2386, 127, MATCH($B$1, resultados!$A$1:$ZZ$1, 0))</f>
        <v/>
      </c>
      <c r="B133">
        <f>INDEX(resultados!$A$2:$ZZ$2386, 127, MATCH($B$2, resultados!$A$1:$ZZ$1, 0))</f>
        <v/>
      </c>
      <c r="C133">
        <f>INDEX(resultados!$A$2:$ZZ$2386, 127, MATCH($B$3, resultados!$A$1:$ZZ$1, 0))</f>
        <v/>
      </c>
    </row>
    <row r="134">
      <c r="A134">
        <f>INDEX(resultados!$A$2:$ZZ$2386, 128, MATCH($B$1, resultados!$A$1:$ZZ$1, 0))</f>
        <v/>
      </c>
      <c r="B134">
        <f>INDEX(resultados!$A$2:$ZZ$2386, 128, MATCH($B$2, resultados!$A$1:$ZZ$1, 0))</f>
        <v/>
      </c>
      <c r="C134">
        <f>INDEX(resultados!$A$2:$ZZ$2386, 128, MATCH($B$3, resultados!$A$1:$ZZ$1, 0))</f>
        <v/>
      </c>
    </row>
    <row r="135">
      <c r="A135">
        <f>INDEX(resultados!$A$2:$ZZ$2386, 129, MATCH($B$1, resultados!$A$1:$ZZ$1, 0))</f>
        <v/>
      </c>
      <c r="B135">
        <f>INDEX(resultados!$A$2:$ZZ$2386, 129, MATCH($B$2, resultados!$A$1:$ZZ$1, 0))</f>
        <v/>
      </c>
      <c r="C135">
        <f>INDEX(resultados!$A$2:$ZZ$2386, 129, MATCH($B$3, resultados!$A$1:$ZZ$1, 0))</f>
        <v/>
      </c>
    </row>
    <row r="136">
      <c r="A136">
        <f>INDEX(resultados!$A$2:$ZZ$2386, 130, MATCH($B$1, resultados!$A$1:$ZZ$1, 0))</f>
        <v/>
      </c>
      <c r="B136">
        <f>INDEX(resultados!$A$2:$ZZ$2386, 130, MATCH($B$2, resultados!$A$1:$ZZ$1, 0))</f>
        <v/>
      </c>
      <c r="C136">
        <f>INDEX(resultados!$A$2:$ZZ$2386, 130, MATCH($B$3, resultados!$A$1:$ZZ$1, 0))</f>
        <v/>
      </c>
    </row>
    <row r="137">
      <c r="A137">
        <f>INDEX(resultados!$A$2:$ZZ$2386, 131, MATCH($B$1, resultados!$A$1:$ZZ$1, 0))</f>
        <v/>
      </c>
      <c r="B137">
        <f>INDEX(resultados!$A$2:$ZZ$2386, 131, MATCH($B$2, resultados!$A$1:$ZZ$1, 0))</f>
        <v/>
      </c>
      <c r="C137">
        <f>INDEX(resultados!$A$2:$ZZ$2386, 131, MATCH($B$3, resultados!$A$1:$ZZ$1, 0))</f>
        <v/>
      </c>
    </row>
    <row r="138">
      <c r="A138">
        <f>INDEX(resultados!$A$2:$ZZ$2386, 132, MATCH($B$1, resultados!$A$1:$ZZ$1, 0))</f>
        <v/>
      </c>
      <c r="B138">
        <f>INDEX(resultados!$A$2:$ZZ$2386, 132, MATCH($B$2, resultados!$A$1:$ZZ$1, 0))</f>
        <v/>
      </c>
      <c r="C138">
        <f>INDEX(resultados!$A$2:$ZZ$2386, 132, MATCH($B$3, resultados!$A$1:$ZZ$1, 0))</f>
        <v/>
      </c>
    </row>
    <row r="139">
      <c r="A139">
        <f>INDEX(resultados!$A$2:$ZZ$2386, 133, MATCH($B$1, resultados!$A$1:$ZZ$1, 0))</f>
        <v/>
      </c>
      <c r="B139">
        <f>INDEX(resultados!$A$2:$ZZ$2386, 133, MATCH($B$2, resultados!$A$1:$ZZ$1, 0))</f>
        <v/>
      </c>
      <c r="C139">
        <f>INDEX(resultados!$A$2:$ZZ$2386, 133, MATCH($B$3, resultados!$A$1:$ZZ$1, 0))</f>
        <v/>
      </c>
    </row>
    <row r="140">
      <c r="A140">
        <f>INDEX(resultados!$A$2:$ZZ$2386, 134, MATCH($B$1, resultados!$A$1:$ZZ$1, 0))</f>
        <v/>
      </c>
      <c r="B140">
        <f>INDEX(resultados!$A$2:$ZZ$2386, 134, MATCH($B$2, resultados!$A$1:$ZZ$1, 0))</f>
        <v/>
      </c>
      <c r="C140">
        <f>INDEX(resultados!$A$2:$ZZ$2386, 134, MATCH($B$3, resultados!$A$1:$ZZ$1, 0))</f>
        <v/>
      </c>
    </row>
    <row r="141">
      <c r="A141">
        <f>INDEX(resultados!$A$2:$ZZ$2386, 135, MATCH($B$1, resultados!$A$1:$ZZ$1, 0))</f>
        <v/>
      </c>
      <c r="B141">
        <f>INDEX(resultados!$A$2:$ZZ$2386, 135, MATCH($B$2, resultados!$A$1:$ZZ$1, 0))</f>
        <v/>
      </c>
      <c r="C141">
        <f>INDEX(resultados!$A$2:$ZZ$2386, 135, MATCH($B$3, resultados!$A$1:$ZZ$1, 0))</f>
        <v/>
      </c>
    </row>
    <row r="142">
      <c r="A142">
        <f>INDEX(resultados!$A$2:$ZZ$2386, 136, MATCH($B$1, resultados!$A$1:$ZZ$1, 0))</f>
        <v/>
      </c>
      <c r="B142">
        <f>INDEX(resultados!$A$2:$ZZ$2386, 136, MATCH($B$2, resultados!$A$1:$ZZ$1, 0))</f>
        <v/>
      </c>
      <c r="C142">
        <f>INDEX(resultados!$A$2:$ZZ$2386, 136, MATCH($B$3, resultados!$A$1:$ZZ$1, 0))</f>
        <v/>
      </c>
    </row>
    <row r="143">
      <c r="A143">
        <f>INDEX(resultados!$A$2:$ZZ$2386, 137, MATCH($B$1, resultados!$A$1:$ZZ$1, 0))</f>
        <v/>
      </c>
      <c r="B143">
        <f>INDEX(resultados!$A$2:$ZZ$2386, 137, MATCH($B$2, resultados!$A$1:$ZZ$1, 0))</f>
        <v/>
      </c>
      <c r="C143">
        <f>INDEX(resultados!$A$2:$ZZ$2386, 137, MATCH($B$3, resultados!$A$1:$ZZ$1, 0))</f>
        <v/>
      </c>
    </row>
    <row r="144">
      <c r="A144">
        <f>INDEX(resultados!$A$2:$ZZ$2386, 138, MATCH($B$1, resultados!$A$1:$ZZ$1, 0))</f>
        <v/>
      </c>
      <c r="B144">
        <f>INDEX(resultados!$A$2:$ZZ$2386, 138, MATCH($B$2, resultados!$A$1:$ZZ$1, 0))</f>
        <v/>
      </c>
      <c r="C144">
        <f>INDEX(resultados!$A$2:$ZZ$2386, 138, MATCH($B$3, resultados!$A$1:$ZZ$1, 0))</f>
        <v/>
      </c>
    </row>
    <row r="145">
      <c r="A145">
        <f>INDEX(resultados!$A$2:$ZZ$2386, 139, MATCH($B$1, resultados!$A$1:$ZZ$1, 0))</f>
        <v/>
      </c>
      <c r="B145">
        <f>INDEX(resultados!$A$2:$ZZ$2386, 139, MATCH($B$2, resultados!$A$1:$ZZ$1, 0))</f>
        <v/>
      </c>
      <c r="C145">
        <f>INDEX(resultados!$A$2:$ZZ$2386, 139, MATCH($B$3, resultados!$A$1:$ZZ$1, 0))</f>
        <v/>
      </c>
    </row>
    <row r="146">
      <c r="A146">
        <f>INDEX(resultados!$A$2:$ZZ$2386, 140, MATCH($B$1, resultados!$A$1:$ZZ$1, 0))</f>
        <v/>
      </c>
      <c r="B146">
        <f>INDEX(resultados!$A$2:$ZZ$2386, 140, MATCH($B$2, resultados!$A$1:$ZZ$1, 0))</f>
        <v/>
      </c>
      <c r="C146">
        <f>INDEX(resultados!$A$2:$ZZ$2386, 140, MATCH($B$3, resultados!$A$1:$ZZ$1, 0))</f>
        <v/>
      </c>
    </row>
    <row r="147">
      <c r="A147">
        <f>INDEX(resultados!$A$2:$ZZ$2386, 141, MATCH($B$1, resultados!$A$1:$ZZ$1, 0))</f>
        <v/>
      </c>
      <c r="B147">
        <f>INDEX(resultados!$A$2:$ZZ$2386, 141, MATCH($B$2, resultados!$A$1:$ZZ$1, 0))</f>
        <v/>
      </c>
      <c r="C147">
        <f>INDEX(resultados!$A$2:$ZZ$2386, 141, MATCH($B$3, resultados!$A$1:$ZZ$1, 0))</f>
        <v/>
      </c>
    </row>
    <row r="148">
      <c r="A148">
        <f>INDEX(resultados!$A$2:$ZZ$2386, 142, MATCH($B$1, resultados!$A$1:$ZZ$1, 0))</f>
        <v/>
      </c>
      <c r="B148">
        <f>INDEX(resultados!$A$2:$ZZ$2386, 142, MATCH($B$2, resultados!$A$1:$ZZ$1, 0))</f>
        <v/>
      </c>
      <c r="C148">
        <f>INDEX(resultados!$A$2:$ZZ$2386, 142, MATCH($B$3, resultados!$A$1:$ZZ$1, 0))</f>
        <v/>
      </c>
    </row>
    <row r="149">
      <c r="A149">
        <f>INDEX(resultados!$A$2:$ZZ$2386, 143, MATCH($B$1, resultados!$A$1:$ZZ$1, 0))</f>
        <v/>
      </c>
      <c r="B149">
        <f>INDEX(resultados!$A$2:$ZZ$2386, 143, MATCH($B$2, resultados!$A$1:$ZZ$1, 0))</f>
        <v/>
      </c>
      <c r="C149">
        <f>INDEX(resultados!$A$2:$ZZ$2386, 143, MATCH($B$3, resultados!$A$1:$ZZ$1, 0))</f>
        <v/>
      </c>
    </row>
    <row r="150">
      <c r="A150">
        <f>INDEX(resultados!$A$2:$ZZ$2386, 144, MATCH($B$1, resultados!$A$1:$ZZ$1, 0))</f>
        <v/>
      </c>
      <c r="B150">
        <f>INDEX(resultados!$A$2:$ZZ$2386, 144, MATCH($B$2, resultados!$A$1:$ZZ$1, 0))</f>
        <v/>
      </c>
      <c r="C150">
        <f>INDEX(resultados!$A$2:$ZZ$2386, 144, MATCH($B$3, resultados!$A$1:$ZZ$1, 0))</f>
        <v/>
      </c>
    </row>
    <row r="151">
      <c r="A151">
        <f>INDEX(resultados!$A$2:$ZZ$2386, 145, MATCH($B$1, resultados!$A$1:$ZZ$1, 0))</f>
        <v/>
      </c>
      <c r="B151">
        <f>INDEX(resultados!$A$2:$ZZ$2386, 145, MATCH($B$2, resultados!$A$1:$ZZ$1, 0))</f>
        <v/>
      </c>
      <c r="C151">
        <f>INDEX(resultados!$A$2:$ZZ$2386, 145, MATCH($B$3, resultados!$A$1:$ZZ$1, 0))</f>
        <v/>
      </c>
    </row>
    <row r="152">
      <c r="A152">
        <f>INDEX(resultados!$A$2:$ZZ$2386, 146, MATCH($B$1, resultados!$A$1:$ZZ$1, 0))</f>
        <v/>
      </c>
      <c r="B152">
        <f>INDEX(resultados!$A$2:$ZZ$2386, 146, MATCH($B$2, resultados!$A$1:$ZZ$1, 0))</f>
        <v/>
      </c>
      <c r="C152">
        <f>INDEX(resultados!$A$2:$ZZ$2386, 146, MATCH($B$3, resultados!$A$1:$ZZ$1, 0))</f>
        <v/>
      </c>
    </row>
    <row r="153">
      <c r="A153">
        <f>INDEX(resultados!$A$2:$ZZ$2386, 147, MATCH($B$1, resultados!$A$1:$ZZ$1, 0))</f>
        <v/>
      </c>
      <c r="B153">
        <f>INDEX(resultados!$A$2:$ZZ$2386, 147, MATCH($B$2, resultados!$A$1:$ZZ$1, 0))</f>
        <v/>
      </c>
      <c r="C153">
        <f>INDEX(resultados!$A$2:$ZZ$2386, 147, MATCH($B$3, resultados!$A$1:$ZZ$1, 0))</f>
        <v/>
      </c>
    </row>
    <row r="154">
      <c r="A154">
        <f>INDEX(resultados!$A$2:$ZZ$2386, 148, MATCH($B$1, resultados!$A$1:$ZZ$1, 0))</f>
        <v/>
      </c>
      <c r="B154">
        <f>INDEX(resultados!$A$2:$ZZ$2386, 148, MATCH($B$2, resultados!$A$1:$ZZ$1, 0))</f>
        <v/>
      </c>
      <c r="C154">
        <f>INDEX(resultados!$A$2:$ZZ$2386, 148, MATCH($B$3, resultados!$A$1:$ZZ$1, 0))</f>
        <v/>
      </c>
    </row>
    <row r="155">
      <c r="A155">
        <f>INDEX(resultados!$A$2:$ZZ$2386, 149, MATCH($B$1, resultados!$A$1:$ZZ$1, 0))</f>
        <v/>
      </c>
      <c r="B155">
        <f>INDEX(resultados!$A$2:$ZZ$2386, 149, MATCH($B$2, resultados!$A$1:$ZZ$1, 0))</f>
        <v/>
      </c>
      <c r="C155">
        <f>INDEX(resultados!$A$2:$ZZ$2386, 149, MATCH($B$3, resultados!$A$1:$ZZ$1, 0))</f>
        <v/>
      </c>
    </row>
    <row r="156">
      <c r="A156">
        <f>INDEX(resultados!$A$2:$ZZ$2386, 150, MATCH($B$1, resultados!$A$1:$ZZ$1, 0))</f>
        <v/>
      </c>
      <c r="B156">
        <f>INDEX(resultados!$A$2:$ZZ$2386, 150, MATCH($B$2, resultados!$A$1:$ZZ$1, 0))</f>
        <v/>
      </c>
      <c r="C156">
        <f>INDEX(resultados!$A$2:$ZZ$2386, 150, MATCH($B$3, resultados!$A$1:$ZZ$1, 0))</f>
        <v/>
      </c>
    </row>
    <row r="157">
      <c r="A157">
        <f>INDEX(resultados!$A$2:$ZZ$2386, 151, MATCH($B$1, resultados!$A$1:$ZZ$1, 0))</f>
        <v/>
      </c>
      <c r="B157">
        <f>INDEX(resultados!$A$2:$ZZ$2386, 151, MATCH($B$2, resultados!$A$1:$ZZ$1, 0))</f>
        <v/>
      </c>
      <c r="C157">
        <f>INDEX(resultados!$A$2:$ZZ$2386, 151, MATCH($B$3, resultados!$A$1:$ZZ$1, 0))</f>
        <v/>
      </c>
    </row>
    <row r="158">
      <c r="A158">
        <f>INDEX(resultados!$A$2:$ZZ$2386, 152, MATCH($B$1, resultados!$A$1:$ZZ$1, 0))</f>
        <v/>
      </c>
      <c r="B158">
        <f>INDEX(resultados!$A$2:$ZZ$2386, 152, MATCH($B$2, resultados!$A$1:$ZZ$1, 0))</f>
        <v/>
      </c>
      <c r="C158">
        <f>INDEX(resultados!$A$2:$ZZ$2386, 152, MATCH($B$3, resultados!$A$1:$ZZ$1, 0))</f>
        <v/>
      </c>
    </row>
    <row r="159">
      <c r="A159">
        <f>INDEX(resultados!$A$2:$ZZ$2386, 153, MATCH($B$1, resultados!$A$1:$ZZ$1, 0))</f>
        <v/>
      </c>
      <c r="B159">
        <f>INDEX(resultados!$A$2:$ZZ$2386, 153, MATCH($B$2, resultados!$A$1:$ZZ$1, 0))</f>
        <v/>
      </c>
      <c r="C159">
        <f>INDEX(resultados!$A$2:$ZZ$2386, 153, MATCH($B$3, resultados!$A$1:$ZZ$1, 0))</f>
        <v/>
      </c>
    </row>
    <row r="160">
      <c r="A160">
        <f>INDEX(resultados!$A$2:$ZZ$2386, 154, MATCH($B$1, resultados!$A$1:$ZZ$1, 0))</f>
        <v/>
      </c>
      <c r="B160">
        <f>INDEX(resultados!$A$2:$ZZ$2386, 154, MATCH($B$2, resultados!$A$1:$ZZ$1, 0))</f>
        <v/>
      </c>
      <c r="C160">
        <f>INDEX(resultados!$A$2:$ZZ$2386, 154, MATCH($B$3, resultados!$A$1:$ZZ$1, 0))</f>
        <v/>
      </c>
    </row>
    <row r="161">
      <c r="A161">
        <f>INDEX(resultados!$A$2:$ZZ$2386, 155, MATCH($B$1, resultados!$A$1:$ZZ$1, 0))</f>
        <v/>
      </c>
      <c r="B161">
        <f>INDEX(resultados!$A$2:$ZZ$2386, 155, MATCH($B$2, resultados!$A$1:$ZZ$1, 0))</f>
        <v/>
      </c>
      <c r="C161">
        <f>INDEX(resultados!$A$2:$ZZ$2386, 155, MATCH($B$3, resultados!$A$1:$ZZ$1, 0))</f>
        <v/>
      </c>
    </row>
    <row r="162">
      <c r="A162">
        <f>INDEX(resultados!$A$2:$ZZ$2386, 156, MATCH($B$1, resultados!$A$1:$ZZ$1, 0))</f>
        <v/>
      </c>
      <c r="B162">
        <f>INDEX(resultados!$A$2:$ZZ$2386, 156, MATCH($B$2, resultados!$A$1:$ZZ$1, 0))</f>
        <v/>
      </c>
      <c r="C162">
        <f>INDEX(resultados!$A$2:$ZZ$2386, 156, MATCH($B$3, resultados!$A$1:$ZZ$1, 0))</f>
        <v/>
      </c>
    </row>
    <row r="163">
      <c r="A163">
        <f>INDEX(resultados!$A$2:$ZZ$2386, 157, MATCH($B$1, resultados!$A$1:$ZZ$1, 0))</f>
        <v/>
      </c>
      <c r="B163">
        <f>INDEX(resultados!$A$2:$ZZ$2386, 157, MATCH($B$2, resultados!$A$1:$ZZ$1, 0))</f>
        <v/>
      </c>
      <c r="C163">
        <f>INDEX(resultados!$A$2:$ZZ$2386, 157, MATCH($B$3, resultados!$A$1:$ZZ$1, 0))</f>
        <v/>
      </c>
    </row>
    <row r="164">
      <c r="A164">
        <f>INDEX(resultados!$A$2:$ZZ$2386, 158, MATCH($B$1, resultados!$A$1:$ZZ$1, 0))</f>
        <v/>
      </c>
      <c r="B164">
        <f>INDEX(resultados!$A$2:$ZZ$2386, 158, MATCH($B$2, resultados!$A$1:$ZZ$1, 0))</f>
        <v/>
      </c>
      <c r="C164">
        <f>INDEX(resultados!$A$2:$ZZ$2386, 158, MATCH($B$3, resultados!$A$1:$ZZ$1, 0))</f>
        <v/>
      </c>
    </row>
    <row r="165">
      <c r="A165">
        <f>INDEX(resultados!$A$2:$ZZ$2386, 159, MATCH($B$1, resultados!$A$1:$ZZ$1, 0))</f>
        <v/>
      </c>
      <c r="B165">
        <f>INDEX(resultados!$A$2:$ZZ$2386, 159, MATCH($B$2, resultados!$A$1:$ZZ$1, 0))</f>
        <v/>
      </c>
      <c r="C165">
        <f>INDEX(resultados!$A$2:$ZZ$2386, 159, MATCH($B$3, resultados!$A$1:$ZZ$1, 0))</f>
        <v/>
      </c>
    </row>
    <row r="166">
      <c r="A166">
        <f>INDEX(resultados!$A$2:$ZZ$2386, 160, MATCH($B$1, resultados!$A$1:$ZZ$1, 0))</f>
        <v/>
      </c>
      <c r="B166">
        <f>INDEX(resultados!$A$2:$ZZ$2386, 160, MATCH($B$2, resultados!$A$1:$ZZ$1, 0))</f>
        <v/>
      </c>
      <c r="C166">
        <f>INDEX(resultados!$A$2:$ZZ$2386, 160, MATCH($B$3, resultados!$A$1:$ZZ$1, 0))</f>
        <v/>
      </c>
    </row>
    <row r="167">
      <c r="A167">
        <f>INDEX(resultados!$A$2:$ZZ$2386, 161, MATCH($B$1, resultados!$A$1:$ZZ$1, 0))</f>
        <v/>
      </c>
      <c r="B167">
        <f>INDEX(resultados!$A$2:$ZZ$2386, 161, MATCH($B$2, resultados!$A$1:$ZZ$1, 0))</f>
        <v/>
      </c>
      <c r="C167">
        <f>INDEX(resultados!$A$2:$ZZ$2386, 161, MATCH($B$3, resultados!$A$1:$ZZ$1, 0))</f>
        <v/>
      </c>
    </row>
    <row r="168">
      <c r="A168">
        <f>INDEX(resultados!$A$2:$ZZ$2386, 162, MATCH($B$1, resultados!$A$1:$ZZ$1, 0))</f>
        <v/>
      </c>
      <c r="B168">
        <f>INDEX(resultados!$A$2:$ZZ$2386, 162, MATCH($B$2, resultados!$A$1:$ZZ$1, 0))</f>
        <v/>
      </c>
      <c r="C168">
        <f>INDEX(resultados!$A$2:$ZZ$2386, 162, MATCH($B$3, resultados!$A$1:$ZZ$1, 0))</f>
        <v/>
      </c>
    </row>
    <row r="169">
      <c r="A169">
        <f>INDEX(resultados!$A$2:$ZZ$2386, 163, MATCH($B$1, resultados!$A$1:$ZZ$1, 0))</f>
        <v/>
      </c>
      <c r="B169">
        <f>INDEX(resultados!$A$2:$ZZ$2386, 163, MATCH($B$2, resultados!$A$1:$ZZ$1, 0))</f>
        <v/>
      </c>
      <c r="C169">
        <f>INDEX(resultados!$A$2:$ZZ$2386, 163, MATCH($B$3, resultados!$A$1:$ZZ$1, 0))</f>
        <v/>
      </c>
    </row>
    <row r="170">
      <c r="A170">
        <f>INDEX(resultados!$A$2:$ZZ$2386, 164, MATCH($B$1, resultados!$A$1:$ZZ$1, 0))</f>
        <v/>
      </c>
      <c r="B170">
        <f>INDEX(resultados!$A$2:$ZZ$2386, 164, MATCH($B$2, resultados!$A$1:$ZZ$1, 0))</f>
        <v/>
      </c>
      <c r="C170">
        <f>INDEX(resultados!$A$2:$ZZ$2386, 164, MATCH($B$3, resultados!$A$1:$ZZ$1, 0))</f>
        <v/>
      </c>
    </row>
    <row r="171">
      <c r="A171">
        <f>INDEX(resultados!$A$2:$ZZ$2386, 165, MATCH($B$1, resultados!$A$1:$ZZ$1, 0))</f>
        <v/>
      </c>
      <c r="B171">
        <f>INDEX(resultados!$A$2:$ZZ$2386, 165, MATCH($B$2, resultados!$A$1:$ZZ$1, 0))</f>
        <v/>
      </c>
      <c r="C171">
        <f>INDEX(resultados!$A$2:$ZZ$2386, 165, MATCH($B$3, resultados!$A$1:$ZZ$1, 0))</f>
        <v/>
      </c>
    </row>
    <row r="172">
      <c r="A172">
        <f>INDEX(resultados!$A$2:$ZZ$2386, 166, MATCH($B$1, resultados!$A$1:$ZZ$1, 0))</f>
        <v/>
      </c>
      <c r="B172">
        <f>INDEX(resultados!$A$2:$ZZ$2386, 166, MATCH($B$2, resultados!$A$1:$ZZ$1, 0))</f>
        <v/>
      </c>
      <c r="C172">
        <f>INDEX(resultados!$A$2:$ZZ$2386, 166, MATCH($B$3, resultados!$A$1:$ZZ$1, 0))</f>
        <v/>
      </c>
    </row>
    <row r="173">
      <c r="A173">
        <f>INDEX(resultados!$A$2:$ZZ$2386, 167, MATCH($B$1, resultados!$A$1:$ZZ$1, 0))</f>
        <v/>
      </c>
      <c r="B173">
        <f>INDEX(resultados!$A$2:$ZZ$2386, 167, MATCH($B$2, resultados!$A$1:$ZZ$1, 0))</f>
        <v/>
      </c>
      <c r="C173">
        <f>INDEX(resultados!$A$2:$ZZ$2386, 167, MATCH($B$3, resultados!$A$1:$ZZ$1, 0))</f>
        <v/>
      </c>
    </row>
    <row r="174">
      <c r="A174">
        <f>INDEX(resultados!$A$2:$ZZ$2386, 168, MATCH($B$1, resultados!$A$1:$ZZ$1, 0))</f>
        <v/>
      </c>
      <c r="B174">
        <f>INDEX(resultados!$A$2:$ZZ$2386, 168, MATCH($B$2, resultados!$A$1:$ZZ$1, 0))</f>
        <v/>
      </c>
      <c r="C174">
        <f>INDEX(resultados!$A$2:$ZZ$2386, 168, MATCH($B$3, resultados!$A$1:$ZZ$1, 0))</f>
        <v/>
      </c>
    </row>
    <row r="175">
      <c r="A175">
        <f>INDEX(resultados!$A$2:$ZZ$2386, 169, MATCH($B$1, resultados!$A$1:$ZZ$1, 0))</f>
        <v/>
      </c>
      <c r="B175">
        <f>INDEX(resultados!$A$2:$ZZ$2386, 169, MATCH($B$2, resultados!$A$1:$ZZ$1, 0))</f>
        <v/>
      </c>
      <c r="C175">
        <f>INDEX(resultados!$A$2:$ZZ$2386, 169, MATCH($B$3, resultados!$A$1:$ZZ$1, 0))</f>
        <v/>
      </c>
    </row>
    <row r="176">
      <c r="A176">
        <f>INDEX(resultados!$A$2:$ZZ$2386, 170, MATCH($B$1, resultados!$A$1:$ZZ$1, 0))</f>
        <v/>
      </c>
      <c r="B176">
        <f>INDEX(resultados!$A$2:$ZZ$2386, 170, MATCH($B$2, resultados!$A$1:$ZZ$1, 0))</f>
        <v/>
      </c>
      <c r="C176">
        <f>INDEX(resultados!$A$2:$ZZ$2386, 170, MATCH($B$3, resultados!$A$1:$ZZ$1, 0))</f>
        <v/>
      </c>
    </row>
    <row r="177">
      <c r="A177">
        <f>INDEX(resultados!$A$2:$ZZ$2386, 171, MATCH($B$1, resultados!$A$1:$ZZ$1, 0))</f>
        <v/>
      </c>
      <c r="B177">
        <f>INDEX(resultados!$A$2:$ZZ$2386, 171, MATCH($B$2, resultados!$A$1:$ZZ$1, 0))</f>
        <v/>
      </c>
      <c r="C177">
        <f>INDEX(resultados!$A$2:$ZZ$2386, 171, MATCH($B$3, resultados!$A$1:$ZZ$1, 0))</f>
        <v/>
      </c>
    </row>
    <row r="178">
      <c r="A178">
        <f>INDEX(resultados!$A$2:$ZZ$2386, 172, MATCH($B$1, resultados!$A$1:$ZZ$1, 0))</f>
        <v/>
      </c>
      <c r="B178">
        <f>INDEX(resultados!$A$2:$ZZ$2386, 172, MATCH($B$2, resultados!$A$1:$ZZ$1, 0))</f>
        <v/>
      </c>
      <c r="C178">
        <f>INDEX(resultados!$A$2:$ZZ$2386, 172, MATCH($B$3, resultados!$A$1:$ZZ$1, 0))</f>
        <v/>
      </c>
    </row>
    <row r="179">
      <c r="A179">
        <f>INDEX(resultados!$A$2:$ZZ$2386, 173, MATCH($B$1, resultados!$A$1:$ZZ$1, 0))</f>
        <v/>
      </c>
      <c r="B179">
        <f>INDEX(resultados!$A$2:$ZZ$2386, 173, MATCH($B$2, resultados!$A$1:$ZZ$1, 0))</f>
        <v/>
      </c>
      <c r="C179">
        <f>INDEX(resultados!$A$2:$ZZ$2386, 173, MATCH($B$3, resultados!$A$1:$ZZ$1, 0))</f>
        <v/>
      </c>
    </row>
    <row r="180">
      <c r="A180">
        <f>INDEX(resultados!$A$2:$ZZ$2386, 174, MATCH($B$1, resultados!$A$1:$ZZ$1, 0))</f>
        <v/>
      </c>
      <c r="B180">
        <f>INDEX(resultados!$A$2:$ZZ$2386, 174, MATCH($B$2, resultados!$A$1:$ZZ$1, 0))</f>
        <v/>
      </c>
      <c r="C180">
        <f>INDEX(resultados!$A$2:$ZZ$2386, 174, MATCH($B$3, resultados!$A$1:$ZZ$1, 0))</f>
        <v/>
      </c>
    </row>
    <row r="181">
      <c r="A181">
        <f>INDEX(resultados!$A$2:$ZZ$2386, 175, MATCH($B$1, resultados!$A$1:$ZZ$1, 0))</f>
        <v/>
      </c>
      <c r="B181">
        <f>INDEX(resultados!$A$2:$ZZ$2386, 175, MATCH($B$2, resultados!$A$1:$ZZ$1, 0))</f>
        <v/>
      </c>
      <c r="C181">
        <f>INDEX(resultados!$A$2:$ZZ$2386, 175, MATCH($B$3, resultados!$A$1:$ZZ$1, 0))</f>
        <v/>
      </c>
    </row>
    <row r="182">
      <c r="A182">
        <f>INDEX(resultados!$A$2:$ZZ$2386, 176, MATCH($B$1, resultados!$A$1:$ZZ$1, 0))</f>
        <v/>
      </c>
      <c r="B182">
        <f>INDEX(resultados!$A$2:$ZZ$2386, 176, MATCH($B$2, resultados!$A$1:$ZZ$1, 0))</f>
        <v/>
      </c>
      <c r="C182">
        <f>INDEX(resultados!$A$2:$ZZ$2386, 176, MATCH($B$3, resultados!$A$1:$ZZ$1, 0))</f>
        <v/>
      </c>
    </row>
    <row r="183">
      <c r="A183">
        <f>INDEX(resultados!$A$2:$ZZ$2386, 177, MATCH($B$1, resultados!$A$1:$ZZ$1, 0))</f>
        <v/>
      </c>
      <c r="B183">
        <f>INDEX(resultados!$A$2:$ZZ$2386, 177, MATCH($B$2, resultados!$A$1:$ZZ$1, 0))</f>
        <v/>
      </c>
      <c r="C183">
        <f>INDEX(resultados!$A$2:$ZZ$2386, 177, MATCH($B$3, resultados!$A$1:$ZZ$1, 0))</f>
        <v/>
      </c>
    </row>
    <row r="184">
      <c r="A184">
        <f>INDEX(resultados!$A$2:$ZZ$2386, 178, MATCH($B$1, resultados!$A$1:$ZZ$1, 0))</f>
        <v/>
      </c>
      <c r="B184">
        <f>INDEX(resultados!$A$2:$ZZ$2386, 178, MATCH($B$2, resultados!$A$1:$ZZ$1, 0))</f>
        <v/>
      </c>
      <c r="C184">
        <f>INDEX(resultados!$A$2:$ZZ$2386, 178, MATCH($B$3, resultados!$A$1:$ZZ$1, 0))</f>
        <v/>
      </c>
    </row>
    <row r="185">
      <c r="A185">
        <f>INDEX(resultados!$A$2:$ZZ$2386, 179, MATCH($B$1, resultados!$A$1:$ZZ$1, 0))</f>
        <v/>
      </c>
      <c r="B185">
        <f>INDEX(resultados!$A$2:$ZZ$2386, 179, MATCH($B$2, resultados!$A$1:$ZZ$1, 0))</f>
        <v/>
      </c>
      <c r="C185">
        <f>INDEX(resultados!$A$2:$ZZ$2386, 179, MATCH($B$3, resultados!$A$1:$ZZ$1, 0))</f>
        <v/>
      </c>
    </row>
    <row r="186">
      <c r="A186">
        <f>INDEX(resultados!$A$2:$ZZ$2386, 180, MATCH($B$1, resultados!$A$1:$ZZ$1, 0))</f>
        <v/>
      </c>
      <c r="B186">
        <f>INDEX(resultados!$A$2:$ZZ$2386, 180, MATCH($B$2, resultados!$A$1:$ZZ$1, 0))</f>
        <v/>
      </c>
      <c r="C186">
        <f>INDEX(resultados!$A$2:$ZZ$2386, 180, MATCH($B$3, resultados!$A$1:$ZZ$1, 0))</f>
        <v/>
      </c>
    </row>
    <row r="187">
      <c r="A187">
        <f>INDEX(resultados!$A$2:$ZZ$2386, 181, MATCH($B$1, resultados!$A$1:$ZZ$1, 0))</f>
        <v/>
      </c>
      <c r="B187">
        <f>INDEX(resultados!$A$2:$ZZ$2386, 181, MATCH($B$2, resultados!$A$1:$ZZ$1, 0))</f>
        <v/>
      </c>
      <c r="C187">
        <f>INDEX(resultados!$A$2:$ZZ$2386, 181, MATCH($B$3, resultados!$A$1:$ZZ$1, 0))</f>
        <v/>
      </c>
    </row>
    <row r="188">
      <c r="A188">
        <f>INDEX(resultados!$A$2:$ZZ$2386, 182, MATCH($B$1, resultados!$A$1:$ZZ$1, 0))</f>
        <v/>
      </c>
      <c r="B188">
        <f>INDEX(resultados!$A$2:$ZZ$2386, 182, MATCH($B$2, resultados!$A$1:$ZZ$1, 0))</f>
        <v/>
      </c>
      <c r="C188">
        <f>INDEX(resultados!$A$2:$ZZ$2386, 182, MATCH($B$3, resultados!$A$1:$ZZ$1, 0))</f>
        <v/>
      </c>
    </row>
    <row r="189">
      <c r="A189">
        <f>INDEX(resultados!$A$2:$ZZ$2386, 183, MATCH($B$1, resultados!$A$1:$ZZ$1, 0))</f>
        <v/>
      </c>
      <c r="B189">
        <f>INDEX(resultados!$A$2:$ZZ$2386, 183, MATCH($B$2, resultados!$A$1:$ZZ$1, 0))</f>
        <v/>
      </c>
      <c r="C189">
        <f>INDEX(resultados!$A$2:$ZZ$2386, 183, MATCH($B$3, resultados!$A$1:$ZZ$1, 0))</f>
        <v/>
      </c>
    </row>
    <row r="190">
      <c r="A190">
        <f>INDEX(resultados!$A$2:$ZZ$2386, 184, MATCH($B$1, resultados!$A$1:$ZZ$1, 0))</f>
        <v/>
      </c>
      <c r="B190">
        <f>INDEX(resultados!$A$2:$ZZ$2386, 184, MATCH($B$2, resultados!$A$1:$ZZ$1, 0))</f>
        <v/>
      </c>
      <c r="C190">
        <f>INDEX(resultados!$A$2:$ZZ$2386, 184, MATCH($B$3, resultados!$A$1:$ZZ$1, 0))</f>
        <v/>
      </c>
    </row>
    <row r="191">
      <c r="A191">
        <f>INDEX(resultados!$A$2:$ZZ$2386, 185, MATCH($B$1, resultados!$A$1:$ZZ$1, 0))</f>
        <v/>
      </c>
      <c r="B191">
        <f>INDEX(resultados!$A$2:$ZZ$2386, 185, MATCH($B$2, resultados!$A$1:$ZZ$1, 0))</f>
        <v/>
      </c>
      <c r="C191">
        <f>INDEX(resultados!$A$2:$ZZ$2386, 185, MATCH($B$3, resultados!$A$1:$ZZ$1, 0))</f>
        <v/>
      </c>
    </row>
    <row r="192">
      <c r="A192">
        <f>INDEX(resultados!$A$2:$ZZ$2386, 186, MATCH($B$1, resultados!$A$1:$ZZ$1, 0))</f>
        <v/>
      </c>
      <c r="B192">
        <f>INDEX(resultados!$A$2:$ZZ$2386, 186, MATCH($B$2, resultados!$A$1:$ZZ$1, 0))</f>
        <v/>
      </c>
      <c r="C192">
        <f>INDEX(resultados!$A$2:$ZZ$2386, 186, MATCH($B$3, resultados!$A$1:$ZZ$1, 0))</f>
        <v/>
      </c>
    </row>
    <row r="193">
      <c r="A193">
        <f>INDEX(resultados!$A$2:$ZZ$2386, 187, MATCH($B$1, resultados!$A$1:$ZZ$1, 0))</f>
        <v/>
      </c>
      <c r="B193">
        <f>INDEX(resultados!$A$2:$ZZ$2386, 187, MATCH($B$2, resultados!$A$1:$ZZ$1, 0))</f>
        <v/>
      </c>
      <c r="C193">
        <f>INDEX(resultados!$A$2:$ZZ$2386, 187, MATCH($B$3, resultados!$A$1:$ZZ$1, 0))</f>
        <v/>
      </c>
    </row>
    <row r="194">
      <c r="A194">
        <f>INDEX(resultados!$A$2:$ZZ$2386, 188, MATCH($B$1, resultados!$A$1:$ZZ$1, 0))</f>
        <v/>
      </c>
      <c r="B194">
        <f>INDEX(resultados!$A$2:$ZZ$2386, 188, MATCH($B$2, resultados!$A$1:$ZZ$1, 0))</f>
        <v/>
      </c>
      <c r="C194">
        <f>INDEX(resultados!$A$2:$ZZ$2386, 188, MATCH($B$3, resultados!$A$1:$ZZ$1, 0))</f>
        <v/>
      </c>
    </row>
    <row r="195">
      <c r="A195">
        <f>INDEX(resultados!$A$2:$ZZ$2386, 189, MATCH($B$1, resultados!$A$1:$ZZ$1, 0))</f>
        <v/>
      </c>
      <c r="B195">
        <f>INDEX(resultados!$A$2:$ZZ$2386, 189, MATCH($B$2, resultados!$A$1:$ZZ$1, 0))</f>
        <v/>
      </c>
      <c r="C195">
        <f>INDEX(resultados!$A$2:$ZZ$2386, 189, MATCH($B$3, resultados!$A$1:$ZZ$1, 0))</f>
        <v/>
      </c>
    </row>
    <row r="196">
      <c r="A196">
        <f>INDEX(resultados!$A$2:$ZZ$2386, 190, MATCH($B$1, resultados!$A$1:$ZZ$1, 0))</f>
        <v/>
      </c>
      <c r="B196">
        <f>INDEX(resultados!$A$2:$ZZ$2386, 190, MATCH($B$2, resultados!$A$1:$ZZ$1, 0))</f>
        <v/>
      </c>
      <c r="C196">
        <f>INDEX(resultados!$A$2:$ZZ$2386, 190, MATCH($B$3, resultados!$A$1:$ZZ$1, 0))</f>
        <v/>
      </c>
    </row>
    <row r="197">
      <c r="A197">
        <f>INDEX(resultados!$A$2:$ZZ$2386, 191, MATCH($B$1, resultados!$A$1:$ZZ$1, 0))</f>
        <v/>
      </c>
      <c r="B197">
        <f>INDEX(resultados!$A$2:$ZZ$2386, 191, MATCH($B$2, resultados!$A$1:$ZZ$1, 0))</f>
        <v/>
      </c>
      <c r="C197">
        <f>INDEX(resultados!$A$2:$ZZ$2386, 191, MATCH($B$3, resultados!$A$1:$ZZ$1, 0))</f>
        <v/>
      </c>
    </row>
    <row r="198">
      <c r="A198">
        <f>INDEX(resultados!$A$2:$ZZ$2386, 192, MATCH($B$1, resultados!$A$1:$ZZ$1, 0))</f>
        <v/>
      </c>
      <c r="B198">
        <f>INDEX(resultados!$A$2:$ZZ$2386, 192, MATCH($B$2, resultados!$A$1:$ZZ$1, 0))</f>
        <v/>
      </c>
      <c r="C198">
        <f>INDEX(resultados!$A$2:$ZZ$2386, 192, MATCH($B$3, resultados!$A$1:$ZZ$1, 0))</f>
        <v/>
      </c>
    </row>
    <row r="199">
      <c r="A199">
        <f>INDEX(resultados!$A$2:$ZZ$2386, 193, MATCH($B$1, resultados!$A$1:$ZZ$1, 0))</f>
        <v/>
      </c>
      <c r="B199">
        <f>INDEX(resultados!$A$2:$ZZ$2386, 193, MATCH($B$2, resultados!$A$1:$ZZ$1, 0))</f>
        <v/>
      </c>
      <c r="C199">
        <f>INDEX(resultados!$A$2:$ZZ$2386, 193, MATCH($B$3, resultados!$A$1:$ZZ$1, 0))</f>
        <v/>
      </c>
    </row>
    <row r="200">
      <c r="A200">
        <f>INDEX(resultados!$A$2:$ZZ$2386, 194, MATCH($B$1, resultados!$A$1:$ZZ$1, 0))</f>
        <v/>
      </c>
      <c r="B200">
        <f>INDEX(resultados!$A$2:$ZZ$2386, 194, MATCH($B$2, resultados!$A$1:$ZZ$1, 0))</f>
        <v/>
      </c>
      <c r="C200">
        <f>INDEX(resultados!$A$2:$ZZ$2386, 194, MATCH($B$3, resultados!$A$1:$ZZ$1, 0))</f>
        <v/>
      </c>
    </row>
    <row r="201">
      <c r="A201">
        <f>INDEX(resultados!$A$2:$ZZ$2386, 195, MATCH($B$1, resultados!$A$1:$ZZ$1, 0))</f>
        <v/>
      </c>
      <c r="B201">
        <f>INDEX(resultados!$A$2:$ZZ$2386, 195, MATCH($B$2, resultados!$A$1:$ZZ$1, 0))</f>
        <v/>
      </c>
      <c r="C201">
        <f>INDEX(resultados!$A$2:$ZZ$2386, 195, MATCH($B$3, resultados!$A$1:$ZZ$1, 0))</f>
        <v/>
      </c>
    </row>
    <row r="202">
      <c r="A202">
        <f>INDEX(resultados!$A$2:$ZZ$2386, 196, MATCH($B$1, resultados!$A$1:$ZZ$1, 0))</f>
        <v/>
      </c>
      <c r="B202">
        <f>INDEX(resultados!$A$2:$ZZ$2386, 196, MATCH($B$2, resultados!$A$1:$ZZ$1, 0))</f>
        <v/>
      </c>
      <c r="C202">
        <f>INDEX(resultados!$A$2:$ZZ$2386, 196, MATCH($B$3, resultados!$A$1:$ZZ$1, 0))</f>
        <v/>
      </c>
    </row>
    <row r="203">
      <c r="A203">
        <f>INDEX(resultados!$A$2:$ZZ$2386, 197, MATCH($B$1, resultados!$A$1:$ZZ$1, 0))</f>
        <v/>
      </c>
      <c r="B203">
        <f>INDEX(resultados!$A$2:$ZZ$2386, 197, MATCH($B$2, resultados!$A$1:$ZZ$1, 0))</f>
        <v/>
      </c>
      <c r="C203">
        <f>INDEX(resultados!$A$2:$ZZ$2386, 197, MATCH($B$3, resultados!$A$1:$ZZ$1, 0))</f>
        <v/>
      </c>
    </row>
    <row r="204">
      <c r="A204">
        <f>INDEX(resultados!$A$2:$ZZ$2386, 198, MATCH($B$1, resultados!$A$1:$ZZ$1, 0))</f>
        <v/>
      </c>
      <c r="B204">
        <f>INDEX(resultados!$A$2:$ZZ$2386, 198, MATCH($B$2, resultados!$A$1:$ZZ$1, 0))</f>
        <v/>
      </c>
      <c r="C204">
        <f>INDEX(resultados!$A$2:$ZZ$2386, 198, MATCH($B$3, resultados!$A$1:$ZZ$1, 0))</f>
        <v/>
      </c>
    </row>
    <row r="205">
      <c r="A205">
        <f>INDEX(resultados!$A$2:$ZZ$2386, 199, MATCH($B$1, resultados!$A$1:$ZZ$1, 0))</f>
        <v/>
      </c>
      <c r="B205">
        <f>INDEX(resultados!$A$2:$ZZ$2386, 199, MATCH($B$2, resultados!$A$1:$ZZ$1, 0))</f>
        <v/>
      </c>
      <c r="C205">
        <f>INDEX(resultados!$A$2:$ZZ$2386, 199, MATCH($B$3, resultados!$A$1:$ZZ$1, 0))</f>
        <v/>
      </c>
    </row>
    <row r="206">
      <c r="A206">
        <f>INDEX(resultados!$A$2:$ZZ$2386, 200, MATCH($B$1, resultados!$A$1:$ZZ$1, 0))</f>
        <v/>
      </c>
      <c r="B206">
        <f>INDEX(resultados!$A$2:$ZZ$2386, 200, MATCH($B$2, resultados!$A$1:$ZZ$1, 0))</f>
        <v/>
      </c>
      <c r="C206">
        <f>INDEX(resultados!$A$2:$ZZ$2386, 200, MATCH($B$3, resultados!$A$1:$ZZ$1, 0))</f>
        <v/>
      </c>
    </row>
    <row r="207">
      <c r="A207">
        <f>INDEX(resultados!$A$2:$ZZ$2386, 201, MATCH($B$1, resultados!$A$1:$ZZ$1, 0))</f>
        <v/>
      </c>
      <c r="B207">
        <f>INDEX(resultados!$A$2:$ZZ$2386, 201, MATCH($B$2, resultados!$A$1:$ZZ$1, 0))</f>
        <v/>
      </c>
      <c r="C207">
        <f>INDEX(resultados!$A$2:$ZZ$2386, 201, MATCH($B$3, resultados!$A$1:$ZZ$1, 0))</f>
        <v/>
      </c>
    </row>
    <row r="208">
      <c r="A208">
        <f>INDEX(resultados!$A$2:$ZZ$2386, 202, MATCH($B$1, resultados!$A$1:$ZZ$1, 0))</f>
        <v/>
      </c>
      <c r="B208">
        <f>INDEX(resultados!$A$2:$ZZ$2386, 202, MATCH($B$2, resultados!$A$1:$ZZ$1, 0))</f>
        <v/>
      </c>
      <c r="C208">
        <f>INDEX(resultados!$A$2:$ZZ$2386, 202, MATCH($B$3, resultados!$A$1:$ZZ$1, 0))</f>
        <v/>
      </c>
    </row>
    <row r="209">
      <c r="A209">
        <f>INDEX(resultados!$A$2:$ZZ$2386, 203, MATCH($B$1, resultados!$A$1:$ZZ$1, 0))</f>
        <v/>
      </c>
      <c r="B209">
        <f>INDEX(resultados!$A$2:$ZZ$2386, 203, MATCH($B$2, resultados!$A$1:$ZZ$1, 0))</f>
        <v/>
      </c>
      <c r="C209">
        <f>INDEX(resultados!$A$2:$ZZ$2386, 203, MATCH($B$3, resultados!$A$1:$ZZ$1, 0))</f>
        <v/>
      </c>
    </row>
    <row r="210">
      <c r="A210">
        <f>INDEX(resultados!$A$2:$ZZ$2386, 204, MATCH($B$1, resultados!$A$1:$ZZ$1, 0))</f>
        <v/>
      </c>
      <c r="B210">
        <f>INDEX(resultados!$A$2:$ZZ$2386, 204, MATCH($B$2, resultados!$A$1:$ZZ$1, 0))</f>
        <v/>
      </c>
      <c r="C210">
        <f>INDEX(resultados!$A$2:$ZZ$2386, 204, MATCH($B$3, resultados!$A$1:$ZZ$1, 0))</f>
        <v/>
      </c>
    </row>
    <row r="211">
      <c r="A211">
        <f>INDEX(resultados!$A$2:$ZZ$2386, 205, MATCH($B$1, resultados!$A$1:$ZZ$1, 0))</f>
        <v/>
      </c>
      <c r="B211">
        <f>INDEX(resultados!$A$2:$ZZ$2386, 205, MATCH($B$2, resultados!$A$1:$ZZ$1, 0))</f>
        <v/>
      </c>
      <c r="C211">
        <f>INDEX(resultados!$A$2:$ZZ$2386, 205, MATCH($B$3, resultados!$A$1:$ZZ$1, 0))</f>
        <v/>
      </c>
    </row>
    <row r="212">
      <c r="A212">
        <f>INDEX(resultados!$A$2:$ZZ$2386, 206, MATCH($B$1, resultados!$A$1:$ZZ$1, 0))</f>
        <v/>
      </c>
      <c r="B212">
        <f>INDEX(resultados!$A$2:$ZZ$2386, 206, MATCH($B$2, resultados!$A$1:$ZZ$1, 0))</f>
        <v/>
      </c>
      <c r="C212">
        <f>INDEX(resultados!$A$2:$ZZ$2386, 206, MATCH($B$3, resultados!$A$1:$ZZ$1, 0))</f>
        <v/>
      </c>
    </row>
    <row r="213">
      <c r="A213">
        <f>INDEX(resultados!$A$2:$ZZ$2386, 207, MATCH($B$1, resultados!$A$1:$ZZ$1, 0))</f>
        <v/>
      </c>
      <c r="B213">
        <f>INDEX(resultados!$A$2:$ZZ$2386, 207, MATCH($B$2, resultados!$A$1:$ZZ$1, 0))</f>
        <v/>
      </c>
      <c r="C213">
        <f>INDEX(resultados!$A$2:$ZZ$2386, 207, MATCH($B$3, resultados!$A$1:$ZZ$1, 0))</f>
        <v/>
      </c>
    </row>
    <row r="214">
      <c r="A214">
        <f>INDEX(resultados!$A$2:$ZZ$2386, 208, MATCH($B$1, resultados!$A$1:$ZZ$1, 0))</f>
        <v/>
      </c>
      <c r="B214">
        <f>INDEX(resultados!$A$2:$ZZ$2386, 208, MATCH($B$2, resultados!$A$1:$ZZ$1, 0))</f>
        <v/>
      </c>
      <c r="C214">
        <f>INDEX(resultados!$A$2:$ZZ$2386, 208, MATCH($B$3, resultados!$A$1:$ZZ$1, 0))</f>
        <v/>
      </c>
    </row>
    <row r="215">
      <c r="A215">
        <f>INDEX(resultados!$A$2:$ZZ$2386, 209, MATCH($B$1, resultados!$A$1:$ZZ$1, 0))</f>
        <v/>
      </c>
      <c r="B215">
        <f>INDEX(resultados!$A$2:$ZZ$2386, 209, MATCH($B$2, resultados!$A$1:$ZZ$1, 0))</f>
        <v/>
      </c>
      <c r="C215">
        <f>INDEX(resultados!$A$2:$ZZ$2386, 209, MATCH($B$3, resultados!$A$1:$ZZ$1, 0))</f>
        <v/>
      </c>
    </row>
    <row r="216">
      <c r="A216">
        <f>INDEX(resultados!$A$2:$ZZ$2386, 210, MATCH($B$1, resultados!$A$1:$ZZ$1, 0))</f>
        <v/>
      </c>
      <c r="B216">
        <f>INDEX(resultados!$A$2:$ZZ$2386, 210, MATCH($B$2, resultados!$A$1:$ZZ$1, 0))</f>
        <v/>
      </c>
      <c r="C216">
        <f>INDEX(resultados!$A$2:$ZZ$2386, 210, MATCH($B$3, resultados!$A$1:$ZZ$1, 0))</f>
        <v/>
      </c>
    </row>
    <row r="217">
      <c r="A217">
        <f>INDEX(resultados!$A$2:$ZZ$2386, 211, MATCH($B$1, resultados!$A$1:$ZZ$1, 0))</f>
        <v/>
      </c>
      <c r="B217">
        <f>INDEX(resultados!$A$2:$ZZ$2386, 211, MATCH($B$2, resultados!$A$1:$ZZ$1, 0))</f>
        <v/>
      </c>
      <c r="C217">
        <f>INDEX(resultados!$A$2:$ZZ$2386, 211, MATCH($B$3, resultados!$A$1:$ZZ$1, 0))</f>
        <v/>
      </c>
    </row>
    <row r="218">
      <c r="A218">
        <f>INDEX(resultados!$A$2:$ZZ$2386, 212, MATCH($B$1, resultados!$A$1:$ZZ$1, 0))</f>
        <v/>
      </c>
      <c r="B218">
        <f>INDEX(resultados!$A$2:$ZZ$2386, 212, MATCH($B$2, resultados!$A$1:$ZZ$1, 0))</f>
        <v/>
      </c>
      <c r="C218">
        <f>INDEX(resultados!$A$2:$ZZ$2386, 212, MATCH($B$3, resultados!$A$1:$ZZ$1, 0))</f>
        <v/>
      </c>
    </row>
    <row r="219">
      <c r="A219">
        <f>INDEX(resultados!$A$2:$ZZ$2386, 213, MATCH($B$1, resultados!$A$1:$ZZ$1, 0))</f>
        <v/>
      </c>
      <c r="B219">
        <f>INDEX(resultados!$A$2:$ZZ$2386, 213, MATCH($B$2, resultados!$A$1:$ZZ$1, 0))</f>
        <v/>
      </c>
      <c r="C219">
        <f>INDEX(resultados!$A$2:$ZZ$2386, 213, MATCH($B$3, resultados!$A$1:$ZZ$1, 0))</f>
        <v/>
      </c>
    </row>
    <row r="220">
      <c r="A220">
        <f>INDEX(resultados!$A$2:$ZZ$2386, 214, MATCH($B$1, resultados!$A$1:$ZZ$1, 0))</f>
        <v/>
      </c>
      <c r="B220">
        <f>INDEX(resultados!$A$2:$ZZ$2386, 214, MATCH($B$2, resultados!$A$1:$ZZ$1, 0))</f>
        <v/>
      </c>
      <c r="C220">
        <f>INDEX(resultados!$A$2:$ZZ$2386, 214, MATCH($B$3, resultados!$A$1:$ZZ$1, 0))</f>
        <v/>
      </c>
    </row>
    <row r="221">
      <c r="A221">
        <f>INDEX(resultados!$A$2:$ZZ$2386, 215, MATCH($B$1, resultados!$A$1:$ZZ$1, 0))</f>
        <v/>
      </c>
      <c r="B221">
        <f>INDEX(resultados!$A$2:$ZZ$2386, 215, MATCH($B$2, resultados!$A$1:$ZZ$1, 0))</f>
        <v/>
      </c>
      <c r="C221">
        <f>INDEX(resultados!$A$2:$ZZ$2386, 215, MATCH($B$3, resultados!$A$1:$ZZ$1, 0))</f>
        <v/>
      </c>
    </row>
    <row r="222">
      <c r="A222">
        <f>INDEX(resultados!$A$2:$ZZ$2386, 216, MATCH($B$1, resultados!$A$1:$ZZ$1, 0))</f>
        <v/>
      </c>
      <c r="B222">
        <f>INDEX(resultados!$A$2:$ZZ$2386, 216, MATCH($B$2, resultados!$A$1:$ZZ$1, 0))</f>
        <v/>
      </c>
      <c r="C222">
        <f>INDEX(resultados!$A$2:$ZZ$2386, 216, MATCH($B$3, resultados!$A$1:$ZZ$1, 0))</f>
        <v/>
      </c>
    </row>
    <row r="223">
      <c r="A223">
        <f>INDEX(resultados!$A$2:$ZZ$2386, 217, MATCH($B$1, resultados!$A$1:$ZZ$1, 0))</f>
        <v/>
      </c>
      <c r="B223">
        <f>INDEX(resultados!$A$2:$ZZ$2386, 217, MATCH($B$2, resultados!$A$1:$ZZ$1, 0))</f>
        <v/>
      </c>
      <c r="C223">
        <f>INDEX(resultados!$A$2:$ZZ$2386, 217, MATCH($B$3, resultados!$A$1:$ZZ$1, 0))</f>
        <v/>
      </c>
    </row>
    <row r="224">
      <c r="A224">
        <f>INDEX(resultados!$A$2:$ZZ$2386, 218, MATCH($B$1, resultados!$A$1:$ZZ$1, 0))</f>
        <v/>
      </c>
      <c r="B224">
        <f>INDEX(resultados!$A$2:$ZZ$2386, 218, MATCH($B$2, resultados!$A$1:$ZZ$1, 0))</f>
        <v/>
      </c>
      <c r="C224">
        <f>INDEX(resultados!$A$2:$ZZ$2386, 218, MATCH($B$3, resultados!$A$1:$ZZ$1, 0))</f>
        <v/>
      </c>
    </row>
    <row r="225">
      <c r="A225">
        <f>INDEX(resultados!$A$2:$ZZ$2386, 219, MATCH($B$1, resultados!$A$1:$ZZ$1, 0))</f>
        <v/>
      </c>
      <c r="B225">
        <f>INDEX(resultados!$A$2:$ZZ$2386, 219, MATCH($B$2, resultados!$A$1:$ZZ$1, 0))</f>
        <v/>
      </c>
      <c r="C225">
        <f>INDEX(resultados!$A$2:$ZZ$2386, 219, MATCH($B$3, resultados!$A$1:$ZZ$1, 0))</f>
        <v/>
      </c>
    </row>
    <row r="226">
      <c r="A226">
        <f>INDEX(resultados!$A$2:$ZZ$2386, 220, MATCH($B$1, resultados!$A$1:$ZZ$1, 0))</f>
        <v/>
      </c>
      <c r="B226">
        <f>INDEX(resultados!$A$2:$ZZ$2386, 220, MATCH($B$2, resultados!$A$1:$ZZ$1, 0))</f>
        <v/>
      </c>
      <c r="C226">
        <f>INDEX(resultados!$A$2:$ZZ$2386, 220, MATCH($B$3, resultados!$A$1:$ZZ$1, 0))</f>
        <v/>
      </c>
    </row>
    <row r="227">
      <c r="A227">
        <f>INDEX(resultados!$A$2:$ZZ$2386, 221, MATCH($B$1, resultados!$A$1:$ZZ$1, 0))</f>
        <v/>
      </c>
      <c r="B227">
        <f>INDEX(resultados!$A$2:$ZZ$2386, 221, MATCH($B$2, resultados!$A$1:$ZZ$1, 0))</f>
        <v/>
      </c>
      <c r="C227">
        <f>INDEX(resultados!$A$2:$ZZ$2386, 221, MATCH($B$3, resultados!$A$1:$ZZ$1, 0))</f>
        <v/>
      </c>
    </row>
    <row r="228">
      <c r="A228">
        <f>INDEX(resultados!$A$2:$ZZ$2386, 222, MATCH($B$1, resultados!$A$1:$ZZ$1, 0))</f>
        <v/>
      </c>
      <c r="B228">
        <f>INDEX(resultados!$A$2:$ZZ$2386, 222, MATCH($B$2, resultados!$A$1:$ZZ$1, 0))</f>
        <v/>
      </c>
      <c r="C228">
        <f>INDEX(resultados!$A$2:$ZZ$2386, 222, MATCH($B$3, resultados!$A$1:$ZZ$1, 0))</f>
        <v/>
      </c>
    </row>
    <row r="229">
      <c r="A229">
        <f>INDEX(resultados!$A$2:$ZZ$2386, 223, MATCH($B$1, resultados!$A$1:$ZZ$1, 0))</f>
        <v/>
      </c>
      <c r="B229">
        <f>INDEX(resultados!$A$2:$ZZ$2386, 223, MATCH($B$2, resultados!$A$1:$ZZ$1, 0))</f>
        <v/>
      </c>
      <c r="C229">
        <f>INDEX(resultados!$A$2:$ZZ$2386, 223, MATCH($B$3, resultados!$A$1:$ZZ$1, 0))</f>
        <v/>
      </c>
    </row>
    <row r="230">
      <c r="A230">
        <f>INDEX(resultados!$A$2:$ZZ$2386, 224, MATCH($B$1, resultados!$A$1:$ZZ$1, 0))</f>
        <v/>
      </c>
      <c r="B230">
        <f>INDEX(resultados!$A$2:$ZZ$2386, 224, MATCH($B$2, resultados!$A$1:$ZZ$1, 0))</f>
        <v/>
      </c>
      <c r="C230">
        <f>INDEX(resultados!$A$2:$ZZ$2386, 224, MATCH($B$3, resultados!$A$1:$ZZ$1, 0))</f>
        <v/>
      </c>
    </row>
    <row r="231">
      <c r="A231">
        <f>INDEX(resultados!$A$2:$ZZ$2386, 225, MATCH($B$1, resultados!$A$1:$ZZ$1, 0))</f>
        <v/>
      </c>
      <c r="B231">
        <f>INDEX(resultados!$A$2:$ZZ$2386, 225, MATCH($B$2, resultados!$A$1:$ZZ$1, 0))</f>
        <v/>
      </c>
      <c r="C231">
        <f>INDEX(resultados!$A$2:$ZZ$2386, 225, MATCH($B$3, resultados!$A$1:$ZZ$1, 0))</f>
        <v/>
      </c>
    </row>
    <row r="232">
      <c r="A232">
        <f>INDEX(resultados!$A$2:$ZZ$2386, 226, MATCH($B$1, resultados!$A$1:$ZZ$1, 0))</f>
        <v/>
      </c>
      <c r="B232">
        <f>INDEX(resultados!$A$2:$ZZ$2386, 226, MATCH($B$2, resultados!$A$1:$ZZ$1, 0))</f>
        <v/>
      </c>
      <c r="C232">
        <f>INDEX(resultados!$A$2:$ZZ$2386, 226, MATCH($B$3, resultados!$A$1:$ZZ$1, 0))</f>
        <v/>
      </c>
    </row>
    <row r="233">
      <c r="A233">
        <f>INDEX(resultados!$A$2:$ZZ$2386, 227, MATCH($B$1, resultados!$A$1:$ZZ$1, 0))</f>
        <v/>
      </c>
      <c r="B233">
        <f>INDEX(resultados!$A$2:$ZZ$2386, 227, MATCH($B$2, resultados!$A$1:$ZZ$1, 0))</f>
        <v/>
      </c>
      <c r="C233">
        <f>INDEX(resultados!$A$2:$ZZ$2386, 227, MATCH($B$3, resultados!$A$1:$ZZ$1, 0))</f>
        <v/>
      </c>
    </row>
    <row r="234">
      <c r="A234">
        <f>INDEX(resultados!$A$2:$ZZ$2386, 228, MATCH($B$1, resultados!$A$1:$ZZ$1, 0))</f>
        <v/>
      </c>
      <c r="B234">
        <f>INDEX(resultados!$A$2:$ZZ$2386, 228, MATCH($B$2, resultados!$A$1:$ZZ$1, 0))</f>
        <v/>
      </c>
      <c r="C234">
        <f>INDEX(resultados!$A$2:$ZZ$2386, 228, MATCH($B$3, resultados!$A$1:$ZZ$1, 0))</f>
        <v/>
      </c>
    </row>
    <row r="235">
      <c r="A235">
        <f>INDEX(resultados!$A$2:$ZZ$2386, 229, MATCH($B$1, resultados!$A$1:$ZZ$1, 0))</f>
        <v/>
      </c>
      <c r="B235">
        <f>INDEX(resultados!$A$2:$ZZ$2386, 229, MATCH($B$2, resultados!$A$1:$ZZ$1, 0))</f>
        <v/>
      </c>
      <c r="C235">
        <f>INDEX(resultados!$A$2:$ZZ$2386, 229, MATCH($B$3, resultados!$A$1:$ZZ$1, 0))</f>
        <v/>
      </c>
    </row>
    <row r="236">
      <c r="A236">
        <f>INDEX(resultados!$A$2:$ZZ$2386, 230, MATCH($B$1, resultados!$A$1:$ZZ$1, 0))</f>
        <v/>
      </c>
      <c r="B236">
        <f>INDEX(resultados!$A$2:$ZZ$2386, 230, MATCH($B$2, resultados!$A$1:$ZZ$1, 0))</f>
        <v/>
      </c>
      <c r="C236">
        <f>INDEX(resultados!$A$2:$ZZ$2386, 230, MATCH($B$3, resultados!$A$1:$ZZ$1, 0))</f>
        <v/>
      </c>
    </row>
    <row r="237">
      <c r="A237">
        <f>INDEX(resultados!$A$2:$ZZ$2386, 231, MATCH($B$1, resultados!$A$1:$ZZ$1, 0))</f>
        <v/>
      </c>
      <c r="B237">
        <f>INDEX(resultados!$A$2:$ZZ$2386, 231, MATCH($B$2, resultados!$A$1:$ZZ$1, 0))</f>
        <v/>
      </c>
      <c r="C237">
        <f>INDEX(resultados!$A$2:$ZZ$2386, 231, MATCH($B$3, resultados!$A$1:$ZZ$1, 0))</f>
        <v/>
      </c>
    </row>
    <row r="238">
      <c r="A238">
        <f>INDEX(resultados!$A$2:$ZZ$2386, 232, MATCH($B$1, resultados!$A$1:$ZZ$1, 0))</f>
        <v/>
      </c>
      <c r="B238">
        <f>INDEX(resultados!$A$2:$ZZ$2386, 232, MATCH($B$2, resultados!$A$1:$ZZ$1, 0))</f>
        <v/>
      </c>
      <c r="C238">
        <f>INDEX(resultados!$A$2:$ZZ$2386, 232, MATCH($B$3, resultados!$A$1:$ZZ$1, 0))</f>
        <v/>
      </c>
    </row>
    <row r="239">
      <c r="A239">
        <f>INDEX(resultados!$A$2:$ZZ$2386, 233, MATCH($B$1, resultados!$A$1:$ZZ$1, 0))</f>
        <v/>
      </c>
      <c r="B239">
        <f>INDEX(resultados!$A$2:$ZZ$2386, 233, MATCH($B$2, resultados!$A$1:$ZZ$1, 0))</f>
        <v/>
      </c>
      <c r="C239">
        <f>INDEX(resultados!$A$2:$ZZ$2386, 233, MATCH($B$3, resultados!$A$1:$ZZ$1, 0))</f>
        <v/>
      </c>
    </row>
    <row r="240">
      <c r="A240">
        <f>INDEX(resultados!$A$2:$ZZ$2386, 234, MATCH($B$1, resultados!$A$1:$ZZ$1, 0))</f>
        <v/>
      </c>
      <c r="B240">
        <f>INDEX(resultados!$A$2:$ZZ$2386, 234, MATCH($B$2, resultados!$A$1:$ZZ$1, 0))</f>
        <v/>
      </c>
      <c r="C240">
        <f>INDEX(resultados!$A$2:$ZZ$2386, 234, MATCH($B$3, resultados!$A$1:$ZZ$1, 0))</f>
        <v/>
      </c>
    </row>
    <row r="241">
      <c r="A241">
        <f>INDEX(resultados!$A$2:$ZZ$2386, 235, MATCH($B$1, resultados!$A$1:$ZZ$1, 0))</f>
        <v/>
      </c>
      <c r="B241">
        <f>INDEX(resultados!$A$2:$ZZ$2386, 235, MATCH($B$2, resultados!$A$1:$ZZ$1, 0))</f>
        <v/>
      </c>
      <c r="C241">
        <f>INDEX(resultados!$A$2:$ZZ$2386, 235, MATCH($B$3, resultados!$A$1:$ZZ$1, 0))</f>
        <v/>
      </c>
    </row>
    <row r="242">
      <c r="A242">
        <f>INDEX(resultados!$A$2:$ZZ$2386, 236, MATCH($B$1, resultados!$A$1:$ZZ$1, 0))</f>
        <v/>
      </c>
      <c r="B242">
        <f>INDEX(resultados!$A$2:$ZZ$2386, 236, MATCH($B$2, resultados!$A$1:$ZZ$1, 0))</f>
        <v/>
      </c>
      <c r="C242">
        <f>INDEX(resultados!$A$2:$ZZ$2386, 236, MATCH($B$3, resultados!$A$1:$ZZ$1, 0))</f>
        <v/>
      </c>
    </row>
    <row r="243">
      <c r="A243">
        <f>INDEX(resultados!$A$2:$ZZ$2386, 237, MATCH($B$1, resultados!$A$1:$ZZ$1, 0))</f>
        <v/>
      </c>
      <c r="B243">
        <f>INDEX(resultados!$A$2:$ZZ$2386, 237, MATCH($B$2, resultados!$A$1:$ZZ$1, 0))</f>
        <v/>
      </c>
      <c r="C243">
        <f>INDEX(resultados!$A$2:$ZZ$2386, 237, MATCH($B$3, resultados!$A$1:$ZZ$1, 0))</f>
        <v/>
      </c>
    </row>
    <row r="244">
      <c r="A244">
        <f>INDEX(resultados!$A$2:$ZZ$2386, 238, MATCH($B$1, resultados!$A$1:$ZZ$1, 0))</f>
        <v/>
      </c>
      <c r="B244">
        <f>INDEX(resultados!$A$2:$ZZ$2386, 238, MATCH($B$2, resultados!$A$1:$ZZ$1, 0))</f>
        <v/>
      </c>
      <c r="C244">
        <f>INDEX(resultados!$A$2:$ZZ$2386, 238, MATCH($B$3, resultados!$A$1:$ZZ$1, 0))</f>
        <v/>
      </c>
    </row>
    <row r="245">
      <c r="A245">
        <f>INDEX(resultados!$A$2:$ZZ$2386, 239, MATCH($B$1, resultados!$A$1:$ZZ$1, 0))</f>
        <v/>
      </c>
      <c r="B245">
        <f>INDEX(resultados!$A$2:$ZZ$2386, 239, MATCH($B$2, resultados!$A$1:$ZZ$1, 0))</f>
        <v/>
      </c>
      <c r="C245">
        <f>INDEX(resultados!$A$2:$ZZ$2386, 239, MATCH($B$3, resultados!$A$1:$ZZ$1, 0))</f>
        <v/>
      </c>
    </row>
    <row r="246">
      <c r="A246">
        <f>INDEX(resultados!$A$2:$ZZ$2386, 240, MATCH($B$1, resultados!$A$1:$ZZ$1, 0))</f>
        <v/>
      </c>
      <c r="B246">
        <f>INDEX(resultados!$A$2:$ZZ$2386, 240, MATCH($B$2, resultados!$A$1:$ZZ$1, 0))</f>
        <v/>
      </c>
      <c r="C246">
        <f>INDEX(resultados!$A$2:$ZZ$2386, 240, MATCH($B$3, resultados!$A$1:$ZZ$1, 0))</f>
        <v/>
      </c>
    </row>
    <row r="247">
      <c r="A247">
        <f>INDEX(resultados!$A$2:$ZZ$2386, 241, MATCH($B$1, resultados!$A$1:$ZZ$1, 0))</f>
        <v/>
      </c>
      <c r="B247">
        <f>INDEX(resultados!$A$2:$ZZ$2386, 241, MATCH($B$2, resultados!$A$1:$ZZ$1, 0))</f>
        <v/>
      </c>
      <c r="C247">
        <f>INDEX(resultados!$A$2:$ZZ$2386, 241, MATCH($B$3, resultados!$A$1:$ZZ$1, 0))</f>
        <v/>
      </c>
    </row>
    <row r="248">
      <c r="A248">
        <f>INDEX(resultados!$A$2:$ZZ$2386, 242, MATCH($B$1, resultados!$A$1:$ZZ$1, 0))</f>
        <v/>
      </c>
      <c r="B248">
        <f>INDEX(resultados!$A$2:$ZZ$2386, 242, MATCH($B$2, resultados!$A$1:$ZZ$1, 0))</f>
        <v/>
      </c>
      <c r="C248">
        <f>INDEX(resultados!$A$2:$ZZ$2386, 242, MATCH($B$3, resultados!$A$1:$ZZ$1, 0))</f>
        <v/>
      </c>
    </row>
    <row r="249">
      <c r="A249">
        <f>INDEX(resultados!$A$2:$ZZ$2386, 243, MATCH($B$1, resultados!$A$1:$ZZ$1, 0))</f>
        <v/>
      </c>
      <c r="B249">
        <f>INDEX(resultados!$A$2:$ZZ$2386, 243, MATCH($B$2, resultados!$A$1:$ZZ$1, 0))</f>
        <v/>
      </c>
      <c r="C249">
        <f>INDEX(resultados!$A$2:$ZZ$2386, 243, MATCH($B$3, resultados!$A$1:$ZZ$1, 0))</f>
        <v/>
      </c>
    </row>
    <row r="250">
      <c r="A250">
        <f>INDEX(resultados!$A$2:$ZZ$2386, 244, MATCH($B$1, resultados!$A$1:$ZZ$1, 0))</f>
        <v/>
      </c>
      <c r="B250">
        <f>INDEX(resultados!$A$2:$ZZ$2386, 244, MATCH($B$2, resultados!$A$1:$ZZ$1, 0))</f>
        <v/>
      </c>
      <c r="C250">
        <f>INDEX(resultados!$A$2:$ZZ$2386, 244, MATCH($B$3, resultados!$A$1:$ZZ$1, 0))</f>
        <v/>
      </c>
    </row>
    <row r="251">
      <c r="A251">
        <f>INDEX(resultados!$A$2:$ZZ$2386, 245, MATCH($B$1, resultados!$A$1:$ZZ$1, 0))</f>
        <v/>
      </c>
      <c r="B251">
        <f>INDEX(resultados!$A$2:$ZZ$2386, 245, MATCH($B$2, resultados!$A$1:$ZZ$1, 0))</f>
        <v/>
      </c>
      <c r="C251">
        <f>INDEX(resultados!$A$2:$ZZ$2386, 245, MATCH($B$3, resultados!$A$1:$ZZ$1, 0))</f>
        <v/>
      </c>
    </row>
    <row r="252">
      <c r="A252">
        <f>INDEX(resultados!$A$2:$ZZ$2386, 246, MATCH($B$1, resultados!$A$1:$ZZ$1, 0))</f>
        <v/>
      </c>
      <c r="B252">
        <f>INDEX(resultados!$A$2:$ZZ$2386, 246, MATCH($B$2, resultados!$A$1:$ZZ$1, 0))</f>
        <v/>
      </c>
      <c r="C252">
        <f>INDEX(resultados!$A$2:$ZZ$2386, 246, MATCH($B$3, resultados!$A$1:$ZZ$1, 0))</f>
        <v/>
      </c>
    </row>
    <row r="253">
      <c r="A253">
        <f>INDEX(resultados!$A$2:$ZZ$2386, 247, MATCH($B$1, resultados!$A$1:$ZZ$1, 0))</f>
        <v/>
      </c>
      <c r="B253">
        <f>INDEX(resultados!$A$2:$ZZ$2386, 247, MATCH($B$2, resultados!$A$1:$ZZ$1, 0))</f>
        <v/>
      </c>
      <c r="C253">
        <f>INDEX(resultados!$A$2:$ZZ$2386, 247, MATCH($B$3, resultados!$A$1:$ZZ$1, 0))</f>
        <v/>
      </c>
    </row>
    <row r="254">
      <c r="A254">
        <f>INDEX(resultados!$A$2:$ZZ$2386, 248, MATCH($B$1, resultados!$A$1:$ZZ$1, 0))</f>
        <v/>
      </c>
      <c r="B254">
        <f>INDEX(resultados!$A$2:$ZZ$2386, 248, MATCH($B$2, resultados!$A$1:$ZZ$1, 0))</f>
        <v/>
      </c>
      <c r="C254">
        <f>INDEX(resultados!$A$2:$ZZ$2386, 248, MATCH($B$3, resultados!$A$1:$ZZ$1, 0))</f>
        <v/>
      </c>
    </row>
    <row r="255">
      <c r="A255">
        <f>INDEX(resultados!$A$2:$ZZ$2386, 249, MATCH($B$1, resultados!$A$1:$ZZ$1, 0))</f>
        <v/>
      </c>
      <c r="B255">
        <f>INDEX(resultados!$A$2:$ZZ$2386, 249, MATCH($B$2, resultados!$A$1:$ZZ$1, 0))</f>
        <v/>
      </c>
      <c r="C255">
        <f>INDEX(resultados!$A$2:$ZZ$2386, 249, MATCH($B$3, resultados!$A$1:$ZZ$1, 0))</f>
        <v/>
      </c>
    </row>
    <row r="256">
      <c r="A256">
        <f>INDEX(resultados!$A$2:$ZZ$2386, 250, MATCH($B$1, resultados!$A$1:$ZZ$1, 0))</f>
        <v/>
      </c>
      <c r="B256">
        <f>INDEX(resultados!$A$2:$ZZ$2386, 250, MATCH($B$2, resultados!$A$1:$ZZ$1, 0))</f>
        <v/>
      </c>
      <c r="C256">
        <f>INDEX(resultados!$A$2:$ZZ$2386, 250, MATCH($B$3, resultados!$A$1:$ZZ$1, 0))</f>
        <v/>
      </c>
    </row>
    <row r="257">
      <c r="A257">
        <f>INDEX(resultados!$A$2:$ZZ$2386, 251, MATCH($B$1, resultados!$A$1:$ZZ$1, 0))</f>
        <v/>
      </c>
      <c r="B257">
        <f>INDEX(resultados!$A$2:$ZZ$2386, 251, MATCH($B$2, resultados!$A$1:$ZZ$1, 0))</f>
        <v/>
      </c>
      <c r="C257">
        <f>INDEX(resultados!$A$2:$ZZ$2386, 251, MATCH($B$3, resultados!$A$1:$ZZ$1, 0))</f>
        <v/>
      </c>
    </row>
    <row r="258">
      <c r="A258">
        <f>INDEX(resultados!$A$2:$ZZ$2386, 252, MATCH($B$1, resultados!$A$1:$ZZ$1, 0))</f>
        <v/>
      </c>
      <c r="B258">
        <f>INDEX(resultados!$A$2:$ZZ$2386, 252, MATCH($B$2, resultados!$A$1:$ZZ$1, 0))</f>
        <v/>
      </c>
      <c r="C258">
        <f>INDEX(resultados!$A$2:$ZZ$2386, 252, MATCH($B$3, resultados!$A$1:$ZZ$1, 0))</f>
        <v/>
      </c>
    </row>
    <row r="259">
      <c r="A259">
        <f>INDEX(resultados!$A$2:$ZZ$2386, 253, MATCH($B$1, resultados!$A$1:$ZZ$1, 0))</f>
        <v/>
      </c>
      <c r="B259">
        <f>INDEX(resultados!$A$2:$ZZ$2386, 253, MATCH($B$2, resultados!$A$1:$ZZ$1, 0))</f>
        <v/>
      </c>
      <c r="C259">
        <f>INDEX(resultados!$A$2:$ZZ$2386, 253, MATCH($B$3, resultados!$A$1:$ZZ$1, 0))</f>
        <v/>
      </c>
    </row>
    <row r="260">
      <c r="A260">
        <f>INDEX(resultados!$A$2:$ZZ$2386, 254, MATCH($B$1, resultados!$A$1:$ZZ$1, 0))</f>
        <v/>
      </c>
      <c r="B260">
        <f>INDEX(resultados!$A$2:$ZZ$2386, 254, MATCH($B$2, resultados!$A$1:$ZZ$1, 0))</f>
        <v/>
      </c>
      <c r="C260">
        <f>INDEX(resultados!$A$2:$ZZ$2386, 254, MATCH($B$3, resultados!$A$1:$ZZ$1, 0))</f>
        <v/>
      </c>
    </row>
    <row r="261">
      <c r="A261">
        <f>INDEX(resultados!$A$2:$ZZ$2386, 255, MATCH($B$1, resultados!$A$1:$ZZ$1, 0))</f>
        <v/>
      </c>
      <c r="B261">
        <f>INDEX(resultados!$A$2:$ZZ$2386, 255, MATCH($B$2, resultados!$A$1:$ZZ$1, 0))</f>
        <v/>
      </c>
      <c r="C261">
        <f>INDEX(resultados!$A$2:$ZZ$2386, 255, MATCH($B$3, resultados!$A$1:$ZZ$1, 0))</f>
        <v/>
      </c>
    </row>
    <row r="262">
      <c r="A262">
        <f>INDEX(resultados!$A$2:$ZZ$2386, 256, MATCH($B$1, resultados!$A$1:$ZZ$1, 0))</f>
        <v/>
      </c>
      <c r="B262">
        <f>INDEX(resultados!$A$2:$ZZ$2386, 256, MATCH($B$2, resultados!$A$1:$ZZ$1, 0))</f>
        <v/>
      </c>
      <c r="C262">
        <f>INDEX(resultados!$A$2:$ZZ$2386, 256, MATCH($B$3, resultados!$A$1:$ZZ$1, 0))</f>
        <v/>
      </c>
    </row>
    <row r="263">
      <c r="A263">
        <f>INDEX(resultados!$A$2:$ZZ$2386, 257, MATCH($B$1, resultados!$A$1:$ZZ$1, 0))</f>
        <v/>
      </c>
      <c r="B263">
        <f>INDEX(resultados!$A$2:$ZZ$2386, 257, MATCH($B$2, resultados!$A$1:$ZZ$1, 0))</f>
        <v/>
      </c>
      <c r="C263">
        <f>INDEX(resultados!$A$2:$ZZ$2386, 257, MATCH($B$3, resultados!$A$1:$ZZ$1, 0))</f>
        <v/>
      </c>
    </row>
    <row r="264">
      <c r="A264">
        <f>INDEX(resultados!$A$2:$ZZ$2386, 258, MATCH($B$1, resultados!$A$1:$ZZ$1, 0))</f>
        <v/>
      </c>
      <c r="B264">
        <f>INDEX(resultados!$A$2:$ZZ$2386, 258, MATCH($B$2, resultados!$A$1:$ZZ$1, 0))</f>
        <v/>
      </c>
      <c r="C264">
        <f>INDEX(resultados!$A$2:$ZZ$2386, 258, MATCH($B$3, resultados!$A$1:$ZZ$1, 0))</f>
        <v/>
      </c>
    </row>
    <row r="265">
      <c r="A265">
        <f>INDEX(resultados!$A$2:$ZZ$2386, 259, MATCH($B$1, resultados!$A$1:$ZZ$1, 0))</f>
        <v/>
      </c>
      <c r="B265">
        <f>INDEX(resultados!$A$2:$ZZ$2386, 259, MATCH($B$2, resultados!$A$1:$ZZ$1, 0))</f>
        <v/>
      </c>
      <c r="C265">
        <f>INDEX(resultados!$A$2:$ZZ$2386, 259, MATCH($B$3, resultados!$A$1:$ZZ$1, 0))</f>
        <v/>
      </c>
    </row>
    <row r="266">
      <c r="A266">
        <f>INDEX(resultados!$A$2:$ZZ$2386, 260, MATCH($B$1, resultados!$A$1:$ZZ$1, 0))</f>
        <v/>
      </c>
      <c r="B266">
        <f>INDEX(resultados!$A$2:$ZZ$2386, 260, MATCH($B$2, resultados!$A$1:$ZZ$1, 0))</f>
        <v/>
      </c>
      <c r="C266">
        <f>INDEX(resultados!$A$2:$ZZ$2386, 260, MATCH($B$3, resultados!$A$1:$ZZ$1, 0))</f>
        <v/>
      </c>
    </row>
    <row r="267">
      <c r="A267">
        <f>INDEX(resultados!$A$2:$ZZ$2386, 261, MATCH($B$1, resultados!$A$1:$ZZ$1, 0))</f>
        <v/>
      </c>
      <c r="B267">
        <f>INDEX(resultados!$A$2:$ZZ$2386, 261, MATCH($B$2, resultados!$A$1:$ZZ$1, 0))</f>
        <v/>
      </c>
      <c r="C267">
        <f>INDEX(resultados!$A$2:$ZZ$2386, 261, MATCH($B$3, resultados!$A$1:$ZZ$1, 0))</f>
        <v/>
      </c>
    </row>
    <row r="268">
      <c r="A268">
        <f>INDEX(resultados!$A$2:$ZZ$2386, 262, MATCH($B$1, resultados!$A$1:$ZZ$1, 0))</f>
        <v/>
      </c>
      <c r="B268">
        <f>INDEX(resultados!$A$2:$ZZ$2386, 262, MATCH($B$2, resultados!$A$1:$ZZ$1, 0))</f>
        <v/>
      </c>
      <c r="C268">
        <f>INDEX(resultados!$A$2:$ZZ$2386, 262, MATCH($B$3, resultados!$A$1:$ZZ$1, 0))</f>
        <v/>
      </c>
    </row>
    <row r="269">
      <c r="A269">
        <f>INDEX(resultados!$A$2:$ZZ$2386, 263, MATCH($B$1, resultados!$A$1:$ZZ$1, 0))</f>
        <v/>
      </c>
      <c r="B269">
        <f>INDEX(resultados!$A$2:$ZZ$2386, 263, MATCH($B$2, resultados!$A$1:$ZZ$1, 0))</f>
        <v/>
      </c>
      <c r="C269">
        <f>INDEX(resultados!$A$2:$ZZ$2386, 263, MATCH($B$3, resultados!$A$1:$ZZ$1, 0))</f>
        <v/>
      </c>
    </row>
    <row r="270">
      <c r="A270">
        <f>INDEX(resultados!$A$2:$ZZ$2386, 264, MATCH($B$1, resultados!$A$1:$ZZ$1, 0))</f>
        <v/>
      </c>
      <c r="B270">
        <f>INDEX(resultados!$A$2:$ZZ$2386, 264, MATCH($B$2, resultados!$A$1:$ZZ$1, 0))</f>
        <v/>
      </c>
      <c r="C270">
        <f>INDEX(resultados!$A$2:$ZZ$2386, 264, MATCH($B$3, resultados!$A$1:$ZZ$1, 0))</f>
        <v/>
      </c>
    </row>
    <row r="271">
      <c r="A271">
        <f>INDEX(resultados!$A$2:$ZZ$2386, 265, MATCH($B$1, resultados!$A$1:$ZZ$1, 0))</f>
        <v/>
      </c>
      <c r="B271">
        <f>INDEX(resultados!$A$2:$ZZ$2386, 265, MATCH($B$2, resultados!$A$1:$ZZ$1, 0))</f>
        <v/>
      </c>
      <c r="C271">
        <f>INDEX(resultados!$A$2:$ZZ$2386, 265, MATCH($B$3, resultados!$A$1:$ZZ$1, 0))</f>
        <v/>
      </c>
    </row>
    <row r="272">
      <c r="A272">
        <f>INDEX(resultados!$A$2:$ZZ$2386, 266, MATCH($B$1, resultados!$A$1:$ZZ$1, 0))</f>
        <v/>
      </c>
      <c r="B272">
        <f>INDEX(resultados!$A$2:$ZZ$2386, 266, MATCH($B$2, resultados!$A$1:$ZZ$1, 0))</f>
        <v/>
      </c>
      <c r="C272">
        <f>INDEX(resultados!$A$2:$ZZ$2386, 266, MATCH($B$3, resultados!$A$1:$ZZ$1, 0))</f>
        <v/>
      </c>
    </row>
    <row r="273">
      <c r="A273">
        <f>INDEX(resultados!$A$2:$ZZ$2386, 267, MATCH($B$1, resultados!$A$1:$ZZ$1, 0))</f>
        <v/>
      </c>
      <c r="B273">
        <f>INDEX(resultados!$A$2:$ZZ$2386, 267, MATCH($B$2, resultados!$A$1:$ZZ$1, 0))</f>
        <v/>
      </c>
      <c r="C273">
        <f>INDEX(resultados!$A$2:$ZZ$2386, 267, MATCH($B$3, resultados!$A$1:$ZZ$1, 0))</f>
        <v/>
      </c>
    </row>
    <row r="274">
      <c r="A274">
        <f>INDEX(resultados!$A$2:$ZZ$2386, 268, MATCH($B$1, resultados!$A$1:$ZZ$1, 0))</f>
        <v/>
      </c>
      <c r="B274">
        <f>INDEX(resultados!$A$2:$ZZ$2386, 268, MATCH($B$2, resultados!$A$1:$ZZ$1, 0))</f>
        <v/>
      </c>
      <c r="C274">
        <f>INDEX(resultados!$A$2:$ZZ$2386, 268, MATCH($B$3, resultados!$A$1:$ZZ$1, 0))</f>
        <v/>
      </c>
    </row>
    <row r="275">
      <c r="A275">
        <f>INDEX(resultados!$A$2:$ZZ$2386, 269, MATCH($B$1, resultados!$A$1:$ZZ$1, 0))</f>
        <v/>
      </c>
      <c r="B275">
        <f>INDEX(resultados!$A$2:$ZZ$2386, 269, MATCH($B$2, resultados!$A$1:$ZZ$1, 0))</f>
        <v/>
      </c>
      <c r="C275">
        <f>INDEX(resultados!$A$2:$ZZ$2386, 269, MATCH($B$3, resultados!$A$1:$ZZ$1, 0))</f>
        <v/>
      </c>
    </row>
    <row r="276">
      <c r="A276">
        <f>INDEX(resultados!$A$2:$ZZ$2386, 270, MATCH($B$1, resultados!$A$1:$ZZ$1, 0))</f>
        <v/>
      </c>
      <c r="B276">
        <f>INDEX(resultados!$A$2:$ZZ$2386, 270, MATCH($B$2, resultados!$A$1:$ZZ$1, 0))</f>
        <v/>
      </c>
      <c r="C276">
        <f>INDEX(resultados!$A$2:$ZZ$2386, 270, MATCH($B$3, resultados!$A$1:$ZZ$1, 0))</f>
        <v/>
      </c>
    </row>
    <row r="277">
      <c r="A277">
        <f>INDEX(resultados!$A$2:$ZZ$2386, 271, MATCH($B$1, resultados!$A$1:$ZZ$1, 0))</f>
        <v/>
      </c>
      <c r="B277">
        <f>INDEX(resultados!$A$2:$ZZ$2386, 271, MATCH($B$2, resultados!$A$1:$ZZ$1, 0))</f>
        <v/>
      </c>
      <c r="C277">
        <f>INDEX(resultados!$A$2:$ZZ$2386, 271, MATCH($B$3, resultados!$A$1:$ZZ$1, 0))</f>
        <v/>
      </c>
    </row>
    <row r="278">
      <c r="A278">
        <f>INDEX(resultados!$A$2:$ZZ$2386, 272, MATCH($B$1, resultados!$A$1:$ZZ$1, 0))</f>
        <v/>
      </c>
      <c r="B278">
        <f>INDEX(resultados!$A$2:$ZZ$2386, 272, MATCH($B$2, resultados!$A$1:$ZZ$1, 0))</f>
        <v/>
      </c>
      <c r="C278">
        <f>INDEX(resultados!$A$2:$ZZ$2386, 272, MATCH($B$3, resultados!$A$1:$ZZ$1, 0))</f>
        <v/>
      </c>
    </row>
    <row r="279">
      <c r="A279">
        <f>INDEX(resultados!$A$2:$ZZ$2386, 273, MATCH($B$1, resultados!$A$1:$ZZ$1, 0))</f>
        <v/>
      </c>
      <c r="B279">
        <f>INDEX(resultados!$A$2:$ZZ$2386, 273, MATCH($B$2, resultados!$A$1:$ZZ$1, 0))</f>
        <v/>
      </c>
      <c r="C279">
        <f>INDEX(resultados!$A$2:$ZZ$2386, 273, MATCH($B$3, resultados!$A$1:$ZZ$1, 0))</f>
        <v/>
      </c>
    </row>
    <row r="280">
      <c r="A280">
        <f>INDEX(resultados!$A$2:$ZZ$2386, 274, MATCH($B$1, resultados!$A$1:$ZZ$1, 0))</f>
        <v/>
      </c>
      <c r="B280">
        <f>INDEX(resultados!$A$2:$ZZ$2386, 274, MATCH($B$2, resultados!$A$1:$ZZ$1, 0))</f>
        <v/>
      </c>
      <c r="C280">
        <f>INDEX(resultados!$A$2:$ZZ$2386, 274, MATCH($B$3, resultados!$A$1:$ZZ$1, 0))</f>
        <v/>
      </c>
    </row>
    <row r="281">
      <c r="A281">
        <f>INDEX(resultados!$A$2:$ZZ$2386, 275, MATCH($B$1, resultados!$A$1:$ZZ$1, 0))</f>
        <v/>
      </c>
      <c r="B281">
        <f>INDEX(resultados!$A$2:$ZZ$2386, 275, MATCH($B$2, resultados!$A$1:$ZZ$1, 0))</f>
        <v/>
      </c>
      <c r="C281">
        <f>INDEX(resultados!$A$2:$ZZ$2386, 275, MATCH($B$3, resultados!$A$1:$ZZ$1, 0))</f>
        <v/>
      </c>
    </row>
    <row r="282">
      <c r="A282">
        <f>INDEX(resultados!$A$2:$ZZ$2386, 276, MATCH($B$1, resultados!$A$1:$ZZ$1, 0))</f>
        <v/>
      </c>
      <c r="B282">
        <f>INDEX(resultados!$A$2:$ZZ$2386, 276, MATCH($B$2, resultados!$A$1:$ZZ$1, 0))</f>
        <v/>
      </c>
      <c r="C282">
        <f>INDEX(resultados!$A$2:$ZZ$2386, 276, MATCH($B$3, resultados!$A$1:$ZZ$1, 0))</f>
        <v/>
      </c>
    </row>
    <row r="283">
      <c r="A283">
        <f>INDEX(resultados!$A$2:$ZZ$2386, 277, MATCH($B$1, resultados!$A$1:$ZZ$1, 0))</f>
        <v/>
      </c>
      <c r="B283">
        <f>INDEX(resultados!$A$2:$ZZ$2386, 277, MATCH($B$2, resultados!$A$1:$ZZ$1, 0))</f>
        <v/>
      </c>
      <c r="C283">
        <f>INDEX(resultados!$A$2:$ZZ$2386, 277, MATCH($B$3, resultados!$A$1:$ZZ$1, 0))</f>
        <v/>
      </c>
    </row>
    <row r="284">
      <c r="A284">
        <f>INDEX(resultados!$A$2:$ZZ$2386, 278, MATCH($B$1, resultados!$A$1:$ZZ$1, 0))</f>
        <v/>
      </c>
      <c r="B284">
        <f>INDEX(resultados!$A$2:$ZZ$2386, 278, MATCH($B$2, resultados!$A$1:$ZZ$1, 0))</f>
        <v/>
      </c>
      <c r="C284">
        <f>INDEX(resultados!$A$2:$ZZ$2386, 278, MATCH($B$3, resultados!$A$1:$ZZ$1, 0))</f>
        <v/>
      </c>
    </row>
    <row r="285">
      <c r="A285">
        <f>INDEX(resultados!$A$2:$ZZ$2386, 279, MATCH($B$1, resultados!$A$1:$ZZ$1, 0))</f>
        <v/>
      </c>
      <c r="B285">
        <f>INDEX(resultados!$A$2:$ZZ$2386, 279, MATCH($B$2, resultados!$A$1:$ZZ$1, 0))</f>
        <v/>
      </c>
      <c r="C285">
        <f>INDEX(resultados!$A$2:$ZZ$2386, 279, MATCH($B$3, resultados!$A$1:$ZZ$1, 0))</f>
        <v/>
      </c>
    </row>
    <row r="286">
      <c r="A286">
        <f>INDEX(resultados!$A$2:$ZZ$2386, 280, MATCH($B$1, resultados!$A$1:$ZZ$1, 0))</f>
        <v/>
      </c>
      <c r="B286">
        <f>INDEX(resultados!$A$2:$ZZ$2386, 280, MATCH($B$2, resultados!$A$1:$ZZ$1, 0))</f>
        <v/>
      </c>
      <c r="C286">
        <f>INDEX(resultados!$A$2:$ZZ$2386, 280, MATCH($B$3, resultados!$A$1:$ZZ$1, 0))</f>
        <v/>
      </c>
    </row>
    <row r="287">
      <c r="A287">
        <f>INDEX(resultados!$A$2:$ZZ$2386, 281, MATCH($B$1, resultados!$A$1:$ZZ$1, 0))</f>
        <v/>
      </c>
      <c r="B287">
        <f>INDEX(resultados!$A$2:$ZZ$2386, 281, MATCH($B$2, resultados!$A$1:$ZZ$1, 0))</f>
        <v/>
      </c>
      <c r="C287">
        <f>INDEX(resultados!$A$2:$ZZ$2386, 281, MATCH($B$3, resultados!$A$1:$ZZ$1, 0))</f>
        <v/>
      </c>
    </row>
    <row r="288">
      <c r="A288">
        <f>INDEX(resultados!$A$2:$ZZ$2386, 282, MATCH($B$1, resultados!$A$1:$ZZ$1, 0))</f>
        <v/>
      </c>
      <c r="B288">
        <f>INDEX(resultados!$A$2:$ZZ$2386, 282, MATCH($B$2, resultados!$A$1:$ZZ$1, 0))</f>
        <v/>
      </c>
      <c r="C288">
        <f>INDEX(resultados!$A$2:$ZZ$2386, 282, MATCH($B$3, resultados!$A$1:$ZZ$1, 0))</f>
        <v/>
      </c>
    </row>
    <row r="289">
      <c r="A289">
        <f>INDEX(resultados!$A$2:$ZZ$2386, 283, MATCH($B$1, resultados!$A$1:$ZZ$1, 0))</f>
        <v/>
      </c>
      <c r="B289">
        <f>INDEX(resultados!$A$2:$ZZ$2386, 283, MATCH($B$2, resultados!$A$1:$ZZ$1, 0))</f>
        <v/>
      </c>
      <c r="C289">
        <f>INDEX(resultados!$A$2:$ZZ$2386, 283, MATCH($B$3, resultados!$A$1:$ZZ$1, 0))</f>
        <v/>
      </c>
    </row>
    <row r="290">
      <c r="A290">
        <f>INDEX(resultados!$A$2:$ZZ$2386, 284, MATCH($B$1, resultados!$A$1:$ZZ$1, 0))</f>
        <v/>
      </c>
      <c r="B290">
        <f>INDEX(resultados!$A$2:$ZZ$2386, 284, MATCH($B$2, resultados!$A$1:$ZZ$1, 0))</f>
        <v/>
      </c>
      <c r="C290">
        <f>INDEX(resultados!$A$2:$ZZ$2386, 284, MATCH($B$3, resultados!$A$1:$ZZ$1, 0))</f>
        <v/>
      </c>
    </row>
    <row r="291">
      <c r="A291">
        <f>INDEX(resultados!$A$2:$ZZ$2386, 285, MATCH($B$1, resultados!$A$1:$ZZ$1, 0))</f>
        <v/>
      </c>
      <c r="B291">
        <f>INDEX(resultados!$A$2:$ZZ$2386, 285, MATCH($B$2, resultados!$A$1:$ZZ$1, 0))</f>
        <v/>
      </c>
      <c r="C291">
        <f>INDEX(resultados!$A$2:$ZZ$2386, 285, MATCH($B$3, resultados!$A$1:$ZZ$1, 0))</f>
        <v/>
      </c>
    </row>
    <row r="292">
      <c r="A292">
        <f>INDEX(resultados!$A$2:$ZZ$2386, 286, MATCH($B$1, resultados!$A$1:$ZZ$1, 0))</f>
        <v/>
      </c>
      <c r="B292">
        <f>INDEX(resultados!$A$2:$ZZ$2386, 286, MATCH($B$2, resultados!$A$1:$ZZ$1, 0))</f>
        <v/>
      </c>
      <c r="C292">
        <f>INDEX(resultados!$A$2:$ZZ$2386, 286, MATCH($B$3, resultados!$A$1:$ZZ$1, 0))</f>
        <v/>
      </c>
    </row>
    <row r="293">
      <c r="A293">
        <f>INDEX(resultados!$A$2:$ZZ$2386, 287, MATCH($B$1, resultados!$A$1:$ZZ$1, 0))</f>
        <v/>
      </c>
      <c r="B293">
        <f>INDEX(resultados!$A$2:$ZZ$2386, 287, MATCH($B$2, resultados!$A$1:$ZZ$1, 0))</f>
        <v/>
      </c>
      <c r="C293">
        <f>INDEX(resultados!$A$2:$ZZ$2386, 287, MATCH($B$3, resultados!$A$1:$ZZ$1, 0))</f>
        <v/>
      </c>
    </row>
    <row r="294">
      <c r="A294">
        <f>INDEX(resultados!$A$2:$ZZ$2386, 288, MATCH($B$1, resultados!$A$1:$ZZ$1, 0))</f>
        <v/>
      </c>
      <c r="B294">
        <f>INDEX(resultados!$A$2:$ZZ$2386, 288, MATCH($B$2, resultados!$A$1:$ZZ$1, 0))</f>
        <v/>
      </c>
      <c r="C294">
        <f>INDEX(resultados!$A$2:$ZZ$2386, 288, MATCH($B$3, resultados!$A$1:$ZZ$1, 0))</f>
        <v/>
      </c>
    </row>
    <row r="295">
      <c r="A295">
        <f>INDEX(resultados!$A$2:$ZZ$2386, 289, MATCH($B$1, resultados!$A$1:$ZZ$1, 0))</f>
        <v/>
      </c>
      <c r="B295">
        <f>INDEX(resultados!$A$2:$ZZ$2386, 289, MATCH($B$2, resultados!$A$1:$ZZ$1, 0))</f>
        <v/>
      </c>
      <c r="C295">
        <f>INDEX(resultados!$A$2:$ZZ$2386, 289, MATCH($B$3, resultados!$A$1:$ZZ$1, 0))</f>
        <v/>
      </c>
    </row>
    <row r="296">
      <c r="A296">
        <f>INDEX(resultados!$A$2:$ZZ$2386, 290, MATCH($B$1, resultados!$A$1:$ZZ$1, 0))</f>
        <v/>
      </c>
      <c r="B296">
        <f>INDEX(resultados!$A$2:$ZZ$2386, 290, MATCH($B$2, resultados!$A$1:$ZZ$1, 0))</f>
        <v/>
      </c>
      <c r="C296">
        <f>INDEX(resultados!$A$2:$ZZ$2386, 290, MATCH($B$3, resultados!$A$1:$ZZ$1, 0))</f>
        <v/>
      </c>
    </row>
    <row r="297">
      <c r="A297">
        <f>INDEX(resultados!$A$2:$ZZ$2386, 291, MATCH($B$1, resultados!$A$1:$ZZ$1, 0))</f>
        <v/>
      </c>
      <c r="B297">
        <f>INDEX(resultados!$A$2:$ZZ$2386, 291, MATCH($B$2, resultados!$A$1:$ZZ$1, 0))</f>
        <v/>
      </c>
      <c r="C297">
        <f>INDEX(resultados!$A$2:$ZZ$2386, 291, MATCH($B$3, resultados!$A$1:$ZZ$1, 0))</f>
        <v/>
      </c>
    </row>
    <row r="298">
      <c r="A298">
        <f>INDEX(resultados!$A$2:$ZZ$2386, 292, MATCH($B$1, resultados!$A$1:$ZZ$1, 0))</f>
        <v/>
      </c>
      <c r="B298">
        <f>INDEX(resultados!$A$2:$ZZ$2386, 292, MATCH($B$2, resultados!$A$1:$ZZ$1, 0))</f>
        <v/>
      </c>
      <c r="C298">
        <f>INDEX(resultados!$A$2:$ZZ$2386, 292, MATCH($B$3, resultados!$A$1:$ZZ$1, 0))</f>
        <v/>
      </c>
    </row>
    <row r="299">
      <c r="A299">
        <f>INDEX(resultados!$A$2:$ZZ$2386, 293, MATCH($B$1, resultados!$A$1:$ZZ$1, 0))</f>
        <v/>
      </c>
      <c r="B299">
        <f>INDEX(resultados!$A$2:$ZZ$2386, 293, MATCH($B$2, resultados!$A$1:$ZZ$1, 0))</f>
        <v/>
      </c>
      <c r="C299">
        <f>INDEX(resultados!$A$2:$ZZ$2386, 293, MATCH($B$3, resultados!$A$1:$ZZ$1, 0))</f>
        <v/>
      </c>
    </row>
    <row r="300">
      <c r="A300">
        <f>INDEX(resultados!$A$2:$ZZ$2386, 294, MATCH($B$1, resultados!$A$1:$ZZ$1, 0))</f>
        <v/>
      </c>
      <c r="B300">
        <f>INDEX(resultados!$A$2:$ZZ$2386, 294, MATCH($B$2, resultados!$A$1:$ZZ$1, 0))</f>
        <v/>
      </c>
      <c r="C300">
        <f>INDEX(resultados!$A$2:$ZZ$2386, 294, MATCH($B$3, resultados!$A$1:$ZZ$1, 0))</f>
        <v/>
      </c>
    </row>
    <row r="301">
      <c r="A301">
        <f>INDEX(resultados!$A$2:$ZZ$2386, 295, MATCH($B$1, resultados!$A$1:$ZZ$1, 0))</f>
        <v/>
      </c>
      <c r="B301">
        <f>INDEX(resultados!$A$2:$ZZ$2386, 295, MATCH($B$2, resultados!$A$1:$ZZ$1, 0))</f>
        <v/>
      </c>
      <c r="C301">
        <f>INDEX(resultados!$A$2:$ZZ$2386, 295, MATCH($B$3, resultados!$A$1:$ZZ$1, 0))</f>
        <v/>
      </c>
    </row>
    <row r="302">
      <c r="A302">
        <f>INDEX(resultados!$A$2:$ZZ$2386, 296, MATCH($B$1, resultados!$A$1:$ZZ$1, 0))</f>
        <v/>
      </c>
      <c r="B302">
        <f>INDEX(resultados!$A$2:$ZZ$2386, 296, MATCH($B$2, resultados!$A$1:$ZZ$1, 0))</f>
        <v/>
      </c>
      <c r="C302">
        <f>INDEX(resultados!$A$2:$ZZ$2386, 296, MATCH($B$3, resultados!$A$1:$ZZ$1, 0))</f>
        <v/>
      </c>
    </row>
    <row r="303">
      <c r="A303">
        <f>INDEX(resultados!$A$2:$ZZ$2386, 297, MATCH($B$1, resultados!$A$1:$ZZ$1, 0))</f>
        <v/>
      </c>
      <c r="B303">
        <f>INDEX(resultados!$A$2:$ZZ$2386, 297, MATCH($B$2, resultados!$A$1:$ZZ$1, 0))</f>
        <v/>
      </c>
      <c r="C303">
        <f>INDEX(resultados!$A$2:$ZZ$2386, 297, MATCH($B$3, resultados!$A$1:$ZZ$1, 0))</f>
        <v/>
      </c>
    </row>
    <row r="304">
      <c r="A304">
        <f>INDEX(resultados!$A$2:$ZZ$2386, 298, MATCH($B$1, resultados!$A$1:$ZZ$1, 0))</f>
        <v/>
      </c>
      <c r="B304">
        <f>INDEX(resultados!$A$2:$ZZ$2386, 298, MATCH($B$2, resultados!$A$1:$ZZ$1, 0))</f>
        <v/>
      </c>
      <c r="C304">
        <f>INDEX(resultados!$A$2:$ZZ$2386, 298, MATCH($B$3, resultados!$A$1:$ZZ$1, 0))</f>
        <v/>
      </c>
    </row>
    <row r="305">
      <c r="A305">
        <f>INDEX(resultados!$A$2:$ZZ$2386, 299, MATCH($B$1, resultados!$A$1:$ZZ$1, 0))</f>
        <v/>
      </c>
      <c r="B305">
        <f>INDEX(resultados!$A$2:$ZZ$2386, 299, MATCH($B$2, resultados!$A$1:$ZZ$1, 0))</f>
        <v/>
      </c>
      <c r="C305">
        <f>INDEX(resultados!$A$2:$ZZ$2386, 299, MATCH($B$3, resultados!$A$1:$ZZ$1, 0))</f>
        <v/>
      </c>
    </row>
    <row r="306">
      <c r="A306">
        <f>INDEX(resultados!$A$2:$ZZ$2386, 300, MATCH($B$1, resultados!$A$1:$ZZ$1, 0))</f>
        <v/>
      </c>
      <c r="B306">
        <f>INDEX(resultados!$A$2:$ZZ$2386, 300, MATCH($B$2, resultados!$A$1:$ZZ$1, 0))</f>
        <v/>
      </c>
      <c r="C306">
        <f>INDEX(resultados!$A$2:$ZZ$2386, 300, MATCH($B$3, resultados!$A$1:$ZZ$1, 0))</f>
        <v/>
      </c>
    </row>
    <row r="307">
      <c r="A307">
        <f>INDEX(resultados!$A$2:$ZZ$2386, 301, MATCH($B$1, resultados!$A$1:$ZZ$1, 0))</f>
        <v/>
      </c>
      <c r="B307">
        <f>INDEX(resultados!$A$2:$ZZ$2386, 301, MATCH($B$2, resultados!$A$1:$ZZ$1, 0))</f>
        <v/>
      </c>
      <c r="C307">
        <f>INDEX(resultados!$A$2:$ZZ$2386, 301, MATCH($B$3, resultados!$A$1:$ZZ$1, 0))</f>
        <v/>
      </c>
    </row>
    <row r="308">
      <c r="A308">
        <f>INDEX(resultados!$A$2:$ZZ$2386, 302, MATCH($B$1, resultados!$A$1:$ZZ$1, 0))</f>
        <v/>
      </c>
      <c r="B308">
        <f>INDEX(resultados!$A$2:$ZZ$2386, 302, MATCH($B$2, resultados!$A$1:$ZZ$1, 0))</f>
        <v/>
      </c>
      <c r="C308">
        <f>INDEX(resultados!$A$2:$ZZ$2386, 302, MATCH($B$3, resultados!$A$1:$ZZ$1, 0))</f>
        <v/>
      </c>
    </row>
    <row r="309">
      <c r="A309">
        <f>INDEX(resultados!$A$2:$ZZ$2386, 303, MATCH($B$1, resultados!$A$1:$ZZ$1, 0))</f>
        <v/>
      </c>
      <c r="B309">
        <f>INDEX(resultados!$A$2:$ZZ$2386, 303, MATCH($B$2, resultados!$A$1:$ZZ$1, 0))</f>
        <v/>
      </c>
      <c r="C309">
        <f>INDEX(resultados!$A$2:$ZZ$2386, 303, MATCH($B$3, resultados!$A$1:$ZZ$1, 0))</f>
        <v/>
      </c>
    </row>
    <row r="310">
      <c r="A310">
        <f>INDEX(resultados!$A$2:$ZZ$2386, 304, MATCH($B$1, resultados!$A$1:$ZZ$1, 0))</f>
        <v/>
      </c>
      <c r="B310">
        <f>INDEX(resultados!$A$2:$ZZ$2386, 304, MATCH($B$2, resultados!$A$1:$ZZ$1, 0))</f>
        <v/>
      </c>
      <c r="C310">
        <f>INDEX(resultados!$A$2:$ZZ$2386, 304, MATCH($B$3, resultados!$A$1:$ZZ$1, 0))</f>
        <v/>
      </c>
    </row>
    <row r="311">
      <c r="A311">
        <f>INDEX(resultados!$A$2:$ZZ$2386, 305, MATCH($B$1, resultados!$A$1:$ZZ$1, 0))</f>
        <v/>
      </c>
      <c r="B311">
        <f>INDEX(resultados!$A$2:$ZZ$2386, 305, MATCH($B$2, resultados!$A$1:$ZZ$1, 0))</f>
        <v/>
      </c>
      <c r="C311">
        <f>INDEX(resultados!$A$2:$ZZ$2386, 305, MATCH($B$3, resultados!$A$1:$ZZ$1, 0))</f>
        <v/>
      </c>
    </row>
    <row r="312">
      <c r="A312">
        <f>INDEX(resultados!$A$2:$ZZ$2386, 306, MATCH($B$1, resultados!$A$1:$ZZ$1, 0))</f>
        <v/>
      </c>
      <c r="B312">
        <f>INDEX(resultados!$A$2:$ZZ$2386, 306, MATCH($B$2, resultados!$A$1:$ZZ$1, 0))</f>
        <v/>
      </c>
      <c r="C312">
        <f>INDEX(resultados!$A$2:$ZZ$2386, 306, MATCH($B$3, resultados!$A$1:$ZZ$1, 0))</f>
        <v/>
      </c>
    </row>
    <row r="313">
      <c r="A313">
        <f>INDEX(resultados!$A$2:$ZZ$2386, 307, MATCH($B$1, resultados!$A$1:$ZZ$1, 0))</f>
        <v/>
      </c>
      <c r="B313">
        <f>INDEX(resultados!$A$2:$ZZ$2386, 307, MATCH($B$2, resultados!$A$1:$ZZ$1, 0))</f>
        <v/>
      </c>
      <c r="C313">
        <f>INDEX(resultados!$A$2:$ZZ$2386, 307, MATCH($B$3, resultados!$A$1:$ZZ$1, 0))</f>
        <v/>
      </c>
    </row>
    <row r="314">
      <c r="A314">
        <f>INDEX(resultados!$A$2:$ZZ$2386, 308, MATCH($B$1, resultados!$A$1:$ZZ$1, 0))</f>
        <v/>
      </c>
      <c r="B314">
        <f>INDEX(resultados!$A$2:$ZZ$2386, 308, MATCH($B$2, resultados!$A$1:$ZZ$1, 0))</f>
        <v/>
      </c>
      <c r="C314">
        <f>INDEX(resultados!$A$2:$ZZ$2386, 308, MATCH($B$3, resultados!$A$1:$ZZ$1, 0))</f>
        <v/>
      </c>
    </row>
    <row r="315">
      <c r="A315">
        <f>INDEX(resultados!$A$2:$ZZ$2386, 309, MATCH($B$1, resultados!$A$1:$ZZ$1, 0))</f>
        <v/>
      </c>
      <c r="B315">
        <f>INDEX(resultados!$A$2:$ZZ$2386, 309, MATCH($B$2, resultados!$A$1:$ZZ$1, 0))</f>
        <v/>
      </c>
      <c r="C315">
        <f>INDEX(resultados!$A$2:$ZZ$2386, 309, MATCH($B$3, resultados!$A$1:$ZZ$1, 0))</f>
        <v/>
      </c>
    </row>
    <row r="316">
      <c r="A316">
        <f>INDEX(resultados!$A$2:$ZZ$2386, 310, MATCH($B$1, resultados!$A$1:$ZZ$1, 0))</f>
        <v/>
      </c>
      <c r="B316">
        <f>INDEX(resultados!$A$2:$ZZ$2386, 310, MATCH($B$2, resultados!$A$1:$ZZ$1, 0))</f>
        <v/>
      </c>
      <c r="C316">
        <f>INDEX(resultados!$A$2:$ZZ$2386, 310, MATCH($B$3, resultados!$A$1:$ZZ$1, 0))</f>
        <v/>
      </c>
    </row>
    <row r="317">
      <c r="A317">
        <f>INDEX(resultados!$A$2:$ZZ$2386, 311, MATCH($B$1, resultados!$A$1:$ZZ$1, 0))</f>
        <v/>
      </c>
      <c r="B317">
        <f>INDEX(resultados!$A$2:$ZZ$2386, 311, MATCH($B$2, resultados!$A$1:$ZZ$1, 0))</f>
        <v/>
      </c>
      <c r="C317">
        <f>INDEX(resultados!$A$2:$ZZ$2386, 311, MATCH($B$3, resultados!$A$1:$ZZ$1, 0))</f>
        <v/>
      </c>
    </row>
    <row r="318">
      <c r="A318">
        <f>INDEX(resultados!$A$2:$ZZ$2386, 312, MATCH($B$1, resultados!$A$1:$ZZ$1, 0))</f>
        <v/>
      </c>
      <c r="B318">
        <f>INDEX(resultados!$A$2:$ZZ$2386, 312, MATCH($B$2, resultados!$A$1:$ZZ$1, 0))</f>
        <v/>
      </c>
      <c r="C318">
        <f>INDEX(resultados!$A$2:$ZZ$2386, 312, MATCH($B$3, resultados!$A$1:$ZZ$1, 0))</f>
        <v/>
      </c>
    </row>
    <row r="319">
      <c r="A319">
        <f>INDEX(resultados!$A$2:$ZZ$2386, 313, MATCH($B$1, resultados!$A$1:$ZZ$1, 0))</f>
        <v/>
      </c>
      <c r="B319">
        <f>INDEX(resultados!$A$2:$ZZ$2386, 313, MATCH($B$2, resultados!$A$1:$ZZ$1, 0))</f>
        <v/>
      </c>
      <c r="C319">
        <f>INDEX(resultados!$A$2:$ZZ$2386, 313, MATCH($B$3, resultados!$A$1:$ZZ$1, 0))</f>
        <v/>
      </c>
    </row>
    <row r="320">
      <c r="A320">
        <f>INDEX(resultados!$A$2:$ZZ$2386, 314, MATCH($B$1, resultados!$A$1:$ZZ$1, 0))</f>
        <v/>
      </c>
      <c r="B320">
        <f>INDEX(resultados!$A$2:$ZZ$2386, 314, MATCH($B$2, resultados!$A$1:$ZZ$1, 0))</f>
        <v/>
      </c>
      <c r="C320">
        <f>INDEX(resultados!$A$2:$ZZ$2386, 314, MATCH($B$3, resultados!$A$1:$ZZ$1, 0))</f>
        <v/>
      </c>
    </row>
    <row r="321">
      <c r="A321">
        <f>INDEX(resultados!$A$2:$ZZ$2386, 315, MATCH($B$1, resultados!$A$1:$ZZ$1, 0))</f>
        <v/>
      </c>
      <c r="B321">
        <f>INDEX(resultados!$A$2:$ZZ$2386, 315, MATCH($B$2, resultados!$A$1:$ZZ$1, 0))</f>
        <v/>
      </c>
      <c r="C321">
        <f>INDEX(resultados!$A$2:$ZZ$2386, 315, MATCH($B$3, resultados!$A$1:$ZZ$1, 0))</f>
        <v/>
      </c>
    </row>
    <row r="322">
      <c r="A322">
        <f>INDEX(resultados!$A$2:$ZZ$2386, 316, MATCH($B$1, resultados!$A$1:$ZZ$1, 0))</f>
        <v/>
      </c>
      <c r="B322">
        <f>INDEX(resultados!$A$2:$ZZ$2386, 316, MATCH($B$2, resultados!$A$1:$ZZ$1, 0))</f>
        <v/>
      </c>
      <c r="C322">
        <f>INDEX(resultados!$A$2:$ZZ$2386, 316, MATCH($B$3, resultados!$A$1:$ZZ$1, 0))</f>
        <v/>
      </c>
    </row>
    <row r="323">
      <c r="A323">
        <f>INDEX(resultados!$A$2:$ZZ$2386, 317, MATCH($B$1, resultados!$A$1:$ZZ$1, 0))</f>
        <v/>
      </c>
      <c r="B323">
        <f>INDEX(resultados!$A$2:$ZZ$2386, 317, MATCH($B$2, resultados!$A$1:$ZZ$1, 0))</f>
        <v/>
      </c>
      <c r="C323">
        <f>INDEX(resultados!$A$2:$ZZ$2386, 317, MATCH($B$3, resultados!$A$1:$ZZ$1, 0))</f>
        <v/>
      </c>
    </row>
    <row r="324">
      <c r="A324">
        <f>INDEX(resultados!$A$2:$ZZ$2386, 318, MATCH($B$1, resultados!$A$1:$ZZ$1, 0))</f>
        <v/>
      </c>
      <c r="B324">
        <f>INDEX(resultados!$A$2:$ZZ$2386, 318, MATCH($B$2, resultados!$A$1:$ZZ$1, 0))</f>
        <v/>
      </c>
      <c r="C324">
        <f>INDEX(resultados!$A$2:$ZZ$2386, 318, MATCH($B$3, resultados!$A$1:$ZZ$1, 0))</f>
        <v/>
      </c>
    </row>
    <row r="325">
      <c r="A325">
        <f>INDEX(resultados!$A$2:$ZZ$2386, 319, MATCH($B$1, resultados!$A$1:$ZZ$1, 0))</f>
        <v/>
      </c>
      <c r="B325">
        <f>INDEX(resultados!$A$2:$ZZ$2386, 319, MATCH($B$2, resultados!$A$1:$ZZ$1, 0))</f>
        <v/>
      </c>
      <c r="C325">
        <f>INDEX(resultados!$A$2:$ZZ$2386, 319, MATCH($B$3, resultados!$A$1:$ZZ$1, 0))</f>
        <v/>
      </c>
    </row>
    <row r="326">
      <c r="A326">
        <f>INDEX(resultados!$A$2:$ZZ$2386, 320, MATCH($B$1, resultados!$A$1:$ZZ$1, 0))</f>
        <v/>
      </c>
      <c r="B326">
        <f>INDEX(resultados!$A$2:$ZZ$2386, 320, MATCH($B$2, resultados!$A$1:$ZZ$1, 0))</f>
        <v/>
      </c>
      <c r="C326">
        <f>INDEX(resultados!$A$2:$ZZ$2386, 320, MATCH($B$3, resultados!$A$1:$ZZ$1, 0))</f>
        <v/>
      </c>
    </row>
    <row r="327">
      <c r="A327">
        <f>INDEX(resultados!$A$2:$ZZ$2386, 321, MATCH($B$1, resultados!$A$1:$ZZ$1, 0))</f>
        <v/>
      </c>
      <c r="B327">
        <f>INDEX(resultados!$A$2:$ZZ$2386, 321, MATCH($B$2, resultados!$A$1:$ZZ$1, 0))</f>
        <v/>
      </c>
      <c r="C327">
        <f>INDEX(resultados!$A$2:$ZZ$2386, 321, MATCH($B$3, resultados!$A$1:$ZZ$1, 0))</f>
        <v/>
      </c>
    </row>
    <row r="328">
      <c r="A328">
        <f>INDEX(resultados!$A$2:$ZZ$2386, 322, MATCH($B$1, resultados!$A$1:$ZZ$1, 0))</f>
        <v/>
      </c>
      <c r="B328">
        <f>INDEX(resultados!$A$2:$ZZ$2386, 322, MATCH($B$2, resultados!$A$1:$ZZ$1, 0))</f>
        <v/>
      </c>
      <c r="C328">
        <f>INDEX(resultados!$A$2:$ZZ$2386, 322, MATCH($B$3, resultados!$A$1:$ZZ$1, 0))</f>
        <v/>
      </c>
    </row>
    <row r="329">
      <c r="A329">
        <f>INDEX(resultados!$A$2:$ZZ$2386, 323, MATCH($B$1, resultados!$A$1:$ZZ$1, 0))</f>
        <v/>
      </c>
      <c r="B329">
        <f>INDEX(resultados!$A$2:$ZZ$2386, 323, MATCH($B$2, resultados!$A$1:$ZZ$1, 0))</f>
        <v/>
      </c>
      <c r="C329">
        <f>INDEX(resultados!$A$2:$ZZ$2386, 323, MATCH($B$3, resultados!$A$1:$ZZ$1, 0))</f>
        <v/>
      </c>
    </row>
    <row r="330">
      <c r="A330">
        <f>INDEX(resultados!$A$2:$ZZ$2386, 324, MATCH($B$1, resultados!$A$1:$ZZ$1, 0))</f>
        <v/>
      </c>
      <c r="B330">
        <f>INDEX(resultados!$A$2:$ZZ$2386, 324, MATCH($B$2, resultados!$A$1:$ZZ$1, 0))</f>
        <v/>
      </c>
      <c r="C330">
        <f>INDEX(resultados!$A$2:$ZZ$2386, 324, MATCH($B$3, resultados!$A$1:$ZZ$1, 0))</f>
        <v/>
      </c>
    </row>
    <row r="331">
      <c r="A331">
        <f>INDEX(resultados!$A$2:$ZZ$2386, 325, MATCH($B$1, resultados!$A$1:$ZZ$1, 0))</f>
        <v/>
      </c>
      <c r="B331">
        <f>INDEX(resultados!$A$2:$ZZ$2386, 325, MATCH($B$2, resultados!$A$1:$ZZ$1, 0))</f>
        <v/>
      </c>
      <c r="C331">
        <f>INDEX(resultados!$A$2:$ZZ$2386, 325, MATCH($B$3, resultados!$A$1:$ZZ$1, 0))</f>
        <v/>
      </c>
    </row>
    <row r="332">
      <c r="A332">
        <f>INDEX(resultados!$A$2:$ZZ$2386, 326, MATCH($B$1, resultados!$A$1:$ZZ$1, 0))</f>
        <v/>
      </c>
      <c r="B332">
        <f>INDEX(resultados!$A$2:$ZZ$2386, 326, MATCH($B$2, resultados!$A$1:$ZZ$1, 0))</f>
        <v/>
      </c>
      <c r="C332">
        <f>INDEX(resultados!$A$2:$ZZ$2386, 326, MATCH($B$3, resultados!$A$1:$ZZ$1, 0))</f>
        <v/>
      </c>
    </row>
    <row r="333">
      <c r="A333">
        <f>INDEX(resultados!$A$2:$ZZ$2386, 327, MATCH($B$1, resultados!$A$1:$ZZ$1, 0))</f>
        <v/>
      </c>
      <c r="B333">
        <f>INDEX(resultados!$A$2:$ZZ$2386, 327, MATCH($B$2, resultados!$A$1:$ZZ$1, 0))</f>
        <v/>
      </c>
      <c r="C333">
        <f>INDEX(resultados!$A$2:$ZZ$2386, 327, MATCH($B$3, resultados!$A$1:$ZZ$1, 0))</f>
        <v/>
      </c>
    </row>
    <row r="334">
      <c r="A334">
        <f>INDEX(resultados!$A$2:$ZZ$2386, 328, MATCH($B$1, resultados!$A$1:$ZZ$1, 0))</f>
        <v/>
      </c>
      <c r="B334">
        <f>INDEX(resultados!$A$2:$ZZ$2386, 328, MATCH($B$2, resultados!$A$1:$ZZ$1, 0))</f>
        <v/>
      </c>
      <c r="C334">
        <f>INDEX(resultados!$A$2:$ZZ$2386, 328, MATCH($B$3, resultados!$A$1:$ZZ$1, 0))</f>
        <v/>
      </c>
    </row>
    <row r="335">
      <c r="A335">
        <f>INDEX(resultados!$A$2:$ZZ$2386, 329, MATCH($B$1, resultados!$A$1:$ZZ$1, 0))</f>
        <v/>
      </c>
      <c r="B335">
        <f>INDEX(resultados!$A$2:$ZZ$2386, 329, MATCH($B$2, resultados!$A$1:$ZZ$1, 0))</f>
        <v/>
      </c>
      <c r="C335">
        <f>INDEX(resultados!$A$2:$ZZ$2386, 329, MATCH($B$3, resultados!$A$1:$ZZ$1, 0))</f>
        <v/>
      </c>
    </row>
    <row r="336">
      <c r="A336">
        <f>INDEX(resultados!$A$2:$ZZ$2386, 330, MATCH($B$1, resultados!$A$1:$ZZ$1, 0))</f>
        <v/>
      </c>
      <c r="B336">
        <f>INDEX(resultados!$A$2:$ZZ$2386, 330, MATCH($B$2, resultados!$A$1:$ZZ$1, 0))</f>
        <v/>
      </c>
      <c r="C336">
        <f>INDEX(resultados!$A$2:$ZZ$2386, 330, MATCH($B$3, resultados!$A$1:$ZZ$1, 0))</f>
        <v/>
      </c>
    </row>
    <row r="337">
      <c r="A337">
        <f>INDEX(resultados!$A$2:$ZZ$2386, 331, MATCH($B$1, resultados!$A$1:$ZZ$1, 0))</f>
        <v/>
      </c>
      <c r="B337">
        <f>INDEX(resultados!$A$2:$ZZ$2386, 331, MATCH($B$2, resultados!$A$1:$ZZ$1, 0))</f>
        <v/>
      </c>
      <c r="C337">
        <f>INDEX(resultados!$A$2:$ZZ$2386, 331, MATCH($B$3, resultados!$A$1:$ZZ$1, 0))</f>
        <v/>
      </c>
    </row>
    <row r="338">
      <c r="A338">
        <f>INDEX(resultados!$A$2:$ZZ$2386, 332, MATCH($B$1, resultados!$A$1:$ZZ$1, 0))</f>
        <v/>
      </c>
      <c r="B338">
        <f>INDEX(resultados!$A$2:$ZZ$2386, 332, MATCH($B$2, resultados!$A$1:$ZZ$1, 0))</f>
        <v/>
      </c>
      <c r="C338">
        <f>INDEX(resultados!$A$2:$ZZ$2386, 332, MATCH($B$3, resultados!$A$1:$ZZ$1, 0))</f>
        <v/>
      </c>
    </row>
    <row r="339">
      <c r="A339">
        <f>INDEX(resultados!$A$2:$ZZ$2386, 333, MATCH($B$1, resultados!$A$1:$ZZ$1, 0))</f>
        <v/>
      </c>
      <c r="B339">
        <f>INDEX(resultados!$A$2:$ZZ$2386, 333, MATCH($B$2, resultados!$A$1:$ZZ$1, 0))</f>
        <v/>
      </c>
      <c r="C339">
        <f>INDEX(resultados!$A$2:$ZZ$2386, 333, MATCH($B$3, resultados!$A$1:$ZZ$1, 0))</f>
        <v/>
      </c>
    </row>
    <row r="340">
      <c r="A340">
        <f>INDEX(resultados!$A$2:$ZZ$2386, 334, MATCH($B$1, resultados!$A$1:$ZZ$1, 0))</f>
        <v/>
      </c>
      <c r="B340">
        <f>INDEX(resultados!$A$2:$ZZ$2386, 334, MATCH($B$2, resultados!$A$1:$ZZ$1, 0))</f>
        <v/>
      </c>
      <c r="C340">
        <f>INDEX(resultados!$A$2:$ZZ$2386, 334, MATCH($B$3, resultados!$A$1:$ZZ$1, 0))</f>
        <v/>
      </c>
    </row>
    <row r="341">
      <c r="A341">
        <f>INDEX(resultados!$A$2:$ZZ$2386, 335, MATCH($B$1, resultados!$A$1:$ZZ$1, 0))</f>
        <v/>
      </c>
      <c r="B341">
        <f>INDEX(resultados!$A$2:$ZZ$2386, 335, MATCH($B$2, resultados!$A$1:$ZZ$1, 0))</f>
        <v/>
      </c>
      <c r="C341">
        <f>INDEX(resultados!$A$2:$ZZ$2386, 335, MATCH($B$3, resultados!$A$1:$ZZ$1, 0))</f>
        <v/>
      </c>
    </row>
    <row r="342">
      <c r="A342">
        <f>INDEX(resultados!$A$2:$ZZ$2386, 336, MATCH($B$1, resultados!$A$1:$ZZ$1, 0))</f>
        <v/>
      </c>
      <c r="B342">
        <f>INDEX(resultados!$A$2:$ZZ$2386, 336, MATCH($B$2, resultados!$A$1:$ZZ$1, 0))</f>
        <v/>
      </c>
      <c r="C342">
        <f>INDEX(resultados!$A$2:$ZZ$2386, 336, MATCH($B$3, resultados!$A$1:$ZZ$1, 0))</f>
        <v/>
      </c>
    </row>
    <row r="343">
      <c r="A343">
        <f>INDEX(resultados!$A$2:$ZZ$2386, 337, MATCH($B$1, resultados!$A$1:$ZZ$1, 0))</f>
        <v/>
      </c>
      <c r="B343">
        <f>INDEX(resultados!$A$2:$ZZ$2386, 337, MATCH($B$2, resultados!$A$1:$ZZ$1, 0))</f>
        <v/>
      </c>
      <c r="C343">
        <f>INDEX(resultados!$A$2:$ZZ$2386, 337, MATCH($B$3, resultados!$A$1:$ZZ$1, 0))</f>
        <v/>
      </c>
    </row>
    <row r="344">
      <c r="A344">
        <f>INDEX(resultados!$A$2:$ZZ$2386, 338, MATCH($B$1, resultados!$A$1:$ZZ$1, 0))</f>
        <v/>
      </c>
      <c r="B344">
        <f>INDEX(resultados!$A$2:$ZZ$2386, 338, MATCH($B$2, resultados!$A$1:$ZZ$1, 0))</f>
        <v/>
      </c>
      <c r="C344">
        <f>INDEX(resultados!$A$2:$ZZ$2386, 338, MATCH($B$3, resultados!$A$1:$ZZ$1, 0))</f>
        <v/>
      </c>
    </row>
    <row r="345">
      <c r="A345">
        <f>INDEX(resultados!$A$2:$ZZ$2386, 339, MATCH($B$1, resultados!$A$1:$ZZ$1, 0))</f>
        <v/>
      </c>
      <c r="B345">
        <f>INDEX(resultados!$A$2:$ZZ$2386, 339, MATCH($B$2, resultados!$A$1:$ZZ$1, 0))</f>
        <v/>
      </c>
      <c r="C345">
        <f>INDEX(resultados!$A$2:$ZZ$2386, 339, MATCH($B$3, resultados!$A$1:$ZZ$1, 0))</f>
        <v/>
      </c>
    </row>
    <row r="346">
      <c r="A346">
        <f>INDEX(resultados!$A$2:$ZZ$2386, 340, MATCH($B$1, resultados!$A$1:$ZZ$1, 0))</f>
        <v/>
      </c>
      <c r="B346">
        <f>INDEX(resultados!$A$2:$ZZ$2386, 340, MATCH($B$2, resultados!$A$1:$ZZ$1, 0))</f>
        <v/>
      </c>
      <c r="C346">
        <f>INDEX(resultados!$A$2:$ZZ$2386, 340, MATCH($B$3, resultados!$A$1:$ZZ$1, 0))</f>
        <v/>
      </c>
    </row>
    <row r="347">
      <c r="A347">
        <f>INDEX(resultados!$A$2:$ZZ$2386, 341, MATCH($B$1, resultados!$A$1:$ZZ$1, 0))</f>
        <v/>
      </c>
      <c r="B347">
        <f>INDEX(resultados!$A$2:$ZZ$2386, 341, MATCH($B$2, resultados!$A$1:$ZZ$1, 0))</f>
        <v/>
      </c>
      <c r="C347">
        <f>INDEX(resultados!$A$2:$ZZ$2386, 341, MATCH($B$3, resultados!$A$1:$ZZ$1, 0))</f>
        <v/>
      </c>
    </row>
    <row r="348">
      <c r="A348">
        <f>INDEX(resultados!$A$2:$ZZ$2386, 342, MATCH($B$1, resultados!$A$1:$ZZ$1, 0))</f>
        <v/>
      </c>
      <c r="B348">
        <f>INDEX(resultados!$A$2:$ZZ$2386, 342, MATCH($B$2, resultados!$A$1:$ZZ$1, 0))</f>
        <v/>
      </c>
      <c r="C348">
        <f>INDEX(resultados!$A$2:$ZZ$2386, 342, MATCH($B$3, resultados!$A$1:$ZZ$1, 0))</f>
        <v/>
      </c>
    </row>
    <row r="349">
      <c r="A349">
        <f>INDEX(resultados!$A$2:$ZZ$2386, 343, MATCH($B$1, resultados!$A$1:$ZZ$1, 0))</f>
        <v/>
      </c>
      <c r="B349">
        <f>INDEX(resultados!$A$2:$ZZ$2386, 343, MATCH($B$2, resultados!$A$1:$ZZ$1, 0))</f>
        <v/>
      </c>
      <c r="C349">
        <f>INDEX(resultados!$A$2:$ZZ$2386, 343, MATCH($B$3, resultados!$A$1:$ZZ$1, 0))</f>
        <v/>
      </c>
    </row>
    <row r="350">
      <c r="A350">
        <f>INDEX(resultados!$A$2:$ZZ$2386, 344, MATCH($B$1, resultados!$A$1:$ZZ$1, 0))</f>
        <v/>
      </c>
      <c r="B350">
        <f>INDEX(resultados!$A$2:$ZZ$2386, 344, MATCH($B$2, resultados!$A$1:$ZZ$1, 0))</f>
        <v/>
      </c>
      <c r="C350">
        <f>INDEX(resultados!$A$2:$ZZ$2386, 344, MATCH($B$3, resultados!$A$1:$ZZ$1, 0))</f>
        <v/>
      </c>
    </row>
    <row r="351">
      <c r="A351">
        <f>INDEX(resultados!$A$2:$ZZ$2386, 345, MATCH($B$1, resultados!$A$1:$ZZ$1, 0))</f>
        <v/>
      </c>
      <c r="B351">
        <f>INDEX(resultados!$A$2:$ZZ$2386, 345, MATCH($B$2, resultados!$A$1:$ZZ$1, 0))</f>
        <v/>
      </c>
      <c r="C351">
        <f>INDEX(resultados!$A$2:$ZZ$2386, 345, MATCH($B$3, resultados!$A$1:$ZZ$1, 0))</f>
        <v/>
      </c>
    </row>
    <row r="352">
      <c r="A352">
        <f>INDEX(resultados!$A$2:$ZZ$2386, 346, MATCH($B$1, resultados!$A$1:$ZZ$1, 0))</f>
        <v/>
      </c>
      <c r="B352">
        <f>INDEX(resultados!$A$2:$ZZ$2386, 346, MATCH($B$2, resultados!$A$1:$ZZ$1, 0))</f>
        <v/>
      </c>
      <c r="C352">
        <f>INDEX(resultados!$A$2:$ZZ$2386, 346, MATCH($B$3, resultados!$A$1:$ZZ$1, 0))</f>
        <v/>
      </c>
    </row>
    <row r="353">
      <c r="A353">
        <f>INDEX(resultados!$A$2:$ZZ$2386, 347, MATCH($B$1, resultados!$A$1:$ZZ$1, 0))</f>
        <v/>
      </c>
      <c r="B353">
        <f>INDEX(resultados!$A$2:$ZZ$2386, 347, MATCH($B$2, resultados!$A$1:$ZZ$1, 0))</f>
        <v/>
      </c>
      <c r="C353">
        <f>INDEX(resultados!$A$2:$ZZ$2386, 347, MATCH($B$3, resultados!$A$1:$ZZ$1, 0))</f>
        <v/>
      </c>
    </row>
    <row r="354">
      <c r="A354">
        <f>INDEX(resultados!$A$2:$ZZ$2386, 348, MATCH($B$1, resultados!$A$1:$ZZ$1, 0))</f>
        <v/>
      </c>
      <c r="B354">
        <f>INDEX(resultados!$A$2:$ZZ$2386, 348, MATCH($B$2, resultados!$A$1:$ZZ$1, 0))</f>
        <v/>
      </c>
      <c r="C354">
        <f>INDEX(resultados!$A$2:$ZZ$2386, 348, MATCH($B$3, resultados!$A$1:$ZZ$1, 0))</f>
        <v/>
      </c>
    </row>
    <row r="355">
      <c r="A355">
        <f>INDEX(resultados!$A$2:$ZZ$2386, 349, MATCH($B$1, resultados!$A$1:$ZZ$1, 0))</f>
        <v/>
      </c>
      <c r="B355">
        <f>INDEX(resultados!$A$2:$ZZ$2386, 349, MATCH($B$2, resultados!$A$1:$ZZ$1, 0))</f>
        <v/>
      </c>
      <c r="C355">
        <f>INDEX(resultados!$A$2:$ZZ$2386, 349, MATCH($B$3, resultados!$A$1:$ZZ$1, 0))</f>
        <v/>
      </c>
    </row>
    <row r="356">
      <c r="A356">
        <f>INDEX(resultados!$A$2:$ZZ$2386, 350, MATCH($B$1, resultados!$A$1:$ZZ$1, 0))</f>
        <v/>
      </c>
      <c r="B356">
        <f>INDEX(resultados!$A$2:$ZZ$2386, 350, MATCH($B$2, resultados!$A$1:$ZZ$1, 0))</f>
        <v/>
      </c>
      <c r="C356">
        <f>INDEX(resultados!$A$2:$ZZ$2386, 350, MATCH($B$3, resultados!$A$1:$ZZ$1, 0))</f>
        <v/>
      </c>
    </row>
    <row r="357">
      <c r="A357">
        <f>INDEX(resultados!$A$2:$ZZ$2386, 351, MATCH($B$1, resultados!$A$1:$ZZ$1, 0))</f>
        <v/>
      </c>
      <c r="B357">
        <f>INDEX(resultados!$A$2:$ZZ$2386, 351, MATCH($B$2, resultados!$A$1:$ZZ$1, 0))</f>
        <v/>
      </c>
      <c r="C357">
        <f>INDEX(resultados!$A$2:$ZZ$2386, 351, MATCH($B$3, resultados!$A$1:$ZZ$1, 0))</f>
        <v/>
      </c>
    </row>
    <row r="358">
      <c r="A358">
        <f>INDEX(resultados!$A$2:$ZZ$2386, 352, MATCH($B$1, resultados!$A$1:$ZZ$1, 0))</f>
        <v/>
      </c>
      <c r="B358">
        <f>INDEX(resultados!$A$2:$ZZ$2386, 352, MATCH($B$2, resultados!$A$1:$ZZ$1, 0))</f>
        <v/>
      </c>
      <c r="C358">
        <f>INDEX(resultados!$A$2:$ZZ$2386, 352, MATCH($B$3, resultados!$A$1:$ZZ$1, 0))</f>
        <v/>
      </c>
    </row>
    <row r="359">
      <c r="A359">
        <f>INDEX(resultados!$A$2:$ZZ$2386, 353, MATCH($B$1, resultados!$A$1:$ZZ$1, 0))</f>
        <v/>
      </c>
      <c r="B359">
        <f>INDEX(resultados!$A$2:$ZZ$2386, 353, MATCH($B$2, resultados!$A$1:$ZZ$1, 0))</f>
        <v/>
      </c>
      <c r="C359">
        <f>INDEX(resultados!$A$2:$ZZ$2386, 353, MATCH($B$3, resultados!$A$1:$ZZ$1, 0))</f>
        <v/>
      </c>
    </row>
    <row r="360">
      <c r="A360">
        <f>INDEX(resultados!$A$2:$ZZ$2386, 354, MATCH($B$1, resultados!$A$1:$ZZ$1, 0))</f>
        <v/>
      </c>
      <c r="B360">
        <f>INDEX(resultados!$A$2:$ZZ$2386, 354, MATCH($B$2, resultados!$A$1:$ZZ$1, 0))</f>
        <v/>
      </c>
      <c r="C360">
        <f>INDEX(resultados!$A$2:$ZZ$2386, 354, MATCH($B$3, resultados!$A$1:$ZZ$1, 0))</f>
        <v/>
      </c>
    </row>
    <row r="361">
      <c r="A361">
        <f>INDEX(resultados!$A$2:$ZZ$2386, 355, MATCH($B$1, resultados!$A$1:$ZZ$1, 0))</f>
        <v/>
      </c>
      <c r="B361">
        <f>INDEX(resultados!$A$2:$ZZ$2386, 355, MATCH($B$2, resultados!$A$1:$ZZ$1, 0))</f>
        <v/>
      </c>
      <c r="C361">
        <f>INDEX(resultados!$A$2:$ZZ$2386, 355, MATCH($B$3, resultados!$A$1:$ZZ$1, 0))</f>
        <v/>
      </c>
    </row>
    <row r="362">
      <c r="A362">
        <f>INDEX(resultados!$A$2:$ZZ$2386, 356, MATCH($B$1, resultados!$A$1:$ZZ$1, 0))</f>
        <v/>
      </c>
      <c r="B362">
        <f>INDEX(resultados!$A$2:$ZZ$2386, 356, MATCH($B$2, resultados!$A$1:$ZZ$1, 0))</f>
        <v/>
      </c>
      <c r="C362">
        <f>INDEX(resultados!$A$2:$ZZ$2386, 356, MATCH($B$3, resultados!$A$1:$ZZ$1, 0))</f>
        <v/>
      </c>
    </row>
    <row r="363">
      <c r="A363">
        <f>INDEX(resultados!$A$2:$ZZ$2386, 357, MATCH($B$1, resultados!$A$1:$ZZ$1, 0))</f>
        <v/>
      </c>
      <c r="B363">
        <f>INDEX(resultados!$A$2:$ZZ$2386, 357, MATCH($B$2, resultados!$A$1:$ZZ$1, 0))</f>
        <v/>
      </c>
      <c r="C363">
        <f>INDEX(resultados!$A$2:$ZZ$2386, 357, MATCH($B$3, resultados!$A$1:$ZZ$1, 0))</f>
        <v/>
      </c>
    </row>
    <row r="364">
      <c r="A364">
        <f>INDEX(resultados!$A$2:$ZZ$2386, 358, MATCH($B$1, resultados!$A$1:$ZZ$1, 0))</f>
        <v/>
      </c>
      <c r="B364">
        <f>INDEX(resultados!$A$2:$ZZ$2386, 358, MATCH($B$2, resultados!$A$1:$ZZ$1, 0))</f>
        <v/>
      </c>
      <c r="C364">
        <f>INDEX(resultados!$A$2:$ZZ$2386, 358, MATCH($B$3, resultados!$A$1:$ZZ$1, 0))</f>
        <v/>
      </c>
    </row>
    <row r="365">
      <c r="A365">
        <f>INDEX(resultados!$A$2:$ZZ$2386, 359, MATCH($B$1, resultados!$A$1:$ZZ$1, 0))</f>
        <v/>
      </c>
      <c r="B365">
        <f>INDEX(resultados!$A$2:$ZZ$2386, 359, MATCH($B$2, resultados!$A$1:$ZZ$1, 0))</f>
        <v/>
      </c>
      <c r="C365">
        <f>INDEX(resultados!$A$2:$ZZ$2386, 359, MATCH($B$3, resultados!$A$1:$ZZ$1, 0))</f>
        <v/>
      </c>
    </row>
    <row r="366">
      <c r="A366">
        <f>INDEX(resultados!$A$2:$ZZ$2386, 360, MATCH($B$1, resultados!$A$1:$ZZ$1, 0))</f>
        <v/>
      </c>
      <c r="B366">
        <f>INDEX(resultados!$A$2:$ZZ$2386, 360, MATCH($B$2, resultados!$A$1:$ZZ$1, 0))</f>
        <v/>
      </c>
      <c r="C366">
        <f>INDEX(resultados!$A$2:$ZZ$2386, 360, MATCH($B$3, resultados!$A$1:$ZZ$1, 0))</f>
        <v/>
      </c>
    </row>
    <row r="367">
      <c r="A367">
        <f>INDEX(resultados!$A$2:$ZZ$2386, 361, MATCH($B$1, resultados!$A$1:$ZZ$1, 0))</f>
        <v/>
      </c>
      <c r="B367">
        <f>INDEX(resultados!$A$2:$ZZ$2386, 361, MATCH($B$2, resultados!$A$1:$ZZ$1, 0))</f>
        <v/>
      </c>
      <c r="C367">
        <f>INDEX(resultados!$A$2:$ZZ$2386, 361, MATCH($B$3, resultados!$A$1:$ZZ$1, 0))</f>
        <v/>
      </c>
    </row>
    <row r="368">
      <c r="A368">
        <f>INDEX(resultados!$A$2:$ZZ$2386, 362, MATCH($B$1, resultados!$A$1:$ZZ$1, 0))</f>
        <v/>
      </c>
      <c r="B368">
        <f>INDEX(resultados!$A$2:$ZZ$2386, 362, MATCH($B$2, resultados!$A$1:$ZZ$1, 0))</f>
        <v/>
      </c>
      <c r="C368">
        <f>INDEX(resultados!$A$2:$ZZ$2386, 362, MATCH($B$3, resultados!$A$1:$ZZ$1, 0))</f>
        <v/>
      </c>
    </row>
    <row r="369">
      <c r="A369">
        <f>INDEX(resultados!$A$2:$ZZ$2386, 363, MATCH($B$1, resultados!$A$1:$ZZ$1, 0))</f>
        <v/>
      </c>
      <c r="B369">
        <f>INDEX(resultados!$A$2:$ZZ$2386, 363, MATCH($B$2, resultados!$A$1:$ZZ$1, 0))</f>
        <v/>
      </c>
      <c r="C369">
        <f>INDEX(resultados!$A$2:$ZZ$2386, 363, MATCH($B$3, resultados!$A$1:$ZZ$1, 0))</f>
        <v/>
      </c>
    </row>
    <row r="370">
      <c r="A370">
        <f>INDEX(resultados!$A$2:$ZZ$2386, 364, MATCH($B$1, resultados!$A$1:$ZZ$1, 0))</f>
        <v/>
      </c>
      <c r="B370">
        <f>INDEX(resultados!$A$2:$ZZ$2386, 364, MATCH($B$2, resultados!$A$1:$ZZ$1, 0))</f>
        <v/>
      </c>
      <c r="C370">
        <f>INDEX(resultados!$A$2:$ZZ$2386, 364, MATCH($B$3, resultados!$A$1:$ZZ$1, 0))</f>
        <v/>
      </c>
    </row>
    <row r="371">
      <c r="A371">
        <f>INDEX(resultados!$A$2:$ZZ$2386, 365, MATCH($B$1, resultados!$A$1:$ZZ$1, 0))</f>
        <v/>
      </c>
      <c r="B371">
        <f>INDEX(resultados!$A$2:$ZZ$2386, 365, MATCH($B$2, resultados!$A$1:$ZZ$1, 0))</f>
        <v/>
      </c>
      <c r="C371">
        <f>INDEX(resultados!$A$2:$ZZ$2386, 365, MATCH($B$3, resultados!$A$1:$ZZ$1, 0))</f>
        <v/>
      </c>
    </row>
    <row r="372">
      <c r="A372">
        <f>INDEX(resultados!$A$2:$ZZ$2386, 366, MATCH($B$1, resultados!$A$1:$ZZ$1, 0))</f>
        <v/>
      </c>
      <c r="B372">
        <f>INDEX(resultados!$A$2:$ZZ$2386, 366, MATCH($B$2, resultados!$A$1:$ZZ$1, 0))</f>
        <v/>
      </c>
      <c r="C372">
        <f>INDEX(resultados!$A$2:$ZZ$2386, 366, MATCH($B$3, resultados!$A$1:$ZZ$1, 0))</f>
        <v/>
      </c>
    </row>
    <row r="373">
      <c r="A373">
        <f>INDEX(resultados!$A$2:$ZZ$2386, 367, MATCH($B$1, resultados!$A$1:$ZZ$1, 0))</f>
        <v/>
      </c>
      <c r="B373">
        <f>INDEX(resultados!$A$2:$ZZ$2386, 367, MATCH($B$2, resultados!$A$1:$ZZ$1, 0))</f>
        <v/>
      </c>
      <c r="C373">
        <f>INDEX(resultados!$A$2:$ZZ$2386, 367, MATCH($B$3, resultados!$A$1:$ZZ$1, 0))</f>
        <v/>
      </c>
    </row>
    <row r="374">
      <c r="A374">
        <f>INDEX(resultados!$A$2:$ZZ$2386, 368, MATCH($B$1, resultados!$A$1:$ZZ$1, 0))</f>
        <v/>
      </c>
      <c r="B374">
        <f>INDEX(resultados!$A$2:$ZZ$2386, 368, MATCH($B$2, resultados!$A$1:$ZZ$1, 0))</f>
        <v/>
      </c>
      <c r="C374">
        <f>INDEX(resultados!$A$2:$ZZ$2386, 368, MATCH($B$3, resultados!$A$1:$ZZ$1, 0))</f>
        <v/>
      </c>
    </row>
    <row r="375">
      <c r="A375">
        <f>INDEX(resultados!$A$2:$ZZ$2386, 369, MATCH($B$1, resultados!$A$1:$ZZ$1, 0))</f>
        <v/>
      </c>
      <c r="B375">
        <f>INDEX(resultados!$A$2:$ZZ$2386, 369, MATCH($B$2, resultados!$A$1:$ZZ$1, 0))</f>
        <v/>
      </c>
      <c r="C375">
        <f>INDEX(resultados!$A$2:$ZZ$2386, 369, MATCH($B$3, resultados!$A$1:$ZZ$1, 0))</f>
        <v/>
      </c>
    </row>
    <row r="376">
      <c r="A376">
        <f>INDEX(resultados!$A$2:$ZZ$2386, 370, MATCH($B$1, resultados!$A$1:$ZZ$1, 0))</f>
        <v/>
      </c>
      <c r="B376">
        <f>INDEX(resultados!$A$2:$ZZ$2386, 370, MATCH($B$2, resultados!$A$1:$ZZ$1, 0))</f>
        <v/>
      </c>
      <c r="C376">
        <f>INDEX(resultados!$A$2:$ZZ$2386, 370, MATCH($B$3, resultados!$A$1:$ZZ$1, 0))</f>
        <v/>
      </c>
    </row>
    <row r="377">
      <c r="A377">
        <f>INDEX(resultados!$A$2:$ZZ$2386, 371, MATCH($B$1, resultados!$A$1:$ZZ$1, 0))</f>
        <v/>
      </c>
      <c r="B377">
        <f>INDEX(resultados!$A$2:$ZZ$2386, 371, MATCH($B$2, resultados!$A$1:$ZZ$1, 0))</f>
        <v/>
      </c>
      <c r="C377">
        <f>INDEX(resultados!$A$2:$ZZ$2386, 371, MATCH($B$3, resultados!$A$1:$ZZ$1, 0))</f>
        <v/>
      </c>
    </row>
    <row r="378">
      <c r="A378">
        <f>INDEX(resultados!$A$2:$ZZ$2386, 372, MATCH($B$1, resultados!$A$1:$ZZ$1, 0))</f>
        <v/>
      </c>
      <c r="B378">
        <f>INDEX(resultados!$A$2:$ZZ$2386, 372, MATCH($B$2, resultados!$A$1:$ZZ$1, 0))</f>
        <v/>
      </c>
      <c r="C378">
        <f>INDEX(resultados!$A$2:$ZZ$2386, 372, MATCH($B$3, resultados!$A$1:$ZZ$1, 0))</f>
        <v/>
      </c>
    </row>
    <row r="379">
      <c r="A379">
        <f>INDEX(resultados!$A$2:$ZZ$2386, 373, MATCH($B$1, resultados!$A$1:$ZZ$1, 0))</f>
        <v/>
      </c>
      <c r="B379">
        <f>INDEX(resultados!$A$2:$ZZ$2386, 373, MATCH($B$2, resultados!$A$1:$ZZ$1, 0))</f>
        <v/>
      </c>
      <c r="C379">
        <f>INDEX(resultados!$A$2:$ZZ$2386, 373, MATCH($B$3, resultados!$A$1:$ZZ$1, 0))</f>
        <v/>
      </c>
    </row>
    <row r="380">
      <c r="A380">
        <f>INDEX(resultados!$A$2:$ZZ$2386, 374, MATCH($B$1, resultados!$A$1:$ZZ$1, 0))</f>
        <v/>
      </c>
      <c r="B380">
        <f>INDEX(resultados!$A$2:$ZZ$2386, 374, MATCH($B$2, resultados!$A$1:$ZZ$1, 0))</f>
        <v/>
      </c>
      <c r="C380">
        <f>INDEX(resultados!$A$2:$ZZ$2386, 374, MATCH($B$3, resultados!$A$1:$ZZ$1, 0))</f>
        <v/>
      </c>
    </row>
    <row r="381">
      <c r="A381">
        <f>INDEX(resultados!$A$2:$ZZ$2386, 375, MATCH($B$1, resultados!$A$1:$ZZ$1, 0))</f>
        <v/>
      </c>
      <c r="B381">
        <f>INDEX(resultados!$A$2:$ZZ$2386, 375, MATCH($B$2, resultados!$A$1:$ZZ$1, 0))</f>
        <v/>
      </c>
      <c r="C381">
        <f>INDEX(resultados!$A$2:$ZZ$2386, 375, MATCH($B$3, resultados!$A$1:$ZZ$1, 0))</f>
        <v/>
      </c>
    </row>
    <row r="382">
      <c r="A382">
        <f>INDEX(resultados!$A$2:$ZZ$2386, 376, MATCH($B$1, resultados!$A$1:$ZZ$1, 0))</f>
        <v/>
      </c>
      <c r="B382">
        <f>INDEX(resultados!$A$2:$ZZ$2386, 376, MATCH($B$2, resultados!$A$1:$ZZ$1, 0))</f>
        <v/>
      </c>
      <c r="C382">
        <f>INDEX(resultados!$A$2:$ZZ$2386, 376, MATCH($B$3, resultados!$A$1:$ZZ$1, 0))</f>
        <v/>
      </c>
    </row>
    <row r="383">
      <c r="A383">
        <f>INDEX(resultados!$A$2:$ZZ$2386, 377, MATCH($B$1, resultados!$A$1:$ZZ$1, 0))</f>
        <v/>
      </c>
      <c r="B383">
        <f>INDEX(resultados!$A$2:$ZZ$2386, 377, MATCH($B$2, resultados!$A$1:$ZZ$1, 0))</f>
        <v/>
      </c>
      <c r="C383">
        <f>INDEX(resultados!$A$2:$ZZ$2386, 377, MATCH($B$3, resultados!$A$1:$ZZ$1, 0))</f>
        <v/>
      </c>
    </row>
    <row r="384">
      <c r="A384">
        <f>INDEX(resultados!$A$2:$ZZ$2386, 378, MATCH($B$1, resultados!$A$1:$ZZ$1, 0))</f>
        <v/>
      </c>
      <c r="B384">
        <f>INDEX(resultados!$A$2:$ZZ$2386, 378, MATCH($B$2, resultados!$A$1:$ZZ$1, 0))</f>
        <v/>
      </c>
      <c r="C384">
        <f>INDEX(resultados!$A$2:$ZZ$2386, 378, MATCH($B$3, resultados!$A$1:$ZZ$1, 0))</f>
        <v/>
      </c>
    </row>
    <row r="385">
      <c r="A385">
        <f>INDEX(resultados!$A$2:$ZZ$2386, 379, MATCH($B$1, resultados!$A$1:$ZZ$1, 0))</f>
        <v/>
      </c>
      <c r="B385">
        <f>INDEX(resultados!$A$2:$ZZ$2386, 379, MATCH($B$2, resultados!$A$1:$ZZ$1, 0))</f>
        <v/>
      </c>
      <c r="C385">
        <f>INDEX(resultados!$A$2:$ZZ$2386, 379, MATCH($B$3, resultados!$A$1:$ZZ$1, 0))</f>
        <v/>
      </c>
    </row>
    <row r="386">
      <c r="A386">
        <f>INDEX(resultados!$A$2:$ZZ$2386, 380, MATCH($B$1, resultados!$A$1:$ZZ$1, 0))</f>
        <v/>
      </c>
      <c r="B386">
        <f>INDEX(resultados!$A$2:$ZZ$2386, 380, MATCH($B$2, resultados!$A$1:$ZZ$1, 0))</f>
        <v/>
      </c>
      <c r="C386">
        <f>INDEX(resultados!$A$2:$ZZ$2386, 380, MATCH($B$3, resultados!$A$1:$ZZ$1, 0))</f>
        <v/>
      </c>
    </row>
    <row r="387">
      <c r="A387">
        <f>INDEX(resultados!$A$2:$ZZ$2386, 381, MATCH($B$1, resultados!$A$1:$ZZ$1, 0))</f>
        <v/>
      </c>
      <c r="B387">
        <f>INDEX(resultados!$A$2:$ZZ$2386, 381, MATCH($B$2, resultados!$A$1:$ZZ$1, 0))</f>
        <v/>
      </c>
      <c r="C387">
        <f>INDEX(resultados!$A$2:$ZZ$2386, 381, MATCH($B$3, resultados!$A$1:$ZZ$1, 0))</f>
        <v/>
      </c>
    </row>
    <row r="388">
      <c r="A388">
        <f>INDEX(resultados!$A$2:$ZZ$2386, 382, MATCH($B$1, resultados!$A$1:$ZZ$1, 0))</f>
        <v/>
      </c>
      <c r="B388">
        <f>INDEX(resultados!$A$2:$ZZ$2386, 382, MATCH($B$2, resultados!$A$1:$ZZ$1, 0))</f>
        <v/>
      </c>
      <c r="C388">
        <f>INDEX(resultados!$A$2:$ZZ$2386, 382, MATCH($B$3, resultados!$A$1:$ZZ$1, 0))</f>
        <v/>
      </c>
    </row>
    <row r="389">
      <c r="A389">
        <f>INDEX(resultados!$A$2:$ZZ$2386, 383, MATCH($B$1, resultados!$A$1:$ZZ$1, 0))</f>
        <v/>
      </c>
      <c r="B389">
        <f>INDEX(resultados!$A$2:$ZZ$2386, 383, MATCH($B$2, resultados!$A$1:$ZZ$1, 0))</f>
        <v/>
      </c>
      <c r="C389">
        <f>INDEX(resultados!$A$2:$ZZ$2386, 383, MATCH($B$3, resultados!$A$1:$ZZ$1, 0))</f>
        <v/>
      </c>
    </row>
    <row r="390">
      <c r="A390">
        <f>INDEX(resultados!$A$2:$ZZ$2386, 384, MATCH($B$1, resultados!$A$1:$ZZ$1, 0))</f>
        <v/>
      </c>
      <c r="B390">
        <f>INDEX(resultados!$A$2:$ZZ$2386, 384, MATCH($B$2, resultados!$A$1:$ZZ$1, 0))</f>
        <v/>
      </c>
      <c r="C390">
        <f>INDEX(resultados!$A$2:$ZZ$2386, 384, MATCH($B$3, resultados!$A$1:$ZZ$1, 0))</f>
        <v/>
      </c>
    </row>
    <row r="391">
      <c r="A391">
        <f>INDEX(resultados!$A$2:$ZZ$2386, 385, MATCH($B$1, resultados!$A$1:$ZZ$1, 0))</f>
        <v/>
      </c>
      <c r="B391">
        <f>INDEX(resultados!$A$2:$ZZ$2386, 385, MATCH($B$2, resultados!$A$1:$ZZ$1, 0))</f>
        <v/>
      </c>
      <c r="C391">
        <f>INDEX(resultados!$A$2:$ZZ$2386, 385, MATCH($B$3, resultados!$A$1:$ZZ$1, 0))</f>
        <v/>
      </c>
    </row>
    <row r="392">
      <c r="A392">
        <f>INDEX(resultados!$A$2:$ZZ$2386, 386, MATCH($B$1, resultados!$A$1:$ZZ$1, 0))</f>
        <v/>
      </c>
      <c r="B392">
        <f>INDEX(resultados!$A$2:$ZZ$2386, 386, MATCH($B$2, resultados!$A$1:$ZZ$1, 0))</f>
        <v/>
      </c>
      <c r="C392">
        <f>INDEX(resultados!$A$2:$ZZ$2386, 386, MATCH($B$3, resultados!$A$1:$ZZ$1, 0))</f>
        <v/>
      </c>
    </row>
    <row r="393">
      <c r="A393">
        <f>INDEX(resultados!$A$2:$ZZ$2386, 387, MATCH($B$1, resultados!$A$1:$ZZ$1, 0))</f>
        <v/>
      </c>
      <c r="B393">
        <f>INDEX(resultados!$A$2:$ZZ$2386, 387, MATCH($B$2, resultados!$A$1:$ZZ$1, 0))</f>
        <v/>
      </c>
      <c r="C393">
        <f>INDEX(resultados!$A$2:$ZZ$2386, 387, MATCH($B$3, resultados!$A$1:$ZZ$1, 0))</f>
        <v/>
      </c>
    </row>
    <row r="394">
      <c r="A394">
        <f>INDEX(resultados!$A$2:$ZZ$2386, 388, MATCH($B$1, resultados!$A$1:$ZZ$1, 0))</f>
        <v/>
      </c>
      <c r="B394">
        <f>INDEX(resultados!$A$2:$ZZ$2386, 388, MATCH($B$2, resultados!$A$1:$ZZ$1, 0))</f>
        <v/>
      </c>
      <c r="C394">
        <f>INDEX(resultados!$A$2:$ZZ$2386, 388, MATCH($B$3, resultados!$A$1:$ZZ$1, 0))</f>
        <v/>
      </c>
    </row>
    <row r="395">
      <c r="A395">
        <f>INDEX(resultados!$A$2:$ZZ$2386, 389, MATCH($B$1, resultados!$A$1:$ZZ$1, 0))</f>
        <v/>
      </c>
      <c r="B395">
        <f>INDEX(resultados!$A$2:$ZZ$2386, 389, MATCH($B$2, resultados!$A$1:$ZZ$1, 0))</f>
        <v/>
      </c>
      <c r="C395">
        <f>INDEX(resultados!$A$2:$ZZ$2386, 389, MATCH($B$3, resultados!$A$1:$ZZ$1, 0))</f>
        <v/>
      </c>
    </row>
    <row r="396">
      <c r="A396">
        <f>INDEX(resultados!$A$2:$ZZ$2386, 390, MATCH($B$1, resultados!$A$1:$ZZ$1, 0))</f>
        <v/>
      </c>
      <c r="B396">
        <f>INDEX(resultados!$A$2:$ZZ$2386, 390, MATCH($B$2, resultados!$A$1:$ZZ$1, 0))</f>
        <v/>
      </c>
      <c r="C396">
        <f>INDEX(resultados!$A$2:$ZZ$2386, 390, MATCH($B$3, resultados!$A$1:$ZZ$1, 0))</f>
        <v/>
      </c>
    </row>
    <row r="397">
      <c r="A397">
        <f>INDEX(resultados!$A$2:$ZZ$2386, 391, MATCH($B$1, resultados!$A$1:$ZZ$1, 0))</f>
        <v/>
      </c>
      <c r="B397">
        <f>INDEX(resultados!$A$2:$ZZ$2386, 391, MATCH($B$2, resultados!$A$1:$ZZ$1, 0))</f>
        <v/>
      </c>
      <c r="C397">
        <f>INDEX(resultados!$A$2:$ZZ$2386, 391, MATCH($B$3, resultados!$A$1:$ZZ$1, 0))</f>
        <v/>
      </c>
    </row>
    <row r="398">
      <c r="A398">
        <f>INDEX(resultados!$A$2:$ZZ$2386, 392, MATCH($B$1, resultados!$A$1:$ZZ$1, 0))</f>
        <v/>
      </c>
      <c r="B398">
        <f>INDEX(resultados!$A$2:$ZZ$2386, 392, MATCH($B$2, resultados!$A$1:$ZZ$1, 0))</f>
        <v/>
      </c>
      <c r="C398">
        <f>INDEX(resultados!$A$2:$ZZ$2386, 392, MATCH($B$3, resultados!$A$1:$ZZ$1, 0))</f>
        <v/>
      </c>
    </row>
    <row r="399">
      <c r="A399">
        <f>INDEX(resultados!$A$2:$ZZ$2386, 393, MATCH($B$1, resultados!$A$1:$ZZ$1, 0))</f>
        <v/>
      </c>
      <c r="B399">
        <f>INDEX(resultados!$A$2:$ZZ$2386, 393, MATCH($B$2, resultados!$A$1:$ZZ$1, 0))</f>
        <v/>
      </c>
      <c r="C399">
        <f>INDEX(resultados!$A$2:$ZZ$2386, 393, MATCH($B$3, resultados!$A$1:$ZZ$1, 0))</f>
        <v/>
      </c>
    </row>
    <row r="400">
      <c r="A400">
        <f>INDEX(resultados!$A$2:$ZZ$2386, 394, MATCH($B$1, resultados!$A$1:$ZZ$1, 0))</f>
        <v/>
      </c>
      <c r="B400">
        <f>INDEX(resultados!$A$2:$ZZ$2386, 394, MATCH($B$2, resultados!$A$1:$ZZ$1, 0))</f>
        <v/>
      </c>
      <c r="C400">
        <f>INDEX(resultados!$A$2:$ZZ$2386, 394, MATCH($B$3, resultados!$A$1:$ZZ$1, 0))</f>
        <v/>
      </c>
    </row>
    <row r="401">
      <c r="A401">
        <f>INDEX(resultados!$A$2:$ZZ$2386, 395, MATCH($B$1, resultados!$A$1:$ZZ$1, 0))</f>
        <v/>
      </c>
      <c r="B401">
        <f>INDEX(resultados!$A$2:$ZZ$2386, 395, MATCH($B$2, resultados!$A$1:$ZZ$1, 0))</f>
        <v/>
      </c>
      <c r="C401">
        <f>INDEX(resultados!$A$2:$ZZ$2386, 395, MATCH($B$3, resultados!$A$1:$ZZ$1, 0))</f>
        <v/>
      </c>
    </row>
    <row r="402">
      <c r="A402">
        <f>INDEX(resultados!$A$2:$ZZ$2386, 396, MATCH($B$1, resultados!$A$1:$ZZ$1, 0))</f>
        <v/>
      </c>
      <c r="B402">
        <f>INDEX(resultados!$A$2:$ZZ$2386, 396, MATCH($B$2, resultados!$A$1:$ZZ$1, 0))</f>
        <v/>
      </c>
      <c r="C402">
        <f>INDEX(resultados!$A$2:$ZZ$2386, 396, MATCH($B$3, resultados!$A$1:$ZZ$1, 0))</f>
        <v/>
      </c>
    </row>
    <row r="403">
      <c r="A403">
        <f>INDEX(resultados!$A$2:$ZZ$2386, 397, MATCH($B$1, resultados!$A$1:$ZZ$1, 0))</f>
        <v/>
      </c>
      <c r="B403">
        <f>INDEX(resultados!$A$2:$ZZ$2386, 397, MATCH($B$2, resultados!$A$1:$ZZ$1, 0))</f>
        <v/>
      </c>
      <c r="C403">
        <f>INDEX(resultados!$A$2:$ZZ$2386, 397, MATCH($B$3, resultados!$A$1:$ZZ$1, 0))</f>
        <v/>
      </c>
    </row>
    <row r="404">
      <c r="A404">
        <f>INDEX(resultados!$A$2:$ZZ$2386, 398, MATCH($B$1, resultados!$A$1:$ZZ$1, 0))</f>
        <v/>
      </c>
      <c r="B404">
        <f>INDEX(resultados!$A$2:$ZZ$2386, 398, MATCH($B$2, resultados!$A$1:$ZZ$1, 0))</f>
        <v/>
      </c>
      <c r="C404">
        <f>INDEX(resultados!$A$2:$ZZ$2386, 398, MATCH($B$3, resultados!$A$1:$ZZ$1, 0))</f>
        <v/>
      </c>
    </row>
    <row r="405">
      <c r="A405">
        <f>INDEX(resultados!$A$2:$ZZ$2386, 399, MATCH($B$1, resultados!$A$1:$ZZ$1, 0))</f>
        <v/>
      </c>
      <c r="B405">
        <f>INDEX(resultados!$A$2:$ZZ$2386, 399, MATCH($B$2, resultados!$A$1:$ZZ$1, 0))</f>
        <v/>
      </c>
      <c r="C405">
        <f>INDEX(resultados!$A$2:$ZZ$2386, 399, MATCH($B$3, resultados!$A$1:$ZZ$1, 0))</f>
        <v/>
      </c>
    </row>
    <row r="406">
      <c r="A406">
        <f>INDEX(resultados!$A$2:$ZZ$2386, 400, MATCH($B$1, resultados!$A$1:$ZZ$1, 0))</f>
        <v/>
      </c>
      <c r="B406">
        <f>INDEX(resultados!$A$2:$ZZ$2386, 400, MATCH($B$2, resultados!$A$1:$ZZ$1, 0))</f>
        <v/>
      </c>
      <c r="C406">
        <f>INDEX(resultados!$A$2:$ZZ$2386, 400, MATCH($B$3, resultados!$A$1:$ZZ$1, 0))</f>
        <v/>
      </c>
    </row>
    <row r="407">
      <c r="A407">
        <f>INDEX(resultados!$A$2:$ZZ$2386, 401, MATCH($B$1, resultados!$A$1:$ZZ$1, 0))</f>
        <v/>
      </c>
      <c r="B407">
        <f>INDEX(resultados!$A$2:$ZZ$2386, 401, MATCH($B$2, resultados!$A$1:$ZZ$1, 0))</f>
        <v/>
      </c>
      <c r="C407">
        <f>INDEX(resultados!$A$2:$ZZ$2386, 401, MATCH($B$3, resultados!$A$1:$ZZ$1, 0))</f>
        <v/>
      </c>
    </row>
    <row r="408">
      <c r="A408">
        <f>INDEX(resultados!$A$2:$ZZ$2386, 402, MATCH($B$1, resultados!$A$1:$ZZ$1, 0))</f>
        <v/>
      </c>
      <c r="B408">
        <f>INDEX(resultados!$A$2:$ZZ$2386, 402, MATCH($B$2, resultados!$A$1:$ZZ$1, 0))</f>
        <v/>
      </c>
      <c r="C408">
        <f>INDEX(resultados!$A$2:$ZZ$2386, 402, MATCH($B$3, resultados!$A$1:$ZZ$1, 0))</f>
        <v/>
      </c>
    </row>
    <row r="409">
      <c r="A409">
        <f>INDEX(resultados!$A$2:$ZZ$2386, 403, MATCH($B$1, resultados!$A$1:$ZZ$1, 0))</f>
        <v/>
      </c>
      <c r="B409">
        <f>INDEX(resultados!$A$2:$ZZ$2386, 403, MATCH($B$2, resultados!$A$1:$ZZ$1, 0))</f>
        <v/>
      </c>
      <c r="C409">
        <f>INDEX(resultados!$A$2:$ZZ$2386, 403, MATCH($B$3, resultados!$A$1:$ZZ$1, 0))</f>
        <v/>
      </c>
    </row>
    <row r="410">
      <c r="A410">
        <f>INDEX(resultados!$A$2:$ZZ$2386, 404, MATCH($B$1, resultados!$A$1:$ZZ$1, 0))</f>
        <v/>
      </c>
      <c r="B410">
        <f>INDEX(resultados!$A$2:$ZZ$2386, 404, MATCH($B$2, resultados!$A$1:$ZZ$1, 0))</f>
        <v/>
      </c>
      <c r="C410">
        <f>INDEX(resultados!$A$2:$ZZ$2386, 404, MATCH($B$3, resultados!$A$1:$ZZ$1, 0))</f>
        <v/>
      </c>
    </row>
    <row r="411">
      <c r="A411">
        <f>INDEX(resultados!$A$2:$ZZ$2386, 405, MATCH($B$1, resultados!$A$1:$ZZ$1, 0))</f>
        <v/>
      </c>
      <c r="B411">
        <f>INDEX(resultados!$A$2:$ZZ$2386, 405, MATCH($B$2, resultados!$A$1:$ZZ$1, 0))</f>
        <v/>
      </c>
      <c r="C411">
        <f>INDEX(resultados!$A$2:$ZZ$2386, 405, MATCH($B$3, resultados!$A$1:$ZZ$1, 0))</f>
        <v/>
      </c>
    </row>
    <row r="412">
      <c r="A412">
        <f>INDEX(resultados!$A$2:$ZZ$2386, 406, MATCH($B$1, resultados!$A$1:$ZZ$1, 0))</f>
        <v/>
      </c>
      <c r="B412">
        <f>INDEX(resultados!$A$2:$ZZ$2386, 406, MATCH($B$2, resultados!$A$1:$ZZ$1, 0))</f>
        <v/>
      </c>
      <c r="C412">
        <f>INDEX(resultados!$A$2:$ZZ$2386, 406, MATCH($B$3, resultados!$A$1:$ZZ$1, 0))</f>
        <v/>
      </c>
    </row>
    <row r="413">
      <c r="A413">
        <f>INDEX(resultados!$A$2:$ZZ$2386, 407, MATCH($B$1, resultados!$A$1:$ZZ$1, 0))</f>
        <v/>
      </c>
      <c r="B413">
        <f>INDEX(resultados!$A$2:$ZZ$2386, 407, MATCH($B$2, resultados!$A$1:$ZZ$1, 0))</f>
        <v/>
      </c>
      <c r="C413">
        <f>INDEX(resultados!$A$2:$ZZ$2386, 407, MATCH($B$3, resultados!$A$1:$ZZ$1, 0))</f>
        <v/>
      </c>
    </row>
    <row r="414">
      <c r="A414">
        <f>INDEX(resultados!$A$2:$ZZ$2386, 408, MATCH($B$1, resultados!$A$1:$ZZ$1, 0))</f>
        <v/>
      </c>
      <c r="B414">
        <f>INDEX(resultados!$A$2:$ZZ$2386, 408, MATCH($B$2, resultados!$A$1:$ZZ$1, 0))</f>
        <v/>
      </c>
      <c r="C414">
        <f>INDEX(resultados!$A$2:$ZZ$2386, 408, MATCH($B$3, resultados!$A$1:$ZZ$1, 0))</f>
        <v/>
      </c>
    </row>
    <row r="415">
      <c r="A415">
        <f>INDEX(resultados!$A$2:$ZZ$2386, 409, MATCH($B$1, resultados!$A$1:$ZZ$1, 0))</f>
        <v/>
      </c>
      <c r="B415">
        <f>INDEX(resultados!$A$2:$ZZ$2386, 409, MATCH($B$2, resultados!$A$1:$ZZ$1, 0))</f>
        <v/>
      </c>
      <c r="C415">
        <f>INDEX(resultados!$A$2:$ZZ$2386, 409, MATCH($B$3, resultados!$A$1:$ZZ$1, 0))</f>
        <v/>
      </c>
    </row>
    <row r="416">
      <c r="A416">
        <f>INDEX(resultados!$A$2:$ZZ$2386, 410, MATCH($B$1, resultados!$A$1:$ZZ$1, 0))</f>
        <v/>
      </c>
      <c r="B416">
        <f>INDEX(resultados!$A$2:$ZZ$2386, 410, MATCH($B$2, resultados!$A$1:$ZZ$1, 0))</f>
        <v/>
      </c>
      <c r="C416">
        <f>INDEX(resultados!$A$2:$ZZ$2386, 410, MATCH($B$3, resultados!$A$1:$ZZ$1, 0))</f>
        <v/>
      </c>
    </row>
    <row r="417">
      <c r="A417">
        <f>INDEX(resultados!$A$2:$ZZ$2386, 411, MATCH($B$1, resultados!$A$1:$ZZ$1, 0))</f>
        <v/>
      </c>
      <c r="B417">
        <f>INDEX(resultados!$A$2:$ZZ$2386, 411, MATCH($B$2, resultados!$A$1:$ZZ$1, 0))</f>
        <v/>
      </c>
      <c r="C417">
        <f>INDEX(resultados!$A$2:$ZZ$2386, 411, MATCH($B$3, resultados!$A$1:$ZZ$1, 0))</f>
        <v/>
      </c>
    </row>
    <row r="418">
      <c r="A418">
        <f>INDEX(resultados!$A$2:$ZZ$2386, 412, MATCH($B$1, resultados!$A$1:$ZZ$1, 0))</f>
        <v/>
      </c>
      <c r="B418">
        <f>INDEX(resultados!$A$2:$ZZ$2386, 412, MATCH($B$2, resultados!$A$1:$ZZ$1, 0))</f>
        <v/>
      </c>
      <c r="C418">
        <f>INDEX(resultados!$A$2:$ZZ$2386, 412, MATCH($B$3, resultados!$A$1:$ZZ$1, 0))</f>
        <v/>
      </c>
    </row>
    <row r="419">
      <c r="A419">
        <f>INDEX(resultados!$A$2:$ZZ$2386, 413, MATCH($B$1, resultados!$A$1:$ZZ$1, 0))</f>
        <v/>
      </c>
      <c r="B419">
        <f>INDEX(resultados!$A$2:$ZZ$2386, 413, MATCH($B$2, resultados!$A$1:$ZZ$1, 0))</f>
        <v/>
      </c>
      <c r="C419">
        <f>INDEX(resultados!$A$2:$ZZ$2386, 413, MATCH($B$3, resultados!$A$1:$ZZ$1, 0))</f>
        <v/>
      </c>
    </row>
    <row r="420">
      <c r="A420">
        <f>INDEX(resultados!$A$2:$ZZ$2386, 414, MATCH($B$1, resultados!$A$1:$ZZ$1, 0))</f>
        <v/>
      </c>
      <c r="B420">
        <f>INDEX(resultados!$A$2:$ZZ$2386, 414, MATCH($B$2, resultados!$A$1:$ZZ$1, 0))</f>
        <v/>
      </c>
      <c r="C420">
        <f>INDEX(resultados!$A$2:$ZZ$2386, 414, MATCH($B$3, resultados!$A$1:$ZZ$1, 0))</f>
        <v/>
      </c>
    </row>
    <row r="421">
      <c r="A421">
        <f>INDEX(resultados!$A$2:$ZZ$2386, 415, MATCH($B$1, resultados!$A$1:$ZZ$1, 0))</f>
        <v/>
      </c>
      <c r="B421">
        <f>INDEX(resultados!$A$2:$ZZ$2386, 415, MATCH($B$2, resultados!$A$1:$ZZ$1, 0))</f>
        <v/>
      </c>
      <c r="C421">
        <f>INDEX(resultados!$A$2:$ZZ$2386, 415, MATCH($B$3, resultados!$A$1:$ZZ$1, 0))</f>
        <v/>
      </c>
    </row>
    <row r="422">
      <c r="A422">
        <f>INDEX(resultados!$A$2:$ZZ$2386, 416, MATCH($B$1, resultados!$A$1:$ZZ$1, 0))</f>
        <v/>
      </c>
      <c r="B422">
        <f>INDEX(resultados!$A$2:$ZZ$2386, 416, MATCH($B$2, resultados!$A$1:$ZZ$1, 0))</f>
        <v/>
      </c>
      <c r="C422">
        <f>INDEX(resultados!$A$2:$ZZ$2386, 416, MATCH($B$3, resultados!$A$1:$ZZ$1, 0))</f>
        <v/>
      </c>
    </row>
    <row r="423">
      <c r="A423">
        <f>INDEX(resultados!$A$2:$ZZ$2386, 417, MATCH($B$1, resultados!$A$1:$ZZ$1, 0))</f>
        <v/>
      </c>
      <c r="B423">
        <f>INDEX(resultados!$A$2:$ZZ$2386, 417, MATCH($B$2, resultados!$A$1:$ZZ$1, 0))</f>
        <v/>
      </c>
      <c r="C423">
        <f>INDEX(resultados!$A$2:$ZZ$2386, 417, MATCH($B$3, resultados!$A$1:$ZZ$1, 0))</f>
        <v/>
      </c>
    </row>
    <row r="424">
      <c r="A424">
        <f>INDEX(resultados!$A$2:$ZZ$2386, 418, MATCH($B$1, resultados!$A$1:$ZZ$1, 0))</f>
        <v/>
      </c>
      <c r="B424">
        <f>INDEX(resultados!$A$2:$ZZ$2386, 418, MATCH($B$2, resultados!$A$1:$ZZ$1, 0))</f>
        <v/>
      </c>
      <c r="C424">
        <f>INDEX(resultados!$A$2:$ZZ$2386, 418, MATCH($B$3, resultados!$A$1:$ZZ$1, 0))</f>
        <v/>
      </c>
    </row>
    <row r="425">
      <c r="A425">
        <f>INDEX(resultados!$A$2:$ZZ$2386, 419, MATCH($B$1, resultados!$A$1:$ZZ$1, 0))</f>
        <v/>
      </c>
      <c r="B425">
        <f>INDEX(resultados!$A$2:$ZZ$2386, 419, MATCH($B$2, resultados!$A$1:$ZZ$1, 0))</f>
        <v/>
      </c>
      <c r="C425">
        <f>INDEX(resultados!$A$2:$ZZ$2386, 419, MATCH($B$3, resultados!$A$1:$ZZ$1, 0))</f>
        <v/>
      </c>
    </row>
    <row r="426">
      <c r="A426">
        <f>INDEX(resultados!$A$2:$ZZ$2386, 420, MATCH($B$1, resultados!$A$1:$ZZ$1, 0))</f>
        <v/>
      </c>
      <c r="B426">
        <f>INDEX(resultados!$A$2:$ZZ$2386, 420, MATCH($B$2, resultados!$A$1:$ZZ$1, 0))</f>
        <v/>
      </c>
      <c r="C426">
        <f>INDEX(resultados!$A$2:$ZZ$2386, 420, MATCH($B$3, resultados!$A$1:$ZZ$1, 0))</f>
        <v/>
      </c>
    </row>
    <row r="427">
      <c r="A427">
        <f>INDEX(resultados!$A$2:$ZZ$2386, 421, MATCH($B$1, resultados!$A$1:$ZZ$1, 0))</f>
        <v/>
      </c>
      <c r="B427">
        <f>INDEX(resultados!$A$2:$ZZ$2386, 421, MATCH($B$2, resultados!$A$1:$ZZ$1, 0))</f>
        <v/>
      </c>
      <c r="C427">
        <f>INDEX(resultados!$A$2:$ZZ$2386, 421, MATCH($B$3, resultados!$A$1:$ZZ$1, 0))</f>
        <v/>
      </c>
    </row>
    <row r="428">
      <c r="A428">
        <f>INDEX(resultados!$A$2:$ZZ$2386, 422, MATCH($B$1, resultados!$A$1:$ZZ$1, 0))</f>
        <v/>
      </c>
      <c r="B428">
        <f>INDEX(resultados!$A$2:$ZZ$2386, 422, MATCH($B$2, resultados!$A$1:$ZZ$1, 0))</f>
        <v/>
      </c>
      <c r="C428">
        <f>INDEX(resultados!$A$2:$ZZ$2386, 422, MATCH($B$3, resultados!$A$1:$ZZ$1, 0))</f>
        <v/>
      </c>
    </row>
    <row r="429">
      <c r="A429">
        <f>INDEX(resultados!$A$2:$ZZ$2386, 423, MATCH($B$1, resultados!$A$1:$ZZ$1, 0))</f>
        <v/>
      </c>
      <c r="B429">
        <f>INDEX(resultados!$A$2:$ZZ$2386, 423, MATCH($B$2, resultados!$A$1:$ZZ$1, 0))</f>
        <v/>
      </c>
      <c r="C429">
        <f>INDEX(resultados!$A$2:$ZZ$2386, 423, MATCH($B$3, resultados!$A$1:$ZZ$1, 0))</f>
        <v/>
      </c>
    </row>
    <row r="430">
      <c r="A430">
        <f>INDEX(resultados!$A$2:$ZZ$2386, 424, MATCH($B$1, resultados!$A$1:$ZZ$1, 0))</f>
        <v/>
      </c>
      <c r="B430">
        <f>INDEX(resultados!$A$2:$ZZ$2386, 424, MATCH($B$2, resultados!$A$1:$ZZ$1, 0))</f>
        <v/>
      </c>
      <c r="C430">
        <f>INDEX(resultados!$A$2:$ZZ$2386, 424, MATCH($B$3, resultados!$A$1:$ZZ$1, 0))</f>
        <v/>
      </c>
    </row>
    <row r="431">
      <c r="A431">
        <f>INDEX(resultados!$A$2:$ZZ$2386, 425, MATCH($B$1, resultados!$A$1:$ZZ$1, 0))</f>
        <v/>
      </c>
      <c r="B431">
        <f>INDEX(resultados!$A$2:$ZZ$2386, 425, MATCH($B$2, resultados!$A$1:$ZZ$1, 0))</f>
        <v/>
      </c>
      <c r="C431">
        <f>INDEX(resultados!$A$2:$ZZ$2386, 425, MATCH($B$3, resultados!$A$1:$ZZ$1, 0))</f>
        <v/>
      </c>
    </row>
    <row r="432">
      <c r="A432">
        <f>INDEX(resultados!$A$2:$ZZ$2386, 426, MATCH($B$1, resultados!$A$1:$ZZ$1, 0))</f>
        <v/>
      </c>
      <c r="B432">
        <f>INDEX(resultados!$A$2:$ZZ$2386, 426, MATCH($B$2, resultados!$A$1:$ZZ$1, 0))</f>
        <v/>
      </c>
      <c r="C432">
        <f>INDEX(resultados!$A$2:$ZZ$2386, 426, MATCH($B$3, resultados!$A$1:$ZZ$1, 0))</f>
        <v/>
      </c>
    </row>
    <row r="433">
      <c r="A433">
        <f>INDEX(resultados!$A$2:$ZZ$2386, 427, MATCH($B$1, resultados!$A$1:$ZZ$1, 0))</f>
        <v/>
      </c>
      <c r="B433">
        <f>INDEX(resultados!$A$2:$ZZ$2386, 427, MATCH($B$2, resultados!$A$1:$ZZ$1, 0))</f>
        <v/>
      </c>
      <c r="C433">
        <f>INDEX(resultados!$A$2:$ZZ$2386, 427, MATCH($B$3, resultados!$A$1:$ZZ$1, 0))</f>
        <v/>
      </c>
    </row>
    <row r="434">
      <c r="A434">
        <f>INDEX(resultados!$A$2:$ZZ$2386, 428, MATCH($B$1, resultados!$A$1:$ZZ$1, 0))</f>
        <v/>
      </c>
      <c r="B434">
        <f>INDEX(resultados!$A$2:$ZZ$2386, 428, MATCH($B$2, resultados!$A$1:$ZZ$1, 0))</f>
        <v/>
      </c>
      <c r="C434">
        <f>INDEX(resultados!$A$2:$ZZ$2386, 428, MATCH($B$3, resultados!$A$1:$ZZ$1, 0))</f>
        <v/>
      </c>
    </row>
    <row r="435">
      <c r="A435">
        <f>INDEX(resultados!$A$2:$ZZ$2386, 429, MATCH($B$1, resultados!$A$1:$ZZ$1, 0))</f>
        <v/>
      </c>
      <c r="B435">
        <f>INDEX(resultados!$A$2:$ZZ$2386, 429, MATCH($B$2, resultados!$A$1:$ZZ$1, 0))</f>
        <v/>
      </c>
      <c r="C435">
        <f>INDEX(resultados!$A$2:$ZZ$2386, 429, MATCH($B$3, resultados!$A$1:$ZZ$1, 0))</f>
        <v/>
      </c>
    </row>
    <row r="436">
      <c r="A436">
        <f>INDEX(resultados!$A$2:$ZZ$2386, 430, MATCH($B$1, resultados!$A$1:$ZZ$1, 0))</f>
        <v/>
      </c>
      <c r="B436">
        <f>INDEX(resultados!$A$2:$ZZ$2386, 430, MATCH($B$2, resultados!$A$1:$ZZ$1, 0))</f>
        <v/>
      </c>
      <c r="C436">
        <f>INDEX(resultados!$A$2:$ZZ$2386, 430, MATCH($B$3, resultados!$A$1:$ZZ$1, 0))</f>
        <v/>
      </c>
    </row>
    <row r="437">
      <c r="A437">
        <f>INDEX(resultados!$A$2:$ZZ$2386, 431, MATCH($B$1, resultados!$A$1:$ZZ$1, 0))</f>
        <v/>
      </c>
      <c r="B437">
        <f>INDEX(resultados!$A$2:$ZZ$2386, 431, MATCH($B$2, resultados!$A$1:$ZZ$1, 0))</f>
        <v/>
      </c>
      <c r="C437">
        <f>INDEX(resultados!$A$2:$ZZ$2386, 431, MATCH($B$3, resultados!$A$1:$ZZ$1, 0))</f>
        <v/>
      </c>
    </row>
    <row r="438">
      <c r="A438">
        <f>INDEX(resultados!$A$2:$ZZ$2386, 432, MATCH($B$1, resultados!$A$1:$ZZ$1, 0))</f>
        <v/>
      </c>
      <c r="B438">
        <f>INDEX(resultados!$A$2:$ZZ$2386, 432, MATCH($B$2, resultados!$A$1:$ZZ$1, 0))</f>
        <v/>
      </c>
      <c r="C438">
        <f>INDEX(resultados!$A$2:$ZZ$2386, 432, MATCH($B$3, resultados!$A$1:$ZZ$1, 0))</f>
        <v/>
      </c>
    </row>
    <row r="439">
      <c r="A439">
        <f>INDEX(resultados!$A$2:$ZZ$2386, 433, MATCH($B$1, resultados!$A$1:$ZZ$1, 0))</f>
        <v/>
      </c>
      <c r="B439">
        <f>INDEX(resultados!$A$2:$ZZ$2386, 433, MATCH($B$2, resultados!$A$1:$ZZ$1, 0))</f>
        <v/>
      </c>
      <c r="C439">
        <f>INDEX(resultados!$A$2:$ZZ$2386, 433, MATCH($B$3, resultados!$A$1:$ZZ$1, 0))</f>
        <v/>
      </c>
    </row>
    <row r="440">
      <c r="A440">
        <f>INDEX(resultados!$A$2:$ZZ$2386, 434, MATCH($B$1, resultados!$A$1:$ZZ$1, 0))</f>
        <v/>
      </c>
      <c r="B440">
        <f>INDEX(resultados!$A$2:$ZZ$2386, 434, MATCH($B$2, resultados!$A$1:$ZZ$1, 0))</f>
        <v/>
      </c>
      <c r="C440">
        <f>INDEX(resultados!$A$2:$ZZ$2386, 434, MATCH($B$3, resultados!$A$1:$ZZ$1, 0))</f>
        <v/>
      </c>
    </row>
    <row r="441">
      <c r="A441">
        <f>INDEX(resultados!$A$2:$ZZ$2386, 435, MATCH($B$1, resultados!$A$1:$ZZ$1, 0))</f>
        <v/>
      </c>
      <c r="B441">
        <f>INDEX(resultados!$A$2:$ZZ$2386, 435, MATCH($B$2, resultados!$A$1:$ZZ$1, 0))</f>
        <v/>
      </c>
      <c r="C441">
        <f>INDEX(resultados!$A$2:$ZZ$2386, 435, MATCH($B$3, resultados!$A$1:$ZZ$1, 0))</f>
        <v/>
      </c>
    </row>
    <row r="442">
      <c r="A442">
        <f>INDEX(resultados!$A$2:$ZZ$2386, 436, MATCH($B$1, resultados!$A$1:$ZZ$1, 0))</f>
        <v/>
      </c>
      <c r="B442">
        <f>INDEX(resultados!$A$2:$ZZ$2386, 436, MATCH($B$2, resultados!$A$1:$ZZ$1, 0))</f>
        <v/>
      </c>
      <c r="C442">
        <f>INDEX(resultados!$A$2:$ZZ$2386, 436, MATCH($B$3, resultados!$A$1:$ZZ$1, 0))</f>
        <v/>
      </c>
    </row>
    <row r="443">
      <c r="A443">
        <f>INDEX(resultados!$A$2:$ZZ$2386, 437, MATCH($B$1, resultados!$A$1:$ZZ$1, 0))</f>
        <v/>
      </c>
      <c r="B443">
        <f>INDEX(resultados!$A$2:$ZZ$2386, 437, MATCH($B$2, resultados!$A$1:$ZZ$1, 0))</f>
        <v/>
      </c>
      <c r="C443">
        <f>INDEX(resultados!$A$2:$ZZ$2386, 437, MATCH($B$3, resultados!$A$1:$ZZ$1, 0))</f>
        <v/>
      </c>
    </row>
    <row r="444">
      <c r="A444">
        <f>INDEX(resultados!$A$2:$ZZ$2386, 438, MATCH($B$1, resultados!$A$1:$ZZ$1, 0))</f>
        <v/>
      </c>
      <c r="B444">
        <f>INDEX(resultados!$A$2:$ZZ$2386, 438, MATCH($B$2, resultados!$A$1:$ZZ$1, 0))</f>
        <v/>
      </c>
      <c r="C444">
        <f>INDEX(resultados!$A$2:$ZZ$2386, 438, MATCH($B$3, resultados!$A$1:$ZZ$1, 0))</f>
        <v/>
      </c>
    </row>
    <row r="445">
      <c r="A445">
        <f>INDEX(resultados!$A$2:$ZZ$2386, 439, MATCH($B$1, resultados!$A$1:$ZZ$1, 0))</f>
        <v/>
      </c>
      <c r="B445">
        <f>INDEX(resultados!$A$2:$ZZ$2386, 439, MATCH($B$2, resultados!$A$1:$ZZ$1, 0))</f>
        <v/>
      </c>
      <c r="C445">
        <f>INDEX(resultados!$A$2:$ZZ$2386, 439, MATCH($B$3, resultados!$A$1:$ZZ$1, 0))</f>
        <v/>
      </c>
    </row>
    <row r="446">
      <c r="A446">
        <f>INDEX(resultados!$A$2:$ZZ$2386, 440, MATCH($B$1, resultados!$A$1:$ZZ$1, 0))</f>
        <v/>
      </c>
      <c r="B446">
        <f>INDEX(resultados!$A$2:$ZZ$2386, 440, MATCH($B$2, resultados!$A$1:$ZZ$1, 0))</f>
        <v/>
      </c>
      <c r="C446">
        <f>INDEX(resultados!$A$2:$ZZ$2386, 440, MATCH($B$3, resultados!$A$1:$ZZ$1, 0))</f>
        <v/>
      </c>
    </row>
    <row r="447">
      <c r="A447">
        <f>INDEX(resultados!$A$2:$ZZ$2386, 441, MATCH($B$1, resultados!$A$1:$ZZ$1, 0))</f>
        <v/>
      </c>
      <c r="B447">
        <f>INDEX(resultados!$A$2:$ZZ$2386, 441, MATCH($B$2, resultados!$A$1:$ZZ$1, 0))</f>
        <v/>
      </c>
      <c r="C447">
        <f>INDEX(resultados!$A$2:$ZZ$2386, 441, MATCH($B$3, resultados!$A$1:$ZZ$1, 0))</f>
        <v/>
      </c>
    </row>
    <row r="448">
      <c r="A448">
        <f>INDEX(resultados!$A$2:$ZZ$2386, 442, MATCH($B$1, resultados!$A$1:$ZZ$1, 0))</f>
        <v/>
      </c>
      <c r="B448">
        <f>INDEX(resultados!$A$2:$ZZ$2386, 442, MATCH($B$2, resultados!$A$1:$ZZ$1, 0))</f>
        <v/>
      </c>
      <c r="C448">
        <f>INDEX(resultados!$A$2:$ZZ$2386, 442, MATCH($B$3, resultados!$A$1:$ZZ$1, 0))</f>
        <v/>
      </c>
    </row>
    <row r="449">
      <c r="A449">
        <f>INDEX(resultados!$A$2:$ZZ$2386, 443, MATCH($B$1, resultados!$A$1:$ZZ$1, 0))</f>
        <v/>
      </c>
      <c r="B449">
        <f>INDEX(resultados!$A$2:$ZZ$2386, 443, MATCH($B$2, resultados!$A$1:$ZZ$1, 0))</f>
        <v/>
      </c>
      <c r="C449">
        <f>INDEX(resultados!$A$2:$ZZ$2386, 443, MATCH($B$3, resultados!$A$1:$ZZ$1, 0))</f>
        <v/>
      </c>
    </row>
    <row r="450">
      <c r="A450">
        <f>INDEX(resultados!$A$2:$ZZ$2386, 444, MATCH($B$1, resultados!$A$1:$ZZ$1, 0))</f>
        <v/>
      </c>
      <c r="B450">
        <f>INDEX(resultados!$A$2:$ZZ$2386, 444, MATCH($B$2, resultados!$A$1:$ZZ$1, 0))</f>
        <v/>
      </c>
      <c r="C450">
        <f>INDEX(resultados!$A$2:$ZZ$2386, 444, MATCH($B$3, resultados!$A$1:$ZZ$1, 0))</f>
        <v/>
      </c>
    </row>
    <row r="451">
      <c r="A451">
        <f>INDEX(resultados!$A$2:$ZZ$2386, 445, MATCH($B$1, resultados!$A$1:$ZZ$1, 0))</f>
        <v/>
      </c>
      <c r="B451">
        <f>INDEX(resultados!$A$2:$ZZ$2386, 445, MATCH($B$2, resultados!$A$1:$ZZ$1, 0))</f>
        <v/>
      </c>
      <c r="C451">
        <f>INDEX(resultados!$A$2:$ZZ$2386, 445, MATCH($B$3, resultados!$A$1:$ZZ$1, 0))</f>
        <v/>
      </c>
    </row>
    <row r="452">
      <c r="A452">
        <f>INDEX(resultados!$A$2:$ZZ$2386, 446, MATCH($B$1, resultados!$A$1:$ZZ$1, 0))</f>
        <v/>
      </c>
      <c r="B452">
        <f>INDEX(resultados!$A$2:$ZZ$2386, 446, MATCH($B$2, resultados!$A$1:$ZZ$1, 0))</f>
        <v/>
      </c>
      <c r="C452">
        <f>INDEX(resultados!$A$2:$ZZ$2386, 446, MATCH($B$3, resultados!$A$1:$ZZ$1, 0))</f>
        <v/>
      </c>
    </row>
    <row r="453">
      <c r="A453">
        <f>INDEX(resultados!$A$2:$ZZ$2386, 447, MATCH($B$1, resultados!$A$1:$ZZ$1, 0))</f>
        <v/>
      </c>
      <c r="B453">
        <f>INDEX(resultados!$A$2:$ZZ$2386, 447, MATCH($B$2, resultados!$A$1:$ZZ$1, 0))</f>
        <v/>
      </c>
      <c r="C453">
        <f>INDEX(resultados!$A$2:$ZZ$2386, 447, MATCH($B$3, resultados!$A$1:$ZZ$1, 0))</f>
        <v/>
      </c>
    </row>
    <row r="454">
      <c r="A454">
        <f>INDEX(resultados!$A$2:$ZZ$2386, 448, MATCH($B$1, resultados!$A$1:$ZZ$1, 0))</f>
        <v/>
      </c>
      <c r="B454">
        <f>INDEX(resultados!$A$2:$ZZ$2386, 448, MATCH($B$2, resultados!$A$1:$ZZ$1, 0))</f>
        <v/>
      </c>
      <c r="C454">
        <f>INDEX(resultados!$A$2:$ZZ$2386, 448, MATCH($B$3, resultados!$A$1:$ZZ$1, 0))</f>
        <v/>
      </c>
    </row>
    <row r="455">
      <c r="A455">
        <f>INDEX(resultados!$A$2:$ZZ$2386, 449, MATCH($B$1, resultados!$A$1:$ZZ$1, 0))</f>
        <v/>
      </c>
      <c r="B455">
        <f>INDEX(resultados!$A$2:$ZZ$2386, 449, MATCH($B$2, resultados!$A$1:$ZZ$1, 0))</f>
        <v/>
      </c>
      <c r="C455">
        <f>INDEX(resultados!$A$2:$ZZ$2386, 449, MATCH($B$3, resultados!$A$1:$ZZ$1, 0))</f>
        <v/>
      </c>
    </row>
    <row r="456">
      <c r="A456">
        <f>INDEX(resultados!$A$2:$ZZ$2386, 450, MATCH($B$1, resultados!$A$1:$ZZ$1, 0))</f>
        <v/>
      </c>
      <c r="B456">
        <f>INDEX(resultados!$A$2:$ZZ$2386, 450, MATCH($B$2, resultados!$A$1:$ZZ$1, 0))</f>
        <v/>
      </c>
      <c r="C456">
        <f>INDEX(resultados!$A$2:$ZZ$2386, 450, MATCH($B$3, resultados!$A$1:$ZZ$1, 0))</f>
        <v/>
      </c>
    </row>
    <row r="457">
      <c r="A457">
        <f>INDEX(resultados!$A$2:$ZZ$2386, 451, MATCH($B$1, resultados!$A$1:$ZZ$1, 0))</f>
        <v/>
      </c>
      <c r="B457">
        <f>INDEX(resultados!$A$2:$ZZ$2386, 451, MATCH($B$2, resultados!$A$1:$ZZ$1, 0))</f>
        <v/>
      </c>
      <c r="C457">
        <f>INDEX(resultados!$A$2:$ZZ$2386, 451, MATCH($B$3, resultados!$A$1:$ZZ$1, 0))</f>
        <v/>
      </c>
    </row>
    <row r="458">
      <c r="A458">
        <f>INDEX(resultados!$A$2:$ZZ$2386, 452, MATCH($B$1, resultados!$A$1:$ZZ$1, 0))</f>
        <v/>
      </c>
      <c r="B458">
        <f>INDEX(resultados!$A$2:$ZZ$2386, 452, MATCH($B$2, resultados!$A$1:$ZZ$1, 0))</f>
        <v/>
      </c>
      <c r="C458">
        <f>INDEX(resultados!$A$2:$ZZ$2386, 452, MATCH($B$3, resultados!$A$1:$ZZ$1, 0))</f>
        <v/>
      </c>
    </row>
    <row r="459">
      <c r="A459">
        <f>INDEX(resultados!$A$2:$ZZ$2386, 453, MATCH($B$1, resultados!$A$1:$ZZ$1, 0))</f>
        <v/>
      </c>
      <c r="B459">
        <f>INDEX(resultados!$A$2:$ZZ$2386, 453, MATCH($B$2, resultados!$A$1:$ZZ$1, 0))</f>
        <v/>
      </c>
      <c r="C459">
        <f>INDEX(resultados!$A$2:$ZZ$2386, 453, MATCH($B$3, resultados!$A$1:$ZZ$1, 0))</f>
        <v/>
      </c>
    </row>
    <row r="460">
      <c r="A460">
        <f>INDEX(resultados!$A$2:$ZZ$2386, 454, MATCH($B$1, resultados!$A$1:$ZZ$1, 0))</f>
        <v/>
      </c>
      <c r="B460">
        <f>INDEX(resultados!$A$2:$ZZ$2386, 454, MATCH($B$2, resultados!$A$1:$ZZ$1, 0))</f>
        <v/>
      </c>
      <c r="C460">
        <f>INDEX(resultados!$A$2:$ZZ$2386, 454, MATCH($B$3, resultados!$A$1:$ZZ$1, 0))</f>
        <v/>
      </c>
    </row>
    <row r="461">
      <c r="A461">
        <f>INDEX(resultados!$A$2:$ZZ$2386, 455, MATCH($B$1, resultados!$A$1:$ZZ$1, 0))</f>
        <v/>
      </c>
      <c r="B461">
        <f>INDEX(resultados!$A$2:$ZZ$2386, 455, MATCH($B$2, resultados!$A$1:$ZZ$1, 0))</f>
        <v/>
      </c>
      <c r="C461">
        <f>INDEX(resultados!$A$2:$ZZ$2386, 455, MATCH($B$3, resultados!$A$1:$ZZ$1, 0))</f>
        <v/>
      </c>
    </row>
    <row r="462">
      <c r="A462">
        <f>INDEX(resultados!$A$2:$ZZ$2386, 456, MATCH($B$1, resultados!$A$1:$ZZ$1, 0))</f>
        <v/>
      </c>
      <c r="B462">
        <f>INDEX(resultados!$A$2:$ZZ$2386, 456, MATCH($B$2, resultados!$A$1:$ZZ$1, 0))</f>
        <v/>
      </c>
      <c r="C462">
        <f>INDEX(resultados!$A$2:$ZZ$2386, 456, MATCH($B$3, resultados!$A$1:$ZZ$1, 0))</f>
        <v/>
      </c>
    </row>
    <row r="463">
      <c r="A463">
        <f>INDEX(resultados!$A$2:$ZZ$2386, 457, MATCH($B$1, resultados!$A$1:$ZZ$1, 0))</f>
        <v/>
      </c>
      <c r="B463">
        <f>INDEX(resultados!$A$2:$ZZ$2386, 457, MATCH($B$2, resultados!$A$1:$ZZ$1, 0))</f>
        <v/>
      </c>
      <c r="C463">
        <f>INDEX(resultados!$A$2:$ZZ$2386, 457, MATCH($B$3, resultados!$A$1:$ZZ$1, 0))</f>
        <v/>
      </c>
    </row>
    <row r="464">
      <c r="A464">
        <f>INDEX(resultados!$A$2:$ZZ$2386, 458, MATCH($B$1, resultados!$A$1:$ZZ$1, 0))</f>
        <v/>
      </c>
      <c r="B464">
        <f>INDEX(resultados!$A$2:$ZZ$2386, 458, MATCH($B$2, resultados!$A$1:$ZZ$1, 0))</f>
        <v/>
      </c>
      <c r="C464">
        <f>INDEX(resultados!$A$2:$ZZ$2386, 458, MATCH($B$3, resultados!$A$1:$ZZ$1, 0))</f>
        <v/>
      </c>
    </row>
    <row r="465">
      <c r="A465">
        <f>INDEX(resultados!$A$2:$ZZ$2386, 459, MATCH($B$1, resultados!$A$1:$ZZ$1, 0))</f>
        <v/>
      </c>
      <c r="B465">
        <f>INDEX(resultados!$A$2:$ZZ$2386, 459, MATCH($B$2, resultados!$A$1:$ZZ$1, 0))</f>
        <v/>
      </c>
      <c r="C465">
        <f>INDEX(resultados!$A$2:$ZZ$2386, 459, MATCH($B$3, resultados!$A$1:$ZZ$1, 0))</f>
        <v/>
      </c>
    </row>
    <row r="466">
      <c r="A466">
        <f>INDEX(resultados!$A$2:$ZZ$2386, 460, MATCH($B$1, resultados!$A$1:$ZZ$1, 0))</f>
        <v/>
      </c>
      <c r="B466">
        <f>INDEX(resultados!$A$2:$ZZ$2386, 460, MATCH($B$2, resultados!$A$1:$ZZ$1, 0))</f>
        <v/>
      </c>
      <c r="C466">
        <f>INDEX(resultados!$A$2:$ZZ$2386, 460, MATCH($B$3, resultados!$A$1:$ZZ$1, 0))</f>
        <v/>
      </c>
    </row>
    <row r="467">
      <c r="A467">
        <f>INDEX(resultados!$A$2:$ZZ$2386, 461, MATCH($B$1, resultados!$A$1:$ZZ$1, 0))</f>
        <v/>
      </c>
      <c r="B467">
        <f>INDEX(resultados!$A$2:$ZZ$2386, 461, MATCH($B$2, resultados!$A$1:$ZZ$1, 0))</f>
        <v/>
      </c>
      <c r="C467">
        <f>INDEX(resultados!$A$2:$ZZ$2386, 461, MATCH($B$3, resultados!$A$1:$ZZ$1, 0))</f>
        <v/>
      </c>
    </row>
    <row r="468">
      <c r="A468">
        <f>INDEX(resultados!$A$2:$ZZ$2386, 462, MATCH($B$1, resultados!$A$1:$ZZ$1, 0))</f>
        <v/>
      </c>
      <c r="B468">
        <f>INDEX(resultados!$A$2:$ZZ$2386, 462, MATCH($B$2, resultados!$A$1:$ZZ$1, 0))</f>
        <v/>
      </c>
      <c r="C468">
        <f>INDEX(resultados!$A$2:$ZZ$2386, 462, MATCH($B$3, resultados!$A$1:$ZZ$1, 0))</f>
        <v/>
      </c>
    </row>
    <row r="469">
      <c r="A469">
        <f>INDEX(resultados!$A$2:$ZZ$2386, 463, MATCH($B$1, resultados!$A$1:$ZZ$1, 0))</f>
        <v/>
      </c>
      <c r="B469">
        <f>INDEX(resultados!$A$2:$ZZ$2386, 463, MATCH($B$2, resultados!$A$1:$ZZ$1, 0))</f>
        <v/>
      </c>
      <c r="C469">
        <f>INDEX(resultados!$A$2:$ZZ$2386, 463, MATCH($B$3, resultados!$A$1:$ZZ$1, 0))</f>
        <v/>
      </c>
    </row>
    <row r="470">
      <c r="A470">
        <f>INDEX(resultados!$A$2:$ZZ$2386, 464, MATCH($B$1, resultados!$A$1:$ZZ$1, 0))</f>
        <v/>
      </c>
      <c r="B470">
        <f>INDEX(resultados!$A$2:$ZZ$2386, 464, MATCH($B$2, resultados!$A$1:$ZZ$1, 0))</f>
        <v/>
      </c>
      <c r="C470">
        <f>INDEX(resultados!$A$2:$ZZ$2386, 464, MATCH($B$3, resultados!$A$1:$ZZ$1, 0))</f>
        <v/>
      </c>
    </row>
    <row r="471">
      <c r="A471">
        <f>INDEX(resultados!$A$2:$ZZ$2386, 465, MATCH($B$1, resultados!$A$1:$ZZ$1, 0))</f>
        <v/>
      </c>
      <c r="B471">
        <f>INDEX(resultados!$A$2:$ZZ$2386, 465, MATCH($B$2, resultados!$A$1:$ZZ$1, 0))</f>
        <v/>
      </c>
      <c r="C471">
        <f>INDEX(resultados!$A$2:$ZZ$2386, 465, MATCH($B$3, resultados!$A$1:$ZZ$1, 0))</f>
        <v/>
      </c>
    </row>
    <row r="472">
      <c r="A472">
        <f>INDEX(resultados!$A$2:$ZZ$2386, 466, MATCH($B$1, resultados!$A$1:$ZZ$1, 0))</f>
        <v/>
      </c>
      <c r="B472">
        <f>INDEX(resultados!$A$2:$ZZ$2386, 466, MATCH($B$2, resultados!$A$1:$ZZ$1, 0))</f>
        <v/>
      </c>
      <c r="C472">
        <f>INDEX(resultados!$A$2:$ZZ$2386, 466, MATCH($B$3, resultados!$A$1:$ZZ$1, 0))</f>
        <v/>
      </c>
    </row>
    <row r="473">
      <c r="A473">
        <f>INDEX(resultados!$A$2:$ZZ$2386, 467, MATCH($B$1, resultados!$A$1:$ZZ$1, 0))</f>
        <v/>
      </c>
      <c r="B473">
        <f>INDEX(resultados!$A$2:$ZZ$2386, 467, MATCH($B$2, resultados!$A$1:$ZZ$1, 0))</f>
        <v/>
      </c>
      <c r="C473">
        <f>INDEX(resultados!$A$2:$ZZ$2386, 467, MATCH($B$3, resultados!$A$1:$ZZ$1, 0))</f>
        <v/>
      </c>
    </row>
    <row r="474">
      <c r="A474">
        <f>INDEX(resultados!$A$2:$ZZ$2386, 468, MATCH($B$1, resultados!$A$1:$ZZ$1, 0))</f>
        <v/>
      </c>
      <c r="B474">
        <f>INDEX(resultados!$A$2:$ZZ$2386, 468, MATCH($B$2, resultados!$A$1:$ZZ$1, 0))</f>
        <v/>
      </c>
      <c r="C474">
        <f>INDEX(resultados!$A$2:$ZZ$2386, 468, MATCH($B$3, resultados!$A$1:$ZZ$1, 0))</f>
        <v/>
      </c>
    </row>
    <row r="475">
      <c r="A475">
        <f>INDEX(resultados!$A$2:$ZZ$2386, 469, MATCH($B$1, resultados!$A$1:$ZZ$1, 0))</f>
        <v/>
      </c>
      <c r="B475">
        <f>INDEX(resultados!$A$2:$ZZ$2386, 469, MATCH($B$2, resultados!$A$1:$ZZ$1, 0))</f>
        <v/>
      </c>
      <c r="C475">
        <f>INDEX(resultados!$A$2:$ZZ$2386, 469, MATCH($B$3, resultados!$A$1:$ZZ$1, 0))</f>
        <v/>
      </c>
    </row>
    <row r="476">
      <c r="A476">
        <f>INDEX(resultados!$A$2:$ZZ$2386, 470, MATCH($B$1, resultados!$A$1:$ZZ$1, 0))</f>
        <v/>
      </c>
      <c r="B476">
        <f>INDEX(resultados!$A$2:$ZZ$2386, 470, MATCH($B$2, resultados!$A$1:$ZZ$1, 0))</f>
        <v/>
      </c>
      <c r="C476">
        <f>INDEX(resultados!$A$2:$ZZ$2386, 470, MATCH($B$3, resultados!$A$1:$ZZ$1, 0))</f>
        <v/>
      </c>
    </row>
    <row r="477">
      <c r="A477">
        <f>INDEX(resultados!$A$2:$ZZ$2386, 471, MATCH($B$1, resultados!$A$1:$ZZ$1, 0))</f>
        <v/>
      </c>
      <c r="B477">
        <f>INDEX(resultados!$A$2:$ZZ$2386, 471, MATCH($B$2, resultados!$A$1:$ZZ$1, 0))</f>
        <v/>
      </c>
      <c r="C477">
        <f>INDEX(resultados!$A$2:$ZZ$2386, 471, MATCH($B$3, resultados!$A$1:$ZZ$1, 0))</f>
        <v/>
      </c>
    </row>
    <row r="478">
      <c r="A478">
        <f>INDEX(resultados!$A$2:$ZZ$2386, 472, MATCH($B$1, resultados!$A$1:$ZZ$1, 0))</f>
        <v/>
      </c>
      <c r="B478">
        <f>INDEX(resultados!$A$2:$ZZ$2386, 472, MATCH($B$2, resultados!$A$1:$ZZ$1, 0))</f>
        <v/>
      </c>
      <c r="C478">
        <f>INDEX(resultados!$A$2:$ZZ$2386, 472, MATCH($B$3, resultados!$A$1:$ZZ$1, 0))</f>
        <v/>
      </c>
    </row>
    <row r="479">
      <c r="A479">
        <f>INDEX(resultados!$A$2:$ZZ$2386, 473, MATCH($B$1, resultados!$A$1:$ZZ$1, 0))</f>
        <v/>
      </c>
      <c r="B479">
        <f>INDEX(resultados!$A$2:$ZZ$2386, 473, MATCH($B$2, resultados!$A$1:$ZZ$1, 0))</f>
        <v/>
      </c>
      <c r="C479">
        <f>INDEX(resultados!$A$2:$ZZ$2386, 473, MATCH($B$3, resultados!$A$1:$ZZ$1, 0))</f>
        <v/>
      </c>
    </row>
    <row r="480">
      <c r="A480">
        <f>INDEX(resultados!$A$2:$ZZ$2386, 474, MATCH($B$1, resultados!$A$1:$ZZ$1, 0))</f>
        <v/>
      </c>
      <c r="B480">
        <f>INDEX(resultados!$A$2:$ZZ$2386, 474, MATCH($B$2, resultados!$A$1:$ZZ$1, 0))</f>
        <v/>
      </c>
      <c r="C480">
        <f>INDEX(resultados!$A$2:$ZZ$2386, 474, MATCH($B$3, resultados!$A$1:$ZZ$1, 0))</f>
        <v/>
      </c>
    </row>
    <row r="481">
      <c r="A481">
        <f>INDEX(resultados!$A$2:$ZZ$2386, 475, MATCH($B$1, resultados!$A$1:$ZZ$1, 0))</f>
        <v/>
      </c>
      <c r="B481">
        <f>INDEX(resultados!$A$2:$ZZ$2386, 475, MATCH($B$2, resultados!$A$1:$ZZ$1, 0))</f>
        <v/>
      </c>
      <c r="C481">
        <f>INDEX(resultados!$A$2:$ZZ$2386, 475, MATCH($B$3, resultados!$A$1:$ZZ$1, 0))</f>
        <v/>
      </c>
    </row>
    <row r="482">
      <c r="A482">
        <f>INDEX(resultados!$A$2:$ZZ$2386, 476, MATCH($B$1, resultados!$A$1:$ZZ$1, 0))</f>
        <v/>
      </c>
      <c r="B482">
        <f>INDEX(resultados!$A$2:$ZZ$2386, 476, MATCH($B$2, resultados!$A$1:$ZZ$1, 0))</f>
        <v/>
      </c>
      <c r="C482">
        <f>INDEX(resultados!$A$2:$ZZ$2386, 476, MATCH($B$3, resultados!$A$1:$ZZ$1, 0))</f>
        <v/>
      </c>
    </row>
    <row r="483">
      <c r="A483">
        <f>INDEX(resultados!$A$2:$ZZ$2386, 477, MATCH($B$1, resultados!$A$1:$ZZ$1, 0))</f>
        <v/>
      </c>
      <c r="B483">
        <f>INDEX(resultados!$A$2:$ZZ$2386, 477, MATCH($B$2, resultados!$A$1:$ZZ$1, 0))</f>
        <v/>
      </c>
      <c r="C483">
        <f>INDEX(resultados!$A$2:$ZZ$2386, 477, MATCH($B$3, resultados!$A$1:$ZZ$1, 0))</f>
        <v/>
      </c>
    </row>
    <row r="484">
      <c r="A484">
        <f>INDEX(resultados!$A$2:$ZZ$2386, 478, MATCH($B$1, resultados!$A$1:$ZZ$1, 0))</f>
        <v/>
      </c>
      <c r="B484">
        <f>INDEX(resultados!$A$2:$ZZ$2386, 478, MATCH($B$2, resultados!$A$1:$ZZ$1, 0))</f>
        <v/>
      </c>
      <c r="C484">
        <f>INDEX(resultados!$A$2:$ZZ$2386, 478, MATCH($B$3, resultados!$A$1:$ZZ$1, 0))</f>
        <v/>
      </c>
    </row>
    <row r="485">
      <c r="A485">
        <f>INDEX(resultados!$A$2:$ZZ$2386, 479, MATCH($B$1, resultados!$A$1:$ZZ$1, 0))</f>
        <v/>
      </c>
      <c r="B485">
        <f>INDEX(resultados!$A$2:$ZZ$2386, 479, MATCH($B$2, resultados!$A$1:$ZZ$1, 0))</f>
        <v/>
      </c>
      <c r="C485">
        <f>INDEX(resultados!$A$2:$ZZ$2386, 479, MATCH($B$3, resultados!$A$1:$ZZ$1, 0))</f>
        <v/>
      </c>
    </row>
    <row r="486">
      <c r="A486">
        <f>INDEX(resultados!$A$2:$ZZ$2386, 480, MATCH($B$1, resultados!$A$1:$ZZ$1, 0))</f>
        <v/>
      </c>
      <c r="B486">
        <f>INDEX(resultados!$A$2:$ZZ$2386, 480, MATCH($B$2, resultados!$A$1:$ZZ$1, 0))</f>
        <v/>
      </c>
      <c r="C486">
        <f>INDEX(resultados!$A$2:$ZZ$2386, 480, MATCH($B$3, resultados!$A$1:$ZZ$1, 0))</f>
        <v/>
      </c>
    </row>
    <row r="487">
      <c r="A487">
        <f>INDEX(resultados!$A$2:$ZZ$2386, 481, MATCH($B$1, resultados!$A$1:$ZZ$1, 0))</f>
        <v/>
      </c>
      <c r="B487">
        <f>INDEX(resultados!$A$2:$ZZ$2386, 481, MATCH($B$2, resultados!$A$1:$ZZ$1, 0))</f>
        <v/>
      </c>
      <c r="C487">
        <f>INDEX(resultados!$A$2:$ZZ$2386, 481, MATCH($B$3, resultados!$A$1:$ZZ$1, 0))</f>
        <v/>
      </c>
    </row>
    <row r="488">
      <c r="A488">
        <f>INDEX(resultados!$A$2:$ZZ$2386, 482, MATCH($B$1, resultados!$A$1:$ZZ$1, 0))</f>
        <v/>
      </c>
      <c r="B488">
        <f>INDEX(resultados!$A$2:$ZZ$2386, 482, MATCH($B$2, resultados!$A$1:$ZZ$1, 0))</f>
        <v/>
      </c>
      <c r="C488">
        <f>INDEX(resultados!$A$2:$ZZ$2386, 482, MATCH($B$3, resultados!$A$1:$ZZ$1, 0))</f>
        <v/>
      </c>
    </row>
    <row r="489">
      <c r="A489">
        <f>INDEX(resultados!$A$2:$ZZ$2386, 483, MATCH($B$1, resultados!$A$1:$ZZ$1, 0))</f>
        <v/>
      </c>
      <c r="B489">
        <f>INDEX(resultados!$A$2:$ZZ$2386, 483, MATCH($B$2, resultados!$A$1:$ZZ$1, 0))</f>
        <v/>
      </c>
      <c r="C489">
        <f>INDEX(resultados!$A$2:$ZZ$2386, 483, MATCH($B$3, resultados!$A$1:$ZZ$1, 0))</f>
        <v/>
      </c>
    </row>
    <row r="490">
      <c r="A490">
        <f>INDEX(resultados!$A$2:$ZZ$2386, 484, MATCH($B$1, resultados!$A$1:$ZZ$1, 0))</f>
        <v/>
      </c>
      <c r="B490">
        <f>INDEX(resultados!$A$2:$ZZ$2386, 484, MATCH($B$2, resultados!$A$1:$ZZ$1, 0))</f>
        <v/>
      </c>
      <c r="C490">
        <f>INDEX(resultados!$A$2:$ZZ$2386, 484, MATCH($B$3, resultados!$A$1:$ZZ$1, 0))</f>
        <v/>
      </c>
    </row>
    <row r="491">
      <c r="A491">
        <f>INDEX(resultados!$A$2:$ZZ$2386, 485, MATCH($B$1, resultados!$A$1:$ZZ$1, 0))</f>
        <v/>
      </c>
      <c r="B491">
        <f>INDEX(resultados!$A$2:$ZZ$2386, 485, MATCH($B$2, resultados!$A$1:$ZZ$1, 0))</f>
        <v/>
      </c>
      <c r="C491">
        <f>INDEX(resultados!$A$2:$ZZ$2386, 485, MATCH($B$3, resultados!$A$1:$ZZ$1, 0))</f>
        <v/>
      </c>
    </row>
    <row r="492">
      <c r="A492">
        <f>INDEX(resultados!$A$2:$ZZ$2386, 486, MATCH($B$1, resultados!$A$1:$ZZ$1, 0))</f>
        <v/>
      </c>
      <c r="B492">
        <f>INDEX(resultados!$A$2:$ZZ$2386, 486, MATCH($B$2, resultados!$A$1:$ZZ$1, 0))</f>
        <v/>
      </c>
      <c r="C492">
        <f>INDEX(resultados!$A$2:$ZZ$2386, 486, MATCH($B$3, resultados!$A$1:$ZZ$1, 0))</f>
        <v/>
      </c>
    </row>
    <row r="493">
      <c r="A493">
        <f>INDEX(resultados!$A$2:$ZZ$2386, 487, MATCH($B$1, resultados!$A$1:$ZZ$1, 0))</f>
        <v/>
      </c>
      <c r="B493">
        <f>INDEX(resultados!$A$2:$ZZ$2386, 487, MATCH($B$2, resultados!$A$1:$ZZ$1, 0))</f>
        <v/>
      </c>
      <c r="C493">
        <f>INDEX(resultados!$A$2:$ZZ$2386, 487, MATCH($B$3, resultados!$A$1:$ZZ$1, 0))</f>
        <v/>
      </c>
    </row>
    <row r="494">
      <c r="A494">
        <f>INDEX(resultados!$A$2:$ZZ$2386, 488, MATCH($B$1, resultados!$A$1:$ZZ$1, 0))</f>
        <v/>
      </c>
      <c r="B494">
        <f>INDEX(resultados!$A$2:$ZZ$2386, 488, MATCH($B$2, resultados!$A$1:$ZZ$1, 0))</f>
        <v/>
      </c>
      <c r="C494">
        <f>INDEX(resultados!$A$2:$ZZ$2386, 488, MATCH($B$3, resultados!$A$1:$ZZ$1, 0))</f>
        <v/>
      </c>
    </row>
    <row r="495">
      <c r="A495">
        <f>INDEX(resultados!$A$2:$ZZ$2386, 489, MATCH($B$1, resultados!$A$1:$ZZ$1, 0))</f>
        <v/>
      </c>
      <c r="B495">
        <f>INDEX(resultados!$A$2:$ZZ$2386, 489, MATCH($B$2, resultados!$A$1:$ZZ$1, 0))</f>
        <v/>
      </c>
      <c r="C495">
        <f>INDEX(resultados!$A$2:$ZZ$2386, 489, MATCH($B$3, resultados!$A$1:$ZZ$1, 0))</f>
        <v/>
      </c>
    </row>
    <row r="496">
      <c r="A496">
        <f>INDEX(resultados!$A$2:$ZZ$2386, 490, MATCH($B$1, resultados!$A$1:$ZZ$1, 0))</f>
        <v/>
      </c>
      <c r="B496">
        <f>INDEX(resultados!$A$2:$ZZ$2386, 490, MATCH($B$2, resultados!$A$1:$ZZ$1, 0))</f>
        <v/>
      </c>
      <c r="C496">
        <f>INDEX(resultados!$A$2:$ZZ$2386, 490, MATCH($B$3, resultados!$A$1:$ZZ$1, 0))</f>
        <v/>
      </c>
    </row>
    <row r="497">
      <c r="A497">
        <f>INDEX(resultados!$A$2:$ZZ$2386, 491, MATCH($B$1, resultados!$A$1:$ZZ$1, 0))</f>
        <v/>
      </c>
      <c r="B497">
        <f>INDEX(resultados!$A$2:$ZZ$2386, 491, MATCH($B$2, resultados!$A$1:$ZZ$1, 0))</f>
        <v/>
      </c>
      <c r="C497">
        <f>INDEX(resultados!$A$2:$ZZ$2386, 491, MATCH($B$3, resultados!$A$1:$ZZ$1, 0))</f>
        <v/>
      </c>
    </row>
    <row r="498">
      <c r="A498">
        <f>INDEX(resultados!$A$2:$ZZ$2386, 492, MATCH($B$1, resultados!$A$1:$ZZ$1, 0))</f>
        <v/>
      </c>
      <c r="B498">
        <f>INDEX(resultados!$A$2:$ZZ$2386, 492, MATCH($B$2, resultados!$A$1:$ZZ$1, 0))</f>
        <v/>
      </c>
      <c r="C498">
        <f>INDEX(resultados!$A$2:$ZZ$2386, 492, MATCH($B$3, resultados!$A$1:$ZZ$1, 0))</f>
        <v/>
      </c>
    </row>
    <row r="499">
      <c r="A499">
        <f>INDEX(resultados!$A$2:$ZZ$2386, 493, MATCH($B$1, resultados!$A$1:$ZZ$1, 0))</f>
        <v/>
      </c>
      <c r="B499">
        <f>INDEX(resultados!$A$2:$ZZ$2386, 493, MATCH($B$2, resultados!$A$1:$ZZ$1, 0))</f>
        <v/>
      </c>
      <c r="C499">
        <f>INDEX(resultados!$A$2:$ZZ$2386, 493, MATCH($B$3, resultados!$A$1:$ZZ$1, 0))</f>
        <v/>
      </c>
    </row>
    <row r="500">
      <c r="A500">
        <f>INDEX(resultados!$A$2:$ZZ$2386, 494, MATCH($B$1, resultados!$A$1:$ZZ$1, 0))</f>
        <v/>
      </c>
      <c r="B500">
        <f>INDEX(resultados!$A$2:$ZZ$2386, 494, MATCH($B$2, resultados!$A$1:$ZZ$1, 0))</f>
        <v/>
      </c>
      <c r="C500">
        <f>INDEX(resultados!$A$2:$ZZ$2386, 494, MATCH($B$3, resultados!$A$1:$ZZ$1, 0))</f>
        <v/>
      </c>
    </row>
    <row r="501">
      <c r="A501">
        <f>INDEX(resultados!$A$2:$ZZ$2386, 495, MATCH($B$1, resultados!$A$1:$ZZ$1, 0))</f>
        <v/>
      </c>
      <c r="B501">
        <f>INDEX(resultados!$A$2:$ZZ$2386, 495, MATCH($B$2, resultados!$A$1:$ZZ$1, 0))</f>
        <v/>
      </c>
      <c r="C501">
        <f>INDEX(resultados!$A$2:$ZZ$2386, 495, MATCH($B$3, resultados!$A$1:$ZZ$1, 0))</f>
        <v/>
      </c>
    </row>
    <row r="502">
      <c r="A502">
        <f>INDEX(resultados!$A$2:$ZZ$2386, 496, MATCH($B$1, resultados!$A$1:$ZZ$1, 0))</f>
        <v/>
      </c>
      <c r="B502">
        <f>INDEX(resultados!$A$2:$ZZ$2386, 496, MATCH($B$2, resultados!$A$1:$ZZ$1, 0))</f>
        <v/>
      </c>
      <c r="C502">
        <f>INDEX(resultados!$A$2:$ZZ$2386, 496, MATCH($B$3, resultados!$A$1:$ZZ$1, 0))</f>
        <v/>
      </c>
    </row>
    <row r="503">
      <c r="A503">
        <f>INDEX(resultados!$A$2:$ZZ$2386, 497, MATCH($B$1, resultados!$A$1:$ZZ$1, 0))</f>
        <v/>
      </c>
      <c r="B503">
        <f>INDEX(resultados!$A$2:$ZZ$2386, 497, MATCH($B$2, resultados!$A$1:$ZZ$1, 0))</f>
        <v/>
      </c>
      <c r="C503">
        <f>INDEX(resultados!$A$2:$ZZ$2386, 497, MATCH($B$3, resultados!$A$1:$ZZ$1, 0))</f>
        <v/>
      </c>
    </row>
    <row r="504">
      <c r="A504">
        <f>INDEX(resultados!$A$2:$ZZ$2386, 498, MATCH($B$1, resultados!$A$1:$ZZ$1, 0))</f>
        <v/>
      </c>
      <c r="B504">
        <f>INDEX(resultados!$A$2:$ZZ$2386, 498, MATCH($B$2, resultados!$A$1:$ZZ$1, 0))</f>
        <v/>
      </c>
      <c r="C504">
        <f>INDEX(resultados!$A$2:$ZZ$2386, 498, MATCH($B$3, resultados!$A$1:$ZZ$1, 0))</f>
        <v/>
      </c>
    </row>
    <row r="505">
      <c r="A505">
        <f>INDEX(resultados!$A$2:$ZZ$2386, 499, MATCH($B$1, resultados!$A$1:$ZZ$1, 0))</f>
        <v/>
      </c>
      <c r="B505">
        <f>INDEX(resultados!$A$2:$ZZ$2386, 499, MATCH($B$2, resultados!$A$1:$ZZ$1, 0))</f>
        <v/>
      </c>
      <c r="C505">
        <f>INDEX(resultados!$A$2:$ZZ$2386, 499, MATCH($B$3, resultados!$A$1:$ZZ$1, 0))</f>
        <v/>
      </c>
    </row>
    <row r="506">
      <c r="A506">
        <f>INDEX(resultados!$A$2:$ZZ$2386, 500, MATCH($B$1, resultados!$A$1:$ZZ$1, 0))</f>
        <v/>
      </c>
      <c r="B506">
        <f>INDEX(resultados!$A$2:$ZZ$2386, 500, MATCH($B$2, resultados!$A$1:$ZZ$1, 0))</f>
        <v/>
      </c>
      <c r="C506">
        <f>INDEX(resultados!$A$2:$ZZ$2386, 500, MATCH($B$3, resultados!$A$1:$ZZ$1, 0))</f>
        <v/>
      </c>
    </row>
    <row r="507">
      <c r="A507">
        <f>INDEX(resultados!$A$2:$ZZ$2386, 501, MATCH($B$1, resultados!$A$1:$ZZ$1, 0))</f>
        <v/>
      </c>
      <c r="B507">
        <f>INDEX(resultados!$A$2:$ZZ$2386, 501, MATCH($B$2, resultados!$A$1:$ZZ$1, 0))</f>
        <v/>
      </c>
      <c r="C507">
        <f>INDEX(resultados!$A$2:$ZZ$2386, 501, MATCH($B$3, resultados!$A$1:$ZZ$1, 0))</f>
        <v/>
      </c>
    </row>
    <row r="508">
      <c r="A508">
        <f>INDEX(resultados!$A$2:$ZZ$2386, 502, MATCH($B$1, resultados!$A$1:$ZZ$1, 0))</f>
        <v/>
      </c>
      <c r="B508">
        <f>INDEX(resultados!$A$2:$ZZ$2386, 502, MATCH($B$2, resultados!$A$1:$ZZ$1, 0))</f>
        <v/>
      </c>
      <c r="C508">
        <f>INDEX(resultados!$A$2:$ZZ$2386, 502, MATCH($B$3, resultados!$A$1:$ZZ$1, 0))</f>
        <v/>
      </c>
    </row>
    <row r="509">
      <c r="A509">
        <f>INDEX(resultados!$A$2:$ZZ$2386, 503, MATCH($B$1, resultados!$A$1:$ZZ$1, 0))</f>
        <v/>
      </c>
      <c r="B509">
        <f>INDEX(resultados!$A$2:$ZZ$2386, 503, MATCH($B$2, resultados!$A$1:$ZZ$1, 0))</f>
        <v/>
      </c>
      <c r="C509">
        <f>INDEX(resultados!$A$2:$ZZ$2386, 503, MATCH($B$3, resultados!$A$1:$ZZ$1, 0))</f>
        <v/>
      </c>
    </row>
    <row r="510">
      <c r="A510">
        <f>INDEX(resultados!$A$2:$ZZ$2386, 504, MATCH($B$1, resultados!$A$1:$ZZ$1, 0))</f>
        <v/>
      </c>
      <c r="B510">
        <f>INDEX(resultados!$A$2:$ZZ$2386, 504, MATCH($B$2, resultados!$A$1:$ZZ$1, 0))</f>
        <v/>
      </c>
      <c r="C510">
        <f>INDEX(resultados!$A$2:$ZZ$2386, 504, MATCH($B$3, resultados!$A$1:$ZZ$1, 0))</f>
        <v/>
      </c>
    </row>
    <row r="511">
      <c r="A511">
        <f>INDEX(resultados!$A$2:$ZZ$2386, 505, MATCH($B$1, resultados!$A$1:$ZZ$1, 0))</f>
        <v/>
      </c>
      <c r="B511">
        <f>INDEX(resultados!$A$2:$ZZ$2386, 505, MATCH($B$2, resultados!$A$1:$ZZ$1, 0))</f>
        <v/>
      </c>
      <c r="C511">
        <f>INDEX(resultados!$A$2:$ZZ$2386, 505, MATCH($B$3, resultados!$A$1:$ZZ$1, 0))</f>
        <v/>
      </c>
    </row>
    <row r="512">
      <c r="A512">
        <f>INDEX(resultados!$A$2:$ZZ$2386, 506, MATCH($B$1, resultados!$A$1:$ZZ$1, 0))</f>
        <v/>
      </c>
      <c r="B512">
        <f>INDEX(resultados!$A$2:$ZZ$2386, 506, MATCH($B$2, resultados!$A$1:$ZZ$1, 0))</f>
        <v/>
      </c>
      <c r="C512">
        <f>INDEX(resultados!$A$2:$ZZ$2386, 506, MATCH($B$3, resultados!$A$1:$ZZ$1, 0))</f>
        <v/>
      </c>
    </row>
    <row r="513">
      <c r="A513">
        <f>INDEX(resultados!$A$2:$ZZ$2386, 507, MATCH($B$1, resultados!$A$1:$ZZ$1, 0))</f>
        <v/>
      </c>
      <c r="B513">
        <f>INDEX(resultados!$A$2:$ZZ$2386, 507, MATCH($B$2, resultados!$A$1:$ZZ$1, 0))</f>
        <v/>
      </c>
      <c r="C513">
        <f>INDEX(resultados!$A$2:$ZZ$2386, 507, MATCH($B$3, resultados!$A$1:$ZZ$1, 0))</f>
        <v/>
      </c>
    </row>
    <row r="514">
      <c r="A514">
        <f>INDEX(resultados!$A$2:$ZZ$2386, 508, MATCH($B$1, resultados!$A$1:$ZZ$1, 0))</f>
        <v/>
      </c>
      <c r="B514">
        <f>INDEX(resultados!$A$2:$ZZ$2386, 508, MATCH($B$2, resultados!$A$1:$ZZ$1, 0))</f>
        <v/>
      </c>
      <c r="C514">
        <f>INDEX(resultados!$A$2:$ZZ$2386, 508, MATCH($B$3, resultados!$A$1:$ZZ$1, 0))</f>
        <v/>
      </c>
    </row>
    <row r="515">
      <c r="A515">
        <f>INDEX(resultados!$A$2:$ZZ$2386, 509, MATCH($B$1, resultados!$A$1:$ZZ$1, 0))</f>
        <v/>
      </c>
      <c r="B515">
        <f>INDEX(resultados!$A$2:$ZZ$2386, 509, MATCH($B$2, resultados!$A$1:$ZZ$1, 0))</f>
        <v/>
      </c>
      <c r="C515">
        <f>INDEX(resultados!$A$2:$ZZ$2386, 509, MATCH($B$3, resultados!$A$1:$ZZ$1, 0))</f>
        <v/>
      </c>
    </row>
    <row r="516">
      <c r="A516">
        <f>INDEX(resultados!$A$2:$ZZ$2386, 510, MATCH($B$1, resultados!$A$1:$ZZ$1, 0))</f>
        <v/>
      </c>
      <c r="B516">
        <f>INDEX(resultados!$A$2:$ZZ$2386, 510, MATCH($B$2, resultados!$A$1:$ZZ$1, 0))</f>
        <v/>
      </c>
      <c r="C516">
        <f>INDEX(resultados!$A$2:$ZZ$2386, 510, MATCH($B$3, resultados!$A$1:$ZZ$1, 0))</f>
        <v/>
      </c>
    </row>
    <row r="517">
      <c r="A517">
        <f>INDEX(resultados!$A$2:$ZZ$2386, 511, MATCH($B$1, resultados!$A$1:$ZZ$1, 0))</f>
        <v/>
      </c>
      <c r="B517">
        <f>INDEX(resultados!$A$2:$ZZ$2386, 511, MATCH($B$2, resultados!$A$1:$ZZ$1, 0))</f>
        <v/>
      </c>
      <c r="C517">
        <f>INDEX(resultados!$A$2:$ZZ$2386, 511, MATCH($B$3, resultados!$A$1:$ZZ$1, 0))</f>
        <v/>
      </c>
    </row>
    <row r="518">
      <c r="A518">
        <f>INDEX(resultados!$A$2:$ZZ$2386, 512, MATCH($B$1, resultados!$A$1:$ZZ$1, 0))</f>
        <v/>
      </c>
      <c r="B518">
        <f>INDEX(resultados!$A$2:$ZZ$2386, 512, MATCH($B$2, resultados!$A$1:$ZZ$1, 0))</f>
        <v/>
      </c>
      <c r="C518">
        <f>INDEX(resultados!$A$2:$ZZ$2386, 512, MATCH($B$3, resultados!$A$1:$ZZ$1, 0))</f>
        <v/>
      </c>
    </row>
    <row r="519">
      <c r="A519">
        <f>INDEX(resultados!$A$2:$ZZ$2386, 513, MATCH($B$1, resultados!$A$1:$ZZ$1, 0))</f>
        <v/>
      </c>
      <c r="B519">
        <f>INDEX(resultados!$A$2:$ZZ$2386, 513, MATCH($B$2, resultados!$A$1:$ZZ$1, 0))</f>
        <v/>
      </c>
      <c r="C519">
        <f>INDEX(resultados!$A$2:$ZZ$2386, 513, MATCH($B$3, resultados!$A$1:$ZZ$1, 0))</f>
        <v/>
      </c>
    </row>
    <row r="520">
      <c r="A520">
        <f>INDEX(resultados!$A$2:$ZZ$2386, 514, MATCH($B$1, resultados!$A$1:$ZZ$1, 0))</f>
        <v/>
      </c>
      <c r="B520">
        <f>INDEX(resultados!$A$2:$ZZ$2386, 514, MATCH($B$2, resultados!$A$1:$ZZ$1, 0))</f>
        <v/>
      </c>
      <c r="C520">
        <f>INDEX(resultados!$A$2:$ZZ$2386, 514, MATCH($B$3, resultados!$A$1:$ZZ$1, 0))</f>
        <v/>
      </c>
    </row>
    <row r="521">
      <c r="A521">
        <f>INDEX(resultados!$A$2:$ZZ$2386, 515, MATCH($B$1, resultados!$A$1:$ZZ$1, 0))</f>
        <v/>
      </c>
      <c r="B521">
        <f>INDEX(resultados!$A$2:$ZZ$2386, 515, MATCH($B$2, resultados!$A$1:$ZZ$1, 0))</f>
        <v/>
      </c>
      <c r="C521">
        <f>INDEX(resultados!$A$2:$ZZ$2386, 515, MATCH($B$3, resultados!$A$1:$ZZ$1, 0))</f>
        <v/>
      </c>
    </row>
    <row r="522">
      <c r="A522">
        <f>INDEX(resultados!$A$2:$ZZ$2386, 516, MATCH($B$1, resultados!$A$1:$ZZ$1, 0))</f>
        <v/>
      </c>
      <c r="B522">
        <f>INDEX(resultados!$A$2:$ZZ$2386, 516, MATCH($B$2, resultados!$A$1:$ZZ$1, 0))</f>
        <v/>
      </c>
      <c r="C522">
        <f>INDEX(resultados!$A$2:$ZZ$2386, 516, MATCH($B$3, resultados!$A$1:$ZZ$1, 0))</f>
        <v/>
      </c>
    </row>
    <row r="523">
      <c r="A523">
        <f>INDEX(resultados!$A$2:$ZZ$2386, 517, MATCH($B$1, resultados!$A$1:$ZZ$1, 0))</f>
        <v/>
      </c>
      <c r="B523">
        <f>INDEX(resultados!$A$2:$ZZ$2386, 517, MATCH($B$2, resultados!$A$1:$ZZ$1, 0))</f>
        <v/>
      </c>
      <c r="C523">
        <f>INDEX(resultados!$A$2:$ZZ$2386, 517, MATCH($B$3, resultados!$A$1:$ZZ$1, 0))</f>
        <v/>
      </c>
    </row>
    <row r="524">
      <c r="A524">
        <f>INDEX(resultados!$A$2:$ZZ$2386, 518, MATCH($B$1, resultados!$A$1:$ZZ$1, 0))</f>
        <v/>
      </c>
      <c r="B524">
        <f>INDEX(resultados!$A$2:$ZZ$2386, 518, MATCH($B$2, resultados!$A$1:$ZZ$1, 0))</f>
        <v/>
      </c>
      <c r="C524">
        <f>INDEX(resultados!$A$2:$ZZ$2386, 518, MATCH($B$3, resultados!$A$1:$ZZ$1, 0))</f>
        <v/>
      </c>
    </row>
    <row r="525">
      <c r="A525">
        <f>INDEX(resultados!$A$2:$ZZ$2386, 519, MATCH($B$1, resultados!$A$1:$ZZ$1, 0))</f>
        <v/>
      </c>
      <c r="B525">
        <f>INDEX(resultados!$A$2:$ZZ$2386, 519, MATCH($B$2, resultados!$A$1:$ZZ$1, 0))</f>
        <v/>
      </c>
      <c r="C525">
        <f>INDEX(resultados!$A$2:$ZZ$2386, 519, MATCH($B$3, resultados!$A$1:$ZZ$1, 0))</f>
        <v/>
      </c>
    </row>
    <row r="526">
      <c r="A526">
        <f>INDEX(resultados!$A$2:$ZZ$2386, 520, MATCH($B$1, resultados!$A$1:$ZZ$1, 0))</f>
        <v/>
      </c>
      <c r="B526">
        <f>INDEX(resultados!$A$2:$ZZ$2386, 520, MATCH($B$2, resultados!$A$1:$ZZ$1, 0))</f>
        <v/>
      </c>
      <c r="C526">
        <f>INDEX(resultados!$A$2:$ZZ$2386, 520, MATCH($B$3, resultados!$A$1:$ZZ$1, 0))</f>
        <v/>
      </c>
    </row>
    <row r="527">
      <c r="A527">
        <f>INDEX(resultados!$A$2:$ZZ$2386, 521, MATCH($B$1, resultados!$A$1:$ZZ$1, 0))</f>
        <v/>
      </c>
      <c r="B527">
        <f>INDEX(resultados!$A$2:$ZZ$2386, 521, MATCH($B$2, resultados!$A$1:$ZZ$1, 0))</f>
        <v/>
      </c>
      <c r="C527">
        <f>INDEX(resultados!$A$2:$ZZ$2386, 521, MATCH($B$3, resultados!$A$1:$ZZ$1, 0))</f>
        <v/>
      </c>
    </row>
    <row r="528">
      <c r="A528">
        <f>INDEX(resultados!$A$2:$ZZ$2386, 522, MATCH($B$1, resultados!$A$1:$ZZ$1, 0))</f>
        <v/>
      </c>
      <c r="B528">
        <f>INDEX(resultados!$A$2:$ZZ$2386, 522, MATCH($B$2, resultados!$A$1:$ZZ$1, 0))</f>
        <v/>
      </c>
      <c r="C528">
        <f>INDEX(resultados!$A$2:$ZZ$2386, 522, MATCH($B$3, resultados!$A$1:$ZZ$1, 0))</f>
        <v/>
      </c>
    </row>
    <row r="529">
      <c r="A529">
        <f>INDEX(resultados!$A$2:$ZZ$2386, 523, MATCH($B$1, resultados!$A$1:$ZZ$1, 0))</f>
        <v/>
      </c>
      <c r="B529">
        <f>INDEX(resultados!$A$2:$ZZ$2386, 523, MATCH($B$2, resultados!$A$1:$ZZ$1, 0))</f>
        <v/>
      </c>
      <c r="C529">
        <f>INDEX(resultados!$A$2:$ZZ$2386, 523, MATCH($B$3, resultados!$A$1:$ZZ$1, 0))</f>
        <v/>
      </c>
    </row>
    <row r="530">
      <c r="A530">
        <f>INDEX(resultados!$A$2:$ZZ$2386, 524, MATCH($B$1, resultados!$A$1:$ZZ$1, 0))</f>
        <v/>
      </c>
      <c r="B530">
        <f>INDEX(resultados!$A$2:$ZZ$2386, 524, MATCH($B$2, resultados!$A$1:$ZZ$1, 0))</f>
        <v/>
      </c>
      <c r="C530">
        <f>INDEX(resultados!$A$2:$ZZ$2386, 524, MATCH($B$3, resultados!$A$1:$ZZ$1, 0))</f>
        <v/>
      </c>
    </row>
    <row r="531">
      <c r="A531">
        <f>INDEX(resultados!$A$2:$ZZ$2386, 525, MATCH($B$1, resultados!$A$1:$ZZ$1, 0))</f>
        <v/>
      </c>
      <c r="B531">
        <f>INDEX(resultados!$A$2:$ZZ$2386, 525, MATCH($B$2, resultados!$A$1:$ZZ$1, 0))</f>
        <v/>
      </c>
      <c r="C531">
        <f>INDEX(resultados!$A$2:$ZZ$2386, 525, MATCH($B$3, resultados!$A$1:$ZZ$1, 0))</f>
        <v/>
      </c>
    </row>
    <row r="532">
      <c r="A532">
        <f>INDEX(resultados!$A$2:$ZZ$2386, 526, MATCH($B$1, resultados!$A$1:$ZZ$1, 0))</f>
        <v/>
      </c>
      <c r="B532">
        <f>INDEX(resultados!$A$2:$ZZ$2386, 526, MATCH($B$2, resultados!$A$1:$ZZ$1, 0))</f>
        <v/>
      </c>
      <c r="C532">
        <f>INDEX(resultados!$A$2:$ZZ$2386, 526, MATCH($B$3, resultados!$A$1:$ZZ$1, 0))</f>
        <v/>
      </c>
    </row>
    <row r="533">
      <c r="A533">
        <f>INDEX(resultados!$A$2:$ZZ$2386, 527, MATCH($B$1, resultados!$A$1:$ZZ$1, 0))</f>
        <v/>
      </c>
      <c r="B533">
        <f>INDEX(resultados!$A$2:$ZZ$2386, 527, MATCH($B$2, resultados!$A$1:$ZZ$1, 0))</f>
        <v/>
      </c>
      <c r="C533">
        <f>INDEX(resultados!$A$2:$ZZ$2386, 527, MATCH($B$3, resultados!$A$1:$ZZ$1, 0))</f>
        <v/>
      </c>
    </row>
    <row r="534">
      <c r="A534">
        <f>INDEX(resultados!$A$2:$ZZ$2386, 528, MATCH($B$1, resultados!$A$1:$ZZ$1, 0))</f>
        <v/>
      </c>
      <c r="B534">
        <f>INDEX(resultados!$A$2:$ZZ$2386, 528, MATCH($B$2, resultados!$A$1:$ZZ$1, 0))</f>
        <v/>
      </c>
      <c r="C534">
        <f>INDEX(resultados!$A$2:$ZZ$2386, 528, MATCH($B$3, resultados!$A$1:$ZZ$1, 0))</f>
        <v/>
      </c>
    </row>
    <row r="535">
      <c r="A535">
        <f>INDEX(resultados!$A$2:$ZZ$2386, 529, MATCH($B$1, resultados!$A$1:$ZZ$1, 0))</f>
        <v/>
      </c>
      <c r="B535">
        <f>INDEX(resultados!$A$2:$ZZ$2386, 529, MATCH($B$2, resultados!$A$1:$ZZ$1, 0))</f>
        <v/>
      </c>
      <c r="C535">
        <f>INDEX(resultados!$A$2:$ZZ$2386, 529, MATCH($B$3, resultados!$A$1:$ZZ$1, 0))</f>
        <v/>
      </c>
    </row>
    <row r="536">
      <c r="A536">
        <f>INDEX(resultados!$A$2:$ZZ$2386, 530, MATCH($B$1, resultados!$A$1:$ZZ$1, 0))</f>
        <v/>
      </c>
      <c r="B536">
        <f>INDEX(resultados!$A$2:$ZZ$2386, 530, MATCH($B$2, resultados!$A$1:$ZZ$1, 0))</f>
        <v/>
      </c>
      <c r="C536">
        <f>INDEX(resultados!$A$2:$ZZ$2386, 530, MATCH($B$3, resultados!$A$1:$ZZ$1, 0))</f>
        <v/>
      </c>
    </row>
    <row r="537">
      <c r="A537">
        <f>INDEX(resultados!$A$2:$ZZ$2386, 531, MATCH($B$1, resultados!$A$1:$ZZ$1, 0))</f>
        <v/>
      </c>
      <c r="B537">
        <f>INDEX(resultados!$A$2:$ZZ$2386, 531, MATCH($B$2, resultados!$A$1:$ZZ$1, 0))</f>
        <v/>
      </c>
      <c r="C537">
        <f>INDEX(resultados!$A$2:$ZZ$2386, 531, MATCH($B$3, resultados!$A$1:$ZZ$1, 0))</f>
        <v/>
      </c>
    </row>
    <row r="538">
      <c r="A538">
        <f>INDEX(resultados!$A$2:$ZZ$2386, 532, MATCH($B$1, resultados!$A$1:$ZZ$1, 0))</f>
        <v/>
      </c>
      <c r="B538">
        <f>INDEX(resultados!$A$2:$ZZ$2386, 532, MATCH($B$2, resultados!$A$1:$ZZ$1, 0))</f>
        <v/>
      </c>
      <c r="C538">
        <f>INDEX(resultados!$A$2:$ZZ$2386, 532, MATCH($B$3, resultados!$A$1:$ZZ$1, 0))</f>
        <v/>
      </c>
    </row>
    <row r="539">
      <c r="A539">
        <f>INDEX(resultados!$A$2:$ZZ$2386, 533, MATCH($B$1, resultados!$A$1:$ZZ$1, 0))</f>
        <v/>
      </c>
      <c r="B539">
        <f>INDEX(resultados!$A$2:$ZZ$2386, 533, MATCH($B$2, resultados!$A$1:$ZZ$1, 0))</f>
        <v/>
      </c>
      <c r="C539">
        <f>INDEX(resultados!$A$2:$ZZ$2386, 533, MATCH($B$3, resultados!$A$1:$ZZ$1, 0))</f>
        <v/>
      </c>
    </row>
    <row r="540">
      <c r="A540">
        <f>INDEX(resultados!$A$2:$ZZ$2386, 534, MATCH($B$1, resultados!$A$1:$ZZ$1, 0))</f>
        <v/>
      </c>
      <c r="B540">
        <f>INDEX(resultados!$A$2:$ZZ$2386, 534, MATCH($B$2, resultados!$A$1:$ZZ$1, 0))</f>
        <v/>
      </c>
      <c r="C540">
        <f>INDEX(resultados!$A$2:$ZZ$2386, 534, MATCH($B$3, resultados!$A$1:$ZZ$1, 0))</f>
        <v/>
      </c>
    </row>
    <row r="541">
      <c r="A541">
        <f>INDEX(resultados!$A$2:$ZZ$2386, 535, MATCH($B$1, resultados!$A$1:$ZZ$1, 0))</f>
        <v/>
      </c>
      <c r="B541">
        <f>INDEX(resultados!$A$2:$ZZ$2386, 535, MATCH($B$2, resultados!$A$1:$ZZ$1, 0))</f>
        <v/>
      </c>
      <c r="C541">
        <f>INDEX(resultados!$A$2:$ZZ$2386, 535, MATCH($B$3, resultados!$A$1:$ZZ$1, 0))</f>
        <v/>
      </c>
    </row>
    <row r="542">
      <c r="A542">
        <f>INDEX(resultados!$A$2:$ZZ$2386, 536, MATCH($B$1, resultados!$A$1:$ZZ$1, 0))</f>
        <v/>
      </c>
      <c r="B542">
        <f>INDEX(resultados!$A$2:$ZZ$2386, 536, MATCH($B$2, resultados!$A$1:$ZZ$1, 0))</f>
        <v/>
      </c>
      <c r="C542">
        <f>INDEX(resultados!$A$2:$ZZ$2386, 536, MATCH($B$3, resultados!$A$1:$ZZ$1, 0))</f>
        <v/>
      </c>
    </row>
    <row r="543">
      <c r="A543">
        <f>INDEX(resultados!$A$2:$ZZ$2386, 537, MATCH($B$1, resultados!$A$1:$ZZ$1, 0))</f>
        <v/>
      </c>
      <c r="B543">
        <f>INDEX(resultados!$A$2:$ZZ$2386, 537, MATCH($B$2, resultados!$A$1:$ZZ$1, 0))</f>
        <v/>
      </c>
      <c r="C543">
        <f>INDEX(resultados!$A$2:$ZZ$2386, 537, MATCH($B$3, resultados!$A$1:$ZZ$1, 0))</f>
        <v/>
      </c>
    </row>
    <row r="544">
      <c r="A544">
        <f>INDEX(resultados!$A$2:$ZZ$2386, 538, MATCH($B$1, resultados!$A$1:$ZZ$1, 0))</f>
        <v/>
      </c>
      <c r="B544">
        <f>INDEX(resultados!$A$2:$ZZ$2386, 538, MATCH($B$2, resultados!$A$1:$ZZ$1, 0))</f>
        <v/>
      </c>
      <c r="C544">
        <f>INDEX(resultados!$A$2:$ZZ$2386, 538, MATCH($B$3, resultados!$A$1:$ZZ$1, 0))</f>
        <v/>
      </c>
    </row>
    <row r="545">
      <c r="A545">
        <f>INDEX(resultados!$A$2:$ZZ$2386, 539, MATCH($B$1, resultados!$A$1:$ZZ$1, 0))</f>
        <v/>
      </c>
      <c r="B545">
        <f>INDEX(resultados!$A$2:$ZZ$2386, 539, MATCH($B$2, resultados!$A$1:$ZZ$1, 0))</f>
        <v/>
      </c>
      <c r="C545">
        <f>INDEX(resultados!$A$2:$ZZ$2386, 539, MATCH($B$3, resultados!$A$1:$ZZ$1, 0))</f>
        <v/>
      </c>
    </row>
    <row r="546">
      <c r="A546">
        <f>INDEX(resultados!$A$2:$ZZ$2386, 540, MATCH($B$1, resultados!$A$1:$ZZ$1, 0))</f>
        <v/>
      </c>
      <c r="B546">
        <f>INDEX(resultados!$A$2:$ZZ$2386, 540, MATCH($B$2, resultados!$A$1:$ZZ$1, 0))</f>
        <v/>
      </c>
      <c r="C546">
        <f>INDEX(resultados!$A$2:$ZZ$2386, 540, MATCH($B$3, resultados!$A$1:$ZZ$1, 0))</f>
        <v/>
      </c>
    </row>
    <row r="547">
      <c r="A547">
        <f>INDEX(resultados!$A$2:$ZZ$2386, 541, MATCH($B$1, resultados!$A$1:$ZZ$1, 0))</f>
        <v/>
      </c>
      <c r="B547">
        <f>INDEX(resultados!$A$2:$ZZ$2386, 541, MATCH($B$2, resultados!$A$1:$ZZ$1, 0))</f>
        <v/>
      </c>
      <c r="C547">
        <f>INDEX(resultados!$A$2:$ZZ$2386, 541, MATCH($B$3, resultados!$A$1:$ZZ$1, 0))</f>
        <v/>
      </c>
    </row>
    <row r="548">
      <c r="A548">
        <f>INDEX(resultados!$A$2:$ZZ$2386, 542, MATCH($B$1, resultados!$A$1:$ZZ$1, 0))</f>
        <v/>
      </c>
      <c r="B548">
        <f>INDEX(resultados!$A$2:$ZZ$2386, 542, MATCH($B$2, resultados!$A$1:$ZZ$1, 0))</f>
        <v/>
      </c>
      <c r="C548">
        <f>INDEX(resultados!$A$2:$ZZ$2386, 542, MATCH($B$3, resultados!$A$1:$ZZ$1, 0))</f>
        <v/>
      </c>
    </row>
    <row r="549">
      <c r="A549">
        <f>INDEX(resultados!$A$2:$ZZ$2386, 543, MATCH($B$1, resultados!$A$1:$ZZ$1, 0))</f>
        <v/>
      </c>
      <c r="B549">
        <f>INDEX(resultados!$A$2:$ZZ$2386, 543, MATCH($B$2, resultados!$A$1:$ZZ$1, 0))</f>
        <v/>
      </c>
      <c r="C549">
        <f>INDEX(resultados!$A$2:$ZZ$2386, 543, MATCH($B$3, resultados!$A$1:$ZZ$1, 0))</f>
        <v/>
      </c>
    </row>
    <row r="550">
      <c r="A550">
        <f>INDEX(resultados!$A$2:$ZZ$2386, 544, MATCH($B$1, resultados!$A$1:$ZZ$1, 0))</f>
        <v/>
      </c>
      <c r="B550">
        <f>INDEX(resultados!$A$2:$ZZ$2386, 544, MATCH($B$2, resultados!$A$1:$ZZ$1, 0))</f>
        <v/>
      </c>
      <c r="C550">
        <f>INDEX(resultados!$A$2:$ZZ$2386, 544, MATCH($B$3, resultados!$A$1:$ZZ$1, 0))</f>
        <v/>
      </c>
    </row>
    <row r="551">
      <c r="A551">
        <f>INDEX(resultados!$A$2:$ZZ$2386, 545, MATCH($B$1, resultados!$A$1:$ZZ$1, 0))</f>
        <v/>
      </c>
      <c r="B551">
        <f>INDEX(resultados!$A$2:$ZZ$2386, 545, MATCH($B$2, resultados!$A$1:$ZZ$1, 0))</f>
        <v/>
      </c>
      <c r="C551">
        <f>INDEX(resultados!$A$2:$ZZ$2386, 545, MATCH($B$3, resultados!$A$1:$ZZ$1, 0))</f>
        <v/>
      </c>
    </row>
    <row r="552">
      <c r="A552">
        <f>INDEX(resultados!$A$2:$ZZ$2386, 546, MATCH($B$1, resultados!$A$1:$ZZ$1, 0))</f>
        <v/>
      </c>
      <c r="B552">
        <f>INDEX(resultados!$A$2:$ZZ$2386, 546, MATCH($B$2, resultados!$A$1:$ZZ$1, 0))</f>
        <v/>
      </c>
      <c r="C552">
        <f>INDEX(resultados!$A$2:$ZZ$2386, 546, MATCH($B$3, resultados!$A$1:$ZZ$1, 0))</f>
        <v/>
      </c>
    </row>
    <row r="553">
      <c r="A553">
        <f>INDEX(resultados!$A$2:$ZZ$2386, 547, MATCH($B$1, resultados!$A$1:$ZZ$1, 0))</f>
        <v/>
      </c>
      <c r="B553">
        <f>INDEX(resultados!$A$2:$ZZ$2386, 547, MATCH($B$2, resultados!$A$1:$ZZ$1, 0))</f>
        <v/>
      </c>
      <c r="C553">
        <f>INDEX(resultados!$A$2:$ZZ$2386, 547, MATCH($B$3, resultados!$A$1:$ZZ$1, 0))</f>
        <v/>
      </c>
    </row>
    <row r="554">
      <c r="A554">
        <f>INDEX(resultados!$A$2:$ZZ$2386, 548, MATCH($B$1, resultados!$A$1:$ZZ$1, 0))</f>
        <v/>
      </c>
      <c r="B554">
        <f>INDEX(resultados!$A$2:$ZZ$2386, 548, MATCH($B$2, resultados!$A$1:$ZZ$1, 0))</f>
        <v/>
      </c>
      <c r="C554">
        <f>INDEX(resultados!$A$2:$ZZ$2386, 548, MATCH($B$3, resultados!$A$1:$ZZ$1, 0))</f>
        <v/>
      </c>
    </row>
    <row r="555">
      <c r="A555">
        <f>INDEX(resultados!$A$2:$ZZ$2386, 549, MATCH($B$1, resultados!$A$1:$ZZ$1, 0))</f>
        <v/>
      </c>
      <c r="B555">
        <f>INDEX(resultados!$A$2:$ZZ$2386, 549, MATCH($B$2, resultados!$A$1:$ZZ$1, 0))</f>
        <v/>
      </c>
      <c r="C555">
        <f>INDEX(resultados!$A$2:$ZZ$2386, 549, MATCH($B$3, resultados!$A$1:$ZZ$1, 0))</f>
        <v/>
      </c>
    </row>
    <row r="556">
      <c r="A556">
        <f>INDEX(resultados!$A$2:$ZZ$2386, 550, MATCH($B$1, resultados!$A$1:$ZZ$1, 0))</f>
        <v/>
      </c>
      <c r="B556">
        <f>INDEX(resultados!$A$2:$ZZ$2386, 550, MATCH($B$2, resultados!$A$1:$ZZ$1, 0))</f>
        <v/>
      </c>
      <c r="C556">
        <f>INDEX(resultados!$A$2:$ZZ$2386, 550, MATCH($B$3, resultados!$A$1:$ZZ$1, 0))</f>
        <v/>
      </c>
    </row>
    <row r="557">
      <c r="A557">
        <f>INDEX(resultados!$A$2:$ZZ$2386, 551, MATCH($B$1, resultados!$A$1:$ZZ$1, 0))</f>
        <v/>
      </c>
      <c r="B557">
        <f>INDEX(resultados!$A$2:$ZZ$2386, 551, MATCH($B$2, resultados!$A$1:$ZZ$1, 0))</f>
        <v/>
      </c>
      <c r="C557">
        <f>INDEX(resultados!$A$2:$ZZ$2386, 551, MATCH($B$3, resultados!$A$1:$ZZ$1, 0))</f>
        <v/>
      </c>
    </row>
    <row r="558">
      <c r="A558">
        <f>INDEX(resultados!$A$2:$ZZ$2386, 552, MATCH($B$1, resultados!$A$1:$ZZ$1, 0))</f>
        <v/>
      </c>
      <c r="B558">
        <f>INDEX(resultados!$A$2:$ZZ$2386, 552, MATCH($B$2, resultados!$A$1:$ZZ$1, 0))</f>
        <v/>
      </c>
      <c r="C558">
        <f>INDEX(resultados!$A$2:$ZZ$2386, 552, MATCH($B$3, resultados!$A$1:$ZZ$1, 0))</f>
        <v/>
      </c>
    </row>
    <row r="559">
      <c r="A559">
        <f>INDEX(resultados!$A$2:$ZZ$2386, 553, MATCH($B$1, resultados!$A$1:$ZZ$1, 0))</f>
        <v/>
      </c>
      <c r="B559">
        <f>INDEX(resultados!$A$2:$ZZ$2386, 553, MATCH($B$2, resultados!$A$1:$ZZ$1, 0))</f>
        <v/>
      </c>
      <c r="C559">
        <f>INDEX(resultados!$A$2:$ZZ$2386, 553, MATCH($B$3, resultados!$A$1:$ZZ$1, 0))</f>
        <v/>
      </c>
    </row>
    <row r="560">
      <c r="A560">
        <f>INDEX(resultados!$A$2:$ZZ$2386, 554, MATCH($B$1, resultados!$A$1:$ZZ$1, 0))</f>
        <v/>
      </c>
      <c r="B560">
        <f>INDEX(resultados!$A$2:$ZZ$2386, 554, MATCH($B$2, resultados!$A$1:$ZZ$1, 0))</f>
        <v/>
      </c>
      <c r="C560">
        <f>INDEX(resultados!$A$2:$ZZ$2386, 554, MATCH($B$3, resultados!$A$1:$ZZ$1, 0))</f>
        <v/>
      </c>
    </row>
    <row r="561">
      <c r="A561">
        <f>INDEX(resultados!$A$2:$ZZ$2386, 555, MATCH($B$1, resultados!$A$1:$ZZ$1, 0))</f>
        <v/>
      </c>
      <c r="B561">
        <f>INDEX(resultados!$A$2:$ZZ$2386, 555, MATCH($B$2, resultados!$A$1:$ZZ$1, 0))</f>
        <v/>
      </c>
      <c r="C561">
        <f>INDEX(resultados!$A$2:$ZZ$2386, 555, MATCH($B$3, resultados!$A$1:$ZZ$1, 0))</f>
        <v/>
      </c>
    </row>
    <row r="562">
      <c r="A562">
        <f>INDEX(resultados!$A$2:$ZZ$2386, 556, MATCH($B$1, resultados!$A$1:$ZZ$1, 0))</f>
        <v/>
      </c>
      <c r="B562">
        <f>INDEX(resultados!$A$2:$ZZ$2386, 556, MATCH($B$2, resultados!$A$1:$ZZ$1, 0))</f>
        <v/>
      </c>
      <c r="C562">
        <f>INDEX(resultados!$A$2:$ZZ$2386, 556, MATCH($B$3, resultados!$A$1:$ZZ$1, 0))</f>
        <v/>
      </c>
    </row>
    <row r="563">
      <c r="A563">
        <f>INDEX(resultados!$A$2:$ZZ$2386, 557, MATCH($B$1, resultados!$A$1:$ZZ$1, 0))</f>
        <v/>
      </c>
      <c r="B563">
        <f>INDEX(resultados!$A$2:$ZZ$2386, 557, MATCH($B$2, resultados!$A$1:$ZZ$1, 0))</f>
        <v/>
      </c>
      <c r="C563">
        <f>INDEX(resultados!$A$2:$ZZ$2386, 557, MATCH($B$3, resultados!$A$1:$ZZ$1, 0))</f>
        <v/>
      </c>
    </row>
    <row r="564">
      <c r="A564">
        <f>INDEX(resultados!$A$2:$ZZ$2386, 558, MATCH($B$1, resultados!$A$1:$ZZ$1, 0))</f>
        <v/>
      </c>
      <c r="B564">
        <f>INDEX(resultados!$A$2:$ZZ$2386, 558, MATCH($B$2, resultados!$A$1:$ZZ$1, 0))</f>
        <v/>
      </c>
      <c r="C564">
        <f>INDEX(resultados!$A$2:$ZZ$2386, 558, MATCH($B$3, resultados!$A$1:$ZZ$1, 0))</f>
        <v/>
      </c>
    </row>
    <row r="565">
      <c r="A565">
        <f>INDEX(resultados!$A$2:$ZZ$2386, 559, MATCH($B$1, resultados!$A$1:$ZZ$1, 0))</f>
        <v/>
      </c>
      <c r="B565">
        <f>INDEX(resultados!$A$2:$ZZ$2386, 559, MATCH($B$2, resultados!$A$1:$ZZ$1, 0))</f>
        <v/>
      </c>
      <c r="C565">
        <f>INDEX(resultados!$A$2:$ZZ$2386, 559, MATCH($B$3, resultados!$A$1:$ZZ$1, 0))</f>
        <v/>
      </c>
    </row>
    <row r="566">
      <c r="A566">
        <f>INDEX(resultados!$A$2:$ZZ$2386, 560, MATCH($B$1, resultados!$A$1:$ZZ$1, 0))</f>
        <v/>
      </c>
      <c r="B566">
        <f>INDEX(resultados!$A$2:$ZZ$2386, 560, MATCH($B$2, resultados!$A$1:$ZZ$1, 0))</f>
        <v/>
      </c>
      <c r="C566">
        <f>INDEX(resultados!$A$2:$ZZ$2386, 560, MATCH($B$3, resultados!$A$1:$ZZ$1, 0))</f>
        <v/>
      </c>
    </row>
    <row r="567">
      <c r="A567">
        <f>INDEX(resultados!$A$2:$ZZ$2386, 561, MATCH($B$1, resultados!$A$1:$ZZ$1, 0))</f>
        <v/>
      </c>
      <c r="B567">
        <f>INDEX(resultados!$A$2:$ZZ$2386, 561, MATCH($B$2, resultados!$A$1:$ZZ$1, 0))</f>
        <v/>
      </c>
      <c r="C567">
        <f>INDEX(resultados!$A$2:$ZZ$2386, 561, MATCH($B$3, resultados!$A$1:$ZZ$1, 0))</f>
        <v/>
      </c>
    </row>
    <row r="568">
      <c r="A568">
        <f>INDEX(resultados!$A$2:$ZZ$2386, 562, MATCH($B$1, resultados!$A$1:$ZZ$1, 0))</f>
        <v/>
      </c>
      <c r="B568">
        <f>INDEX(resultados!$A$2:$ZZ$2386, 562, MATCH($B$2, resultados!$A$1:$ZZ$1, 0))</f>
        <v/>
      </c>
      <c r="C568">
        <f>INDEX(resultados!$A$2:$ZZ$2386, 562, MATCH($B$3, resultados!$A$1:$ZZ$1, 0))</f>
        <v/>
      </c>
    </row>
    <row r="569">
      <c r="A569">
        <f>INDEX(resultados!$A$2:$ZZ$2386, 563, MATCH($B$1, resultados!$A$1:$ZZ$1, 0))</f>
        <v/>
      </c>
      <c r="B569">
        <f>INDEX(resultados!$A$2:$ZZ$2386, 563, MATCH($B$2, resultados!$A$1:$ZZ$1, 0))</f>
        <v/>
      </c>
      <c r="C569">
        <f>INDEX(resultados!$A$2:$ZZ$2386, 563, MATCH($B$3, resultados!$A$1:$ZZ$1, 0))</f>
        <v/>
      </c>
    </row>
    <row r="570">
      <c r="A570">
        <f>INDEX(resultados!$A$2:$ZZ$2386, 564, MATCH($B$1, resultados!$A$1:$ZZ$1, 0))</f>
        <v/>
      </c>
      <c r="B570">
        <f>INDEX(resultados!$A$2:$ZZ$2386, 564, MATCH($B$2, resultados!$A$1:$ZZ$1, 0))</f>
        <v/>
      </c>
      <c r="C570">
        <f>INDEX(resultados!$A$2:$ZZ$2386, 564, MATCH($B$3, resultados!$A$1:$ZZ$1, 0))</f>
        <v/>
      </c>
    </row>
    <row r="571">
      <c r="A571">
        <f>INDEX(resultados!$A$2:$ZZ$2386, 565, MATCH($B$1, resultados!$A$1:$ZZ$1, 0))</f>
        <v/>
      </c>
      <c r="B571">
        <f>INDEX(resultados!$A$2:$ZZ$2386, 565, MATCH($B$2, resultados!$A$1:$ZZ$1, 0))</f>
        <v/>
      </c>
      <c r="C571">
        <f>INDEX(resultados!$A$2:$ZZ$2386, 565, MATCH($B$3, resultados!$A$1:$ZZ$1, 0))</f>
        <v/>
      </c>
    </row>
    <row r="572">
      <c r="A572">
        <f>INDEX(resultados!$A$2:$ZZ$2386, 566, MATCH($B$1, resultados!$A$1:$ZZ$1, 0))</f>
        <v/>
      </c>
      <c r="B572">
        <f>INDEX(resultados!$A$2:$ZZ$2386, 566, MATCH($B$2, resultados!$A$1:$ZZ$1, 0))</f>
        <v/>
      </c>
      <c r="C572">
        <f>INDEX(resultados!$A$2:$ZZ$2386, 566, MATCH($B$3, resultados!$A$1:$ZZ$1, 0))</f>
        <v/>
      </c>
    </row>
    <row r="573">
      <c r="A573">
        <f>INDEX(resultados!$A$2:$ZZ$2386, 567, MATCH($B$1, resultados!$A$1:$ZZ$1, 0))</f>
        <v/>
      </c>
      <c r="B573">
        <f>INDEX(resultados!$A$2:$ZZ$2386, 567, MATCH($B$2, resultados!$A$1:$ZZ$1, 0))</f>
        <v/>
      </c>
      <c r="C573">
        <f>INDEX(resultados!$A$2:$ZZ$2386, 567, MATCH($B$3, resultados!$A$1:$ZZ$1, 0))</f>
        <v/>
      </c>
    </row>
    <row r="574">
      <c r="A574">
        <f>INDEX(resultados!$A$2:$ZZ$2386, 568, MATCH($B$1, resultados!$A$1:$ZZ$1, 0))</f>
        <v/>
      </c>
      <c r="B574">
        <f>INDEX(resultados!$A$2:$ZZ$2386, 568, MATCH($B$2, resultados!$A$1:$ZZ$1, 0))</f>
        <v/>
      </c>
      <c r="C574">
        <f>INDEX(resultados!$A$2:$ZZ$2386, 568, MATCH($B$3, resultados!$A$1:$ZZ$1, 0))</f>
        <v/>
      </c>
    </row>
    <row r="575">
      <c r="A575">
        <f>INDEX(resultados!$A$2:$ZZ$2386, 569, MATCH($B$1, resultados!$A$1:$ZZ$1, 0))</f>
        <v/>
      </c>
      <c r="B575">
        <f>INDEX(resultados!$A$2:$ZZ$2386, 569, MATCH($B$2, resultados!$A$1:$ZZ$1, 0))</f>
        <v/>
      </c>
      <c r="C575">
        <f>INDEX(resultados!$A$2:$ZZ$2386, 569, MATCH($B$3, resultados!$A$1:$ZZ$1, 0))</f>
        <v/>
      </c>
    </row>
    <row r="576">
      <c r="A576">
        <f>INDEX(resultados!$A$2:$ZZ$2386, 570, MATCH($B$1, resultados!$A$1:$ZZ$1, 0))</f>
        <v/>
      </c>
      <c r="B576">
        <f>INDEX(resultados!$A$2:$ZZ$2386, 570, MATCH($B$2, resultados!$A$1:$ZZ$1, 0))</f>
        <v/>
      </c>
      <c r="C576">
        <f>INDEX(resultados!$A$2:$ZZ$2386, 570, MATCH($B$3, resultados!$A$1:$ZZ$1, 0))</f>
        <v/>
      </c>
    </row>
    <row r="577">
      <c r="A577">
        <f>INDEX(resultados!$A$2:$ZZ$2386, 571, MATCH($B$1, resultados!$A$1:$ZZ$1, 0))</f>
        <v/>
      </c>
      <c r="B577">
        <f>INDEX(resultados!$A$2:$ZZ$2386, 571, MATCH($B$2, resultados!$A$1:$ZZ$1, 0))</f>
        <v/>
      </c>
      <c r="C577">
        <f>INDEX(resultados!$A$2:$ZZ$2386, 571, MATCH($B$3, resultados!$A$1:$ZZ$1, 0))</f>
        <v/>
      </c>
    </row>
    <row r="578">
      <c r="A578">
        <f>INDEX(resultados!$A$2:$ZZ$2386, 572, MATCH($B$1, resultados!$A$1:$ZZ$1, 0))</f>
        <v/>
      </c>
      <c r="B578">
        <f>INDEX(resultados!$A$2:$ZZ$2386, 572, MATCH($B$2, resultados!$A$1:$ZZ$1, 0))</f>
        <v/>
      </c>
      <c r="C578">
        <f>INDEX(resultados!$A$2:$ZZ$2386, 572, MATCH($B$3, resultados!$A$1:$ZZ$1, 0))</f>
        <v/>
      </c>
    </row>
    <row r="579">
      <c r="A579">
        <f>INDEX(resultados!$A$2:$ZZ$2386, 573, MATCH($B$1, resultados!$A$1:$ZZ$1, 0))</f>
        <v/>
      </c>
      <c r="B579">
        <f>INDEX(resultados!$A$2:$ZZ$2386, 573, MATCH($B$2, resultados!$A$1:$ZZ$1, 0))</f>
        <v/>
      </c>
      <c r="C579">
        <f>INDEX(resultados!$A$2:$ZZ$2386, 573, MATCH($B$3, resultados!$A$1:$ZZ$1, 0))</f>
        <v/>
      </c>
    </row>
    <row r="580">
      <c r="A580">
        <f>INDEX(resultados!$A$2:$ZZ$2386, 574, MATCH($B$1, resultados!$A$1:$ZZ$1, 0))</f>
        <v/>
      </c>
      <c r="B580">
        <f>INDEX(resultados!$A$2:$ZZ$2386, 574, MATCH($B$2, resultados!$A$1:$ZZ$1, 0))</f>
        <v/>
      </c>
      <c r="C580">
        <f>INDEX(resultados!$A$2:$ZZ$2386, 574, MATCH($B$3, resultados!$A$1:$ZZ$1, 0))</f>
        <v/>
      </c>
    </row>
    <row r="581">
      <c r="A581">
        <f>INDEX(resultados!$A$2:$ZZ$2386, 575, MATCH($B$1, resultados!$A$1:$ZZ$1, 0))</f>
        <v/>
      </c>
      <c r="B581">
        <f>INDEX(resultados!$A$2:$ZZ$2386, 575, MATCH($B$2, resultados!$A$1:$ZZ$1, 0))</f>
        <v/>
      </c>
      <c r="C581">
        <f>INDEX(resultados!$A$2:$ZZ$2386, 575, MATCH($B$3, resultados!$A$1:$ZZ$1, 0))</f>
        <v/>
      </c>
    </row>
    <row r="582">
      <c r="A582">
        <f>INDEX(resultados!$A$2:$ZZ$2386, 576, MATCH($B$1, resultados!$A$1:$ZZ$1, 0))</f>
        <v/>
      </c>
      <c r="B582">
        <f>INDEX(resultados!$A$2:$ZZ$2386, 576, MATCH($B$2, resultados!$A$1:$ZZ$1, 0))</f>
        <v/>
      </c>
      <c r="C582">
        <f>INDEX(resultados!$A$2:$ZZ$2386, 576, MATCH($B$3, resultados!$A$1:$ZZ$1, 0))</f>
        <v/>
      </c>
    </row>
    <row r="583">
      <c r="A583">
        <f>INDEX(resultados!$A$2:$ZZ$2386, 577, MATCH($B$1, resultados!$A$1:$ZZ$1, 0))</f>
        <v/>
      </c>
      <c r="B583">
        <f>INDEX(resultados!$A$2:$ZZ$2386, 577, MATCH($B$2, resultados!$A$1:$ZZ$1, 0))</f>
        <v/>
      </c>
      <c r="C583">
        <f>INDEX(resultados!$A$2:$ZZ$2386, 577, MATCH($B$3, resultados!$A$1:$ZZ$1, 0))</f>
        <v/>
      </c>
    </row>
    <row r="584">
      <c r="A584">
        <f>INDEX(resultados!$A$2:$ZZ$2386, 578, MATCH($B$1, resultados!$A$1:$ZZ$1, 0))</f>
        <v/>
      </c>
      <c r="B584">
        <f>INDEX(resultados!$A$2:$ZZ$2386, 578, MATCH($B$2, resultados!$A$1:$ZZ$1, 0))</f>
        <v/>
      </c>
      <c r="C584">
        <f>INDEX(resultados!$A$2:$ZZ$2386, 578, MATCH($B$3, resultados!$A$1:$ZZ$1, 0))</f>
        <v/>
      </c>
    </row>
    <row r="585">
      <c r="A585">
        <f>INDEX(resultados!$A$2:$ZZ$2386, 579, MATCH($B$1, resultados!$A$1:$ZZ$1, 0))</f>
        <v/>
      </c>
      <c r="B585">
        <f>INDEX(resultados!$A$2:$ZZ$2386, 579, MATCH($B$2, resultados!$A$1:$ZZ$1, 0))</f>
        <v/>
      </c>
      <c r="C585">
        <f>INDEX(resultados!$A$2:$ZZ$2386, 579, MATCH($B$3, resultados!$A$1:$ZZ$1, 0))</f>
        <v/>
      </c>
    </row>
    <row r="586">
      <c r="A586">
        <f>INDEX(resultados!$A$2:$ZZ$2386, 580, MATCH($B$1, resultados!$A$1:$ZZ$1, 0))</f>
        <v/>
      </c>
      <c r="B586">
        <f>INDEX(resultados!$A$2:$ZZ$2386, 580, MATCH($B$2, resultados!$A$1:$ZZ$1, 0))</f>
        <v/>
      </c>
      <c r="C586">
        <f>INDEX(resultados!$A$2:$ZZ$2386, 580, MATCH($B$3, resultados!$A$1:$ZZ$1, 0))</f>
        <v/>
      </c>
    </row>
    <row r="587">
      <c r="A587">
        <f>INDEX(resultados!$A$2:$ZZ$2386, 581, MATCH($B$1, resultados!$A$1:$ZZ$1, 0))</f>
        <v/>
      </c>
      <c r="B587">
        <f>INDEX(resultados!$A$2:$ZZ$2386, 581, MATCH($B$2, resultados!$A$1:$ZZ$1, 0))</f>
        <v/>
      </c>
      <c r="C587">
        <f>INDEX(resultados!$A$2:$ZZ$2386, 581, MATCH($B$3, resultados!$A$1:$ZZ$1, 0))</f>
        <v/>
      </c>
    </row>
    <row r="588">
      <c r="A588">
        <f>INDEX(resultados!$A$2:$ZZ$2386, 582, MATCH($B$1, resultados!$A$1:$ZZ$1, 0))</f>
        <v/>
      </c>
      <c r="B588">
        <f>INDEX(resultados!$A$2:$ZZ$2386, 582, MATCH($B$2, resultados!$A$1:$ZZ$1, 0))</f>
        <v/>
      </c>
      <c r="C588">
        <f>INDEX(resultados!$A$2:$ZZ$2386, 582, MATCH($B$3, resultados!$A$1:$ZZ$1, 0))</f>
        <v/>
      </c>
    </row>
    <row r="589">
      <c r="A589">
        <f>INDEX(resultados!$A$2:$ZZ$2386, 583, MATCH($B$1, resultados!$A$1:$ZZ$1, 0))</f>
        <v/>
      </c>
      <c r="B589">
        <f>INDEX(resultados!$A$2:$ZZ$2386, 583, MATCH($B$2, resultados!$A$1:$ZZ$1, 0))</f>
        <v/>
      </c>
      <c r="C589">
        <f>INDEX(resultados!$A$2:$ZZ$2386, 583, MATCH($B$3, resultados!$A$1:$ZZ$1, 0))</f>
        <v/>
      </c>
    </row>
    <row r="590">
      <c r="A590">
        <f>INDEX(resultados!$A$2:$ZZ$2386, 584, MATCH($B$1, resultados!$A$1:$ZZ$1, 0))</f>
        <v/>
      </c>
      <c r="B590">
        <f>INDEX(resultados!$A$2:$ZZ$2386, 584, MATCH($B$2, resultados!$A$1:$ZZ$1, 0))</f>
        <v/>
      </c>
      <c r="C590">
        <f>INDEX(resultados!$A$2:$ZZ$2386, 584, MATCH($B$3, resultados!$A$1:$ZZ$1, 0))</f>
        <v/>
      </c>
    </row>
    <row r="591">
      <c r="A591">
        <f>INDEX(resultados!$A$2:$ZZ$2386, 585, MATCH($B$1, resultados!$A$1:$ZZ$1, 0))</f>
        <v/>
      </c>
      <c r="B591">
        <f>INDEX(resultados!$A$2:$ZZ$2386, 585, MATCH($B$2, resultados!$A$1:$ZZ$1, 0))</f>
        <v/>
      </c>
      <c r="C591">
        <f>INDEX(resultados!$A$2:$ZZ$2386, 585, MATCH($B$3, resultados!$A$1:$ZZ$1, 0))</f>
        <v/>
      </c>
    </row>
    <row r="592">
      <c r="A592">
        <f>INDEX(resultados!$A$2:$ZZ$2386, 586, MATCH($B$1, resultados!$A$1:$ZZ$1, 0))</f>
        <v/>
      </c>
      <c r="B592">
        <f>INDEX(resultados!$A$2:$ZZ$2386, 586, MATCH($B$2, resultados!$A$1:$ZZ$1, 0))</f>
        <v/>
      </c>
      <c r="C592">
        <f>INDEX(resultados!$A$2:$ZZ$2386, 586, MATCH($B$3, resultados!$A$1:$ZZ$1, 0))</f>
        <v/>
      </c>
    </row>
    <row r="593">
      <c r="A593">
        <f>INDEX(resultados!$A$2:$ZZ$2386, 587, MATCH($B$1, resultados!$A$1:$ZZ$1, 0))</f>
        <v/>
      </c>
      <c r="B593">
        <f>INDEX(resultados!$A$2:$ZZ$2386, 587, MATCH($B$2, resultados!$A$1:$ZZ$1, 0))</f>
        <v/>
      </c>
      <c r="C593">
        <f>INDEX(resultados!$A$2:$ZZ$2386, 587, MATCH($B$3, resultados!$A$1:$ZZ$1, 0))</f>
        <v/>
      </c>
    </row>
    <row r="594">
      <c r="A594">
        <f>INDEX(resultados!$A$2:$ZZ$2386, 588, MATCH($B$1, resultados!$A$1:$ZZ$1, 0))</f>
        <v/>
      </c>
      <c r="B594">
        <f>INDEX(resultados!$A$2:$ZZ$2386, 588, MATCH($B$2, resultados!$A$1:$ZZ$1, 0))</f>
        <v/>
      </c>
      <c r="C594">
        <f>INDEX(resultados!$A$2:$ZZ$2386, 588, MATCH($B$3, resultados!$A$1:$ZZ$1, 0))</f>
        <v/>
      </c>
    </row>
    <row r="595">
      <c r="A595">
        <f>INDEX(resultados!$A$2:$ZZ$2386, 589, MATCH($B$1, resultados!$A$1:$ZZ$1, 0))</f>
        <v/>
      </c>
      <c r="B595">
        <f>INDEX(resultados!$A$2:$ZZ$2386, 589, MATCH($B$2, resultados!$A$1:$ZZ$1, 0))</f>
        <v/>
      </c>
      <c r="C595">
        <f>INDEX(resultados!$A$2:$ZZ$2386, 589, MATCH($B$3, resultados!$A$1:$ZZ$1, 0))</f>
        <v/>
      </c>
    </row>
    <row r="596">
      <c r="A596">
        <f>INDEX(resultados!$A$2:$ZZ$2386, 590, MATCH($B$1, resultados!$A$1:$ZZ$1, 0))</f>
        <v/>
      </c>
      <c r="B596">
        <f>INDEX(resultados!$A$2:$ZZ$2386, 590, MATCH($B$2, resultados!$A$1:$ZZ$1, 0))</f>
        <v/>
      </c>
      <c r="C596">
        <f>INDEX(resultados!$A$2:$ZZ$2386, 590, MATCH($B$3, resultados!$A$1:$ZZ$1, 0))</f>
        <v/>
      </c>
    </row>
    <row r="597">
      <c r="A597">
        <f>INDEX(resultados!$A$2:$ZZ$2386, 591, MATCH($B$1, resultados!$A$1:$ZZ$1, 0))</f>
        <v/>
      </c>
      <c r="B597">
        <f>INDEX(resultados!$A$2:$ZZ$2386, 591, MATCH($B$2, resultados!$A$1:$ZZ$1, 0))</f>
        <v/>
      </c>
      <c r="C597">
        <f>INDEX(resultados!$A$2:$ZZ$2386, 591, MATCH($B$3, resultados!$A$1:$ZZ$1, 0))</f>
        <v/>
      </c>
    </row>
    <row r="598">
      <c r="A598">
        <f>INDEX(resultados!$A$2:$ZZ$2386, 592, MATCH($B$1, resultados!$A$1:$ZZ$1, 0))</f>
        <v/>
      </c>
      <c r="B598">
        <f>INDEX(resultados!$A$2:$ZZ$2386, 592, MATCH($B$2, resultados!$A$1:$ZZ$1, 0))</f>
        <v/>
      </c>
      <c r="C598">
        <f>INDEX(resultados!$A$2:$ZZ$2386, 592, MATCH($B$3, resultados!$A$1:$ZZ$1, 0))</f>
        <v/>
      </c>
    </row>
    <row r="599">
      <c r="A599">
        <f>INDEX(resultados!$A$2:$ZZ$2386, 593, MATCH($B$1, resultados!$A$1:$ZZ$1, 0))</f>
        <v/>
      </c>
      <c r="B599">
        <f>INDEX(resultados!$A$2:$ZZ$2386, 593, MATCH($B$2, resultados!$A$1:$ZZ$1, 0))</f>
        <v/>
      </c>
      <c r="C599">
        <f>INDEX(resultados!$A$2:$ZZ$2386, 593, MATCH($B$3, resultados!$A$1:$ZZ$1, 0))</f>
        <v/>
      </c>
    </row>
    <row r="600">
      <c r="A600">
        <f>INDEX(resultados!$A$2:$ZZ$2386, 594, MATCH($B$1, resultados!$A$1:$ZZ$1, 0))</f>
        <v/>
      </c>
      <c r="B600">
        <f>INDEX(resultados!$A$2:$ZZ$2386, 594, MATCH($B$2, resultados!$A$1:$ZZ$1, 0))</f>
        <v/>
      </c>
      <c r="C600">
        <f>INDEX(resultados!$A$2:$ZZ$2386, 594, MATCH($B$3, resultados!$A$1:$ZZ$1, 0))</f>
        <v/>
      </c>
    </row>
    <row r="601">
      <c r="A601">
        <f>INDEX(resultados!$A$2:$ZZ$2386, 595, MATCH($B$1, resultados!$A$1:$ZZ$1, 0))</f>
        <v/>
      </c>
      <c r="B601">
        <f>INDEX(resultados!$A$2:$ZZ$2386, 595, MATCH($B$2, resultados!$A$1:$ZZ$1, 0))</f>
        <v/>
      </c>
      <c r="C601">
        <f>INDEX(resultados!$A$2:$ZZ$2386, 595, MATCH($B$3, resultados!$A$1:$ZZ$1, 0))</f>
        <v/>
      </c>
    </row>
    <row r="602">
      <c r="A602">
        <f>INDEX(resultados!$A$2:$ZZ$2386, 596, MATCH($B$1, resultados!$A$1:$ZZ$1, 0))</f>
        <v/>
      </c>
      <c r="B602">
        <f>INDEX(resultados!$A$2:$ZZ$2386, 596, MATCH($B$2, resultados!$A$1:$ZZ$1, 0))</f>
        <v/>
      </c>
      <c r="C602">
        <f>INDEX(resultados!$A$2:$ZZ$2386, 596, MATCH($B$3, resultados!$A$1:$ZZ$1, 0))</f>
        <v/>
      </c>
    </row>
    <row r="603">
      <c r="A603">
        <f>INDEX(resultados!$A$2:$ZZ$2386, 597, MATCH($B$1, resultados!$A$1:$ZZ$1, 0))</f>
        <v/>
      </c>
      <c r="B603">
        <f>INDEX(resultados!$A$2:$ZZ$2386, 597, MATCH($B$2, resultados!$A$1:$ZZ$1, 0))</f>
        <v/>
      </c>
      <c r="C603">
        <f>INDEX(resultados!$A$2:$ZZ$2386, 597, MATCH($B$3, resultados!$A$1:$ZZ$1, 0))</f>
        <v/>
      </c>
    </row>
    <row r="604">
      <c r="A604">
        <f>INDEX(resultados!$A$2:$ZZ$2386, 598, MATCH($B$1, resultados!$A$1:$ZZ$1, 0))</f>
        <v/>
      </c>
      <c r="B604">
        <f>INDEX(resultados!$A$2:$ZZ$2386, 598, MATCH($B$2, resultados!$A$1:$ZZ$1, 0))</f>
        <v/>
      </c>
      <c r="C604">
        <f>INDEX(resultados!$A$2:$ZZ$2386, 598, MATCH($B$3, resultados!$A$1:$ZZ$1, 0))</f>
        <v/>
      </c>
    </row>
    <row r="605">
      <c r="A605">
        <f>INDEX(resultados!$A$2:$ZZ$2386, 599, MATCH($B$1, resultados!$A$1:$ZZ$1, 0))</f>
        <v/>
      </c>
      <c r="B605">
        <f>INDEX(resultados!$A$2:$ZZ$2386, 599, MATCH($B$2, resultados!$A$1:$ZZ$1, 0))</f>
        <v/>
      </c>
      <c r="C605">
        <f>INDEX(resultados!$A$2:$ZZ$2386, 599, MATCH($B$3, resultados!$A$1:$ZZ$1, 0))</f>
        <v/>
      </c>
    </row>
    <row r="606">
      <c r="A606">
        <f>INDEX(resultados!$A$2:$ZZ$2386, 600, MATCH($B$1, resultados!$A$1:$ZZ$1, 0))</f>
        <v/>
      </c>
      <c r="B606">
        <f>INDEX(resultados!$A$2:$ZZ$2386, 600, MATCH($B$2, resultados!$A$1:$ZZ$1, 0))</f>
        <v/>
      </c>
      <c r="C606">
        <f>INDEX(resultados!$A$2:$ZZ$2386, 600, MATCH($B$3, resultados!$A$1:$ZZ$1, 0))</f>
        <v/>
      </c>
    </row>
    <row r="607">
      <c r="A607">
        <f>INDEX(resultados!$A$2:$ZZ$2386, 601, MATCH($B$1, resultados!$A$1:$ZZ$1, 0))</f>
        <v/>
      </c>
      <c r="B607">
        <f>INDEX(resultados!$A$2:$ZZ$2386, 601, MATCH($B$2, resultados!$A$1:$ZZ$1, 0))</f>
        <v/>
      </c>
      <c r="C607">
        <f>INDEX(resultados!$A$2:$ZZ$2386, 601, MATCH($B$3, resultados!$A$1:$ZZ$1, 0))</f>
        <v/>
      </c>
    </row>
    <row r="608">
      <c r="A608">
        <f>INDEX(resultados!$A$2:$ZZ$2386, 602, MATCH($B$1, resultados!$A$1:$ZZ$1, 0))</f>
        <v/>
      </c>
      <c r="B608">
        <f>INDEX(resultados!$A$2:$ZZ$2386, 602, MATCH($B$2, resultados!$A$1:$ZZ$1, 0))</f>
        <v/>
      </c>
      <c r="C608">
        <f>INDEX(resultados!$A$2:$ZZ$2386, 602, MATCH($B$3, resultados!$A$1:$ZZ$1, 0))</f>
        <v/>
      </c>
    </row>
    <row r="609">
      <c r="A609">
        <f>INDEX(resultados!$A$2:$ZZ$2386, 603, MATCH($B$1, resultados!$A$1:$ZZ$1, 0))</f>
        <v/>
      </c>
      <c r="B609">
        <f>INDEX(resultados!$A$2:$ZZ$2386, 603, MATCH($B$2, resultados!$A$1:$ZZ$1, 0))</f>
        <v/>
      </c>
      <c r="C609">
        <f>INDEX(resultados!$A$2:$ZZ$2386, 603, MATCH($B$3, resultados!$A$1:$ZZ$1, 0))</f>
        <v/>
      </c>
    </row>
    <row r="610">
      <c r="A610">
        <f>INDEX(resultados!$A$2:$ZZ$2386, 604, MATCH($B$1, resultados!$A$1:$ZZ$1, 0))</f>
        <v/>
      </c>
      <c r="B610">
        <f>INDEX(resultados!$A$2:$ZZ$2386, 604, MATCH($B$2, resultados!$A$1:$ZZ$1, 0))</f>
        <v/>
      </c>
      <c r="C610">
        <f>INDEX(resultados!$A$2:$ZZ$2386, 604, MATCH($B$3, resultados!$A$1:$ZZ$1, 0))</f>
        <v/>
      </c>
    </row>
    <row r="611">
      <c r="A611">
        <f>INDEX(resultados!$A$2:$ZZ$2386, 605, MATCH($B$1, resultados!$A$1:$ZZ$1, 0))</f>
        <v/>
      </c>
      <c r="B611">
        <f>INDEX(resultados!$A$2:$ZZ$2386, 605, MATCH($B$2, resultados!$A$1:$ZZ$1, 0))</f>
        <v/>
      </c>
      <c r="C611">
        <f>INDEX(resultados!$A$2:$ZZ$2386, 605, MATCH($B$3, resultados!$A$1:$ZZ$1, 0))</f>
        <v/>
      </c>
    </row>
    <row r="612">
      <c r="A612">
        <f>INDEX(resultados!$A$2:$ZZ$2386, 606, MATCH($B$1, resultados!$A$1:$ZZ$1, 0))</f>
        <v/>
      </c>
      <c r="B612">
        <f>INDEX(resultados!$A$2:$ZZ$2386, 606, MATCH($B$2, resultados!$A$1:$ZZ$1, 0))</f>
        <v/>
      </c>
      <c r="C612">
        <f>INDEX(resultados!$A$2:$ZZ$2386, 606, MATCH($B$3, resultados!$A$1:$ZZ$1, 0))</f>
        <v/>
      </c>
    </row>
    <row r="613">
      <c r="A613">
        <f>INDEX(resultados!$A$2:$ZZ$2386, 607, MATCH($B$1, resultados!$A$1:$ZZ$1, 0))</f>
        <v/>
      </c>
      <c r="B613">
        <f>INDEX(resultados!$A$2:$ZZ$2386, 607, MATCH($B$2, resultados!$A$1:$ZZ$1, 0))</f>
        <v/>
      </c>
      <c r="C613">
        <f>INDEX(resultados!$A$2:$ZZ$2386, 607, MATCH($B$3, resultados!$A$1:$ZZ$1, 0))</f>
        <v/>
      </c>
    </row>
    <row r="614">
      <c r="A614">
        <f>INDEX(resultados!$A$2:$ZZ$2386, 608, MATCH($B$1, resultados!$A$1:$ZZ$1, 0))</f>
        <v/>
      </c>
      <c r="B614">
        <f>INDEX(resultados!$A$2:$ZZ$2386, 608, MATCH($B$2, resultados!$A$1:$ZZ$1, 0))</f>
        <v/>
      </c>
      <c r="C614">
        <f>INDEX(resultados!$A$2:$ZZ$2386, 608, MATCH($B$3, resultados!$A$1:$ZZ$1, 0))</f>
        <v/>
      </c>
    </row>
    <row r="615">
      <c r="A615">
        <f>INDEX(resultados!$A$2:$ZZ$2386, 609, MATCH($B$1, resultados!$A$1:$ZZ$1, 0))</f>
        <v/>
      </c>
      <c r="B615">
        <f>INDEX(resultados!$A$2:$ZZ$2386, 609, MATCH($B$2, resultados!$A$1:$ZZ$1, 0))</f>
        <v/>
      </c>
      <c r="C615">
        <f>INDEX(resultados!$A$2:$ZZ$2386, 609, MATCH($B$3, resultados!$A$1:$ZZ$1, 0))</f>
        <v/>
      </c>
    </row>
    <row r="616">
      <c r="A616">
        <f>INDEX(resultados!$A$2:$ZZ$2386, 610, MATCH($B$1, resultados!$A$1:$ZZ$1, 0))</f>
        <v/>
      </c>
      <c r="B616">
        <f>INDEX(resultados!$A$2:$ZZ$2386, 610, MATCH($B$2, resultados!$A$1:$ZZ$1, 0))</f>
        <v/>
      </c>
      <c r="C616">
        <f>INDEX(resultados!$A$2:$ZZ$2386, 610, MATCH($B$3, resultados!$A$1:$ZZ$1, 0))</f>
        <v/>
      </c>
    </row>
    <row r="617">
      <c r="A617">
        <f>INDEX(resultados!$A$2:$ZZ$2386, 611, MATCH($B$1, resultados!$A$1:$ZZ$1, 0))</f>
        <v/>
      </c>
      <c r="B617">
        <f>INDEX(resultados!$A$2:$ZZ$2386, 611, MATCH($B$2, resultados!$A$1:$ZZ$1, 0))</f>
        <v/>
      </c>
      <c r="C617">
        <f>INDEX(resultados!$A$2:$ZZ$2386, 611, MATCH($B$3, resultados!$A$1:$ZZ$1, 0))</f>
        <v/>
      </c>
    </row>
    <row r="618">
      <c r="A618">
        <f>INDEX(resultados!$A$2:$ZZ$2386, 612, MATCH($B$1, resultados!$A$1:$ZZ$1, 0))</f>
        <v/>
      </c>
      <c r="B618">
        <f>INDEX(resultados!$A$2:$ZZ$2386, 612, MATCH($B$2, resultados!$A$1:$ZZ$1, 0))</f>
        <v/>
      </c>
      <c r="C618">
        <f>INDEX(resultados!$A$2:$ZZ$2386, 612, MATCH($B$3, resultados!$A$1:$ZZ$1, 0))</f>
        <v/>
      </c>
    </row>
    <row r="619">
      <c r="A619">
        <f>INDEX(resultados!$A$2:$ZZ$2386, 613, MATCH($B$1, resultados!$A$1:$ZZ$1, 0))</f>
        <v/>
      </c>
      <c r="B619">
        <f>INDEX(resultados!$A$2:$ZZ$2386, 613, MATCH($B$2, resultados!$A$1:$ZZ$1, 0))</f>
        <v/>
      </c>
      <c r="C619">
        <f>INDEX(resultados!$A$2:$ZZ$2386, 613, MATCH($B$3, resultados!$A$1:$ZZ$1, 0))</f>
        <v/>
      </c>
    </row>
    <row r="620">
      <c r="A620">
        <f>INDEX(resultados!$A$2:$ZZ$2386, 614, MATCH($B$1, resultados!$A$1:$ZZ$1, 0))</f>
        <v/>
      </c>
      <c r="B620">
        <f>INDEX(resultados!$A$2:$ZZ$2386, 614, MATCH($B$2, resultados!$A$1:$ZZ$1, 0))</f>
        <v/>
      </c>
      <c r="C620">
        <f>INDEX(resultados!$A$2:$ZZ$2386, 614, MATCH($B$3, resultados!$A$1:$ZZ$1, 0))</f>
        <v/>
      </c>
    </row>
    <row r="621">
      <c r="A621">
        <f>INDEX(resultados!$A$2:$ZZ$2386, 615, MATCH($B$1, resultados!$A$1:$ZZ$1, 0))</f>
        <v/>
      </c>
      <c r="B621">
        <f>INDEX(resultados!$A$2:$ZZ$2386, 615, MATCH($B$2, resultados!$A$1:$ZZ$1, 0))</f>
        <v/>
      </c>
      <c r="C621">
        <f>INDEX(resultados!$A$2:$ZZ$2386, 615, MATCH($B$3, resultados!$A$1:$ZZ$1, 0))</f>
        <v/>
      </c>
    </row>
    <row r="622">
      <c r="A622">
        <f>INDEX(resultados!$A$2:$ZZ$2386, 616, MATCH($B$1, resultados!$A$1:$ZZ$1, 0))</f>
        <v/>
      </c>
      <c r="B622">
        <f>INDEX(resultados!$A$2:$ZZ$2386, 616, MATCH($B$2, resultados!$A$1:$ZZ$1, 0))</f>
        <v/>
      </c>
      <c r="C622">
        <f>INDEX(resultados!$A$2:$ZZ$2386, 616, MATCH($B$3, resultados!$A$1:$ZZ$1, 0))</f>
        <v/>
      </c>
    </row>
    <row r="623">
      <c r="A623">
        <f>INDEX(resultados!$A$2:$ZZ$2386, 617, MATCH($B$1, resultados!$A$1:$ZZ$1, 0))</f>
        <v/>
      </c>
      <c r="B623">
        <f>INDEX(resultados!$A$2:$ZZ$2386, 617, MATCH($B$2, resultados!$A$1:$ZZ$1, 0))</f>
        <v/>
      </c>
      <c r="C623">
        <f>INDEX(resultados!$A$2:$ZZ$2386, 617, MATCH($B$3, resultados!$A$1:$ZZ$1, 0))</f>
        <v/>
      </c>
    </row>
    <row r="624">
      <c r="A624">
        <f>INDEX(resultados!$A$2:$ZZ$2386, 618, MATCH($B$1, resultados!$A$1:$ZZ$1, 0))</f>
        <v/>
      </c>
      <c r="B624">
        <f>INDEX(resultados!$A$2:$ZZ$2386, 618, MATCH($B$2, resultados!$A$1:$ZZ$1, 0))</f>
        <v/>
      </c>
      <c r="C624">
        <f>INDEX(resultados!$A$2:$ZZ$2386, 618, MATCH($B$3, resultados!$A$1:$ZZ$1, 0))</f>
        <v/>
      </c>
    </row>
    <row r="625">
      <c r="A625">
        <f>INDEX(resultados!$A$2:$ZZ$2386, 619, MATCH($B$1, resultados!$A$1:$ZZ$1, 0))</f>
        <v/>
      </c>
      <c r="B625">
        <f>INDEX(resultados!$A$2:$ZZ$2386, 619, MATCH($B$2, resultados!$A$1:$ZZ$1, 0))</f>
        <v/>
      </c>
      <c r="C625">
        <f>INDEX(resultados!$A$2:$ZZ$2386, 619, MATCH($B$3, resultados!$A$1:$ZZ$1, 0))</f>
        <v/>
      </c>
    </row>
    <row r="626">
      <c r="A626">
        <f>INDEX(resultados!$A$2:$ZZ$2386, 620, MATCH($B$1, resultados!$A$1:$ZZ$1, 0))</f>
        <v/>
      </c>
      <c r="B626">
        <f>INDEX(resultados!$A$2:$ZZ$2386, 620, MATCH($B$2, resultados!$A$1:$ZZ$1, 0))</f>
        <v/>
      </c>
      <c r="C626">
        <f>INDEX(resultados!$A$2:$ZZ$2386, 620, MATCH($B$3, resultados!$A$1:$ZZ$1, 0))</f>
        <v/>
      </c>
    </row>
    <row r="627">
      <c r="A627">
        <f>INDEX(resultados!$A$2:$ZZ$2386, 621, MATCH($B$1, resultados!$A$1:$ZZ$1, 0))</f>
        <v/>
      </c>
      <c r="B627">
        <f>INDEX(resultados!$A$2:$ZZ$2386, 621, MATCH($B$2, resultados!$A$1:$ZZ$1, 0))</f>
        <v/>
      </c>
      <c r="C627">
        <f>INDEX(resultados!$A$2:$ZZ$2386, 621, MATCH($B$3, resultados!$A$1:$ZZ$1, 0))</f>
        <v/>
      </c>
    </row>
    <row r="628">
      <c r="A628">
        <f>INDEX(resultados!$A$2:$ZZ$2386, 622, MATCH($B$1, resultados!$A$1:$ZZ$1, 0))</f>
        <v/>
      </c>
      <c r="B628">
        <f>INDEX(resultados!$A$2:$ZZ$2386, 622, MATCH($B$2, resultados!$A$1:$ZZ$1, 0))</f>
        <v/>
      </c>
      <c r="C628">
        <f>INDEX(resultados!$A$2:$ZZ$2386, 622, MATCH($B$3, resultados!$A$1:$ZZ$1, 0))</f>
        <v/>
      </c>
    </row>
    <row r="629">
      <c r="A629">
        <f>INDEX(resultados!$A$2:$ZZ$2386, 623, MATCH($B$1, resultados!$A$1:$ZZ$1, 0))</f>
        <v/>
      </c>
      <c r="B629">
        <f>INDEX(resultados!$A$2:$ZZ$2386, 623, MATCH($B$2, resultados!$A$1:$ZZ$1, 0))</f>
        <v/>
      </c>
      <c r="C629">
        <f>INDEX(resultados!$A$2:$ZZ$2386, 623, MATCH($B$3, resultados!$A$1:$ZZ$1, 0))</f>
        <v/>
      </c>
    </row>
    <row r="630">
      <c r="A630">
        <f>INDEX(resultados!$A$2:$ZZ$2386, 624, MATCH($B$1, resultados!$A$1:$ZZ$1, 0))</f>
        <v/>
      </c>
      <c r="B630">
        <f>INDEX(resultados!$A$2:$ZZ$2386, 624, MATCH($B$2, resultados!$A$1:$ZZ$1, 0))</f>
        <v/>
      </c>
      <c r="C630">
        <f>INDEX(resultados!$A$2:$ZZ$2386, 624, MATCH($B$3, resultados!$A$1:$ZZ$1, 0))</f>
        <v/>
      </c>
    </row>
    <row r="631">
      <c r="A631">
        <f>INDEX(resultados!$A$2:$ZZ$2386, 625, MATCH($B$1, resultados!$A$1:$ZZ$1, 0))</f>
        <v/>
      </c>
      <c r="B631">
        <f>INDEX(resultados!$A$2:$ZZ$2386, 625, MATCH($B$2, resultados!$A$1:$ZZ$1, 0))</f>
        <v/>
      </c>
      <c r="C631">
        <f>INDEX(resultados!$A$2:$ZZ$2386, 625, MATCH($B$3, resultados!$A$1:$ZZ$1, 0))</f>
        <v/>
      </c>
    </row>
    <row r="632">
      <c r="A632">
        <f>INDEX(resultados!$A$2:$ZZ$2386, 626, MATCH($B$1, resultados!$A$1:$ZZ$1, 0))</f>
        <v/>
      </c>
      <c r="B632">
        <f>INDEX(resultados!$A$2:$ZZ$2386, 626, MATCH($B$2, resultados!$A$1:$ZZ$1, 0))</f>
        <v/>
      </c>
      <c r="C632">
        <f>INDEX(resultados!$A$2:$ZZ$2386, 626, MATCH($B$3, resultados!$A$1:$ZZ$1, 0))</f>
        <v/>
      </c>
    </row>
    <row r="633">
      <c r="A633">
        <f>INDEX(resultados!$A$2:$ZZ$2386, 627, MATCH($B$1, resultados!$A$1:$ZZ$1, 0))</f>
        <v/>
      </c>
      <c r="B633">
        <f>INDEX(resultados!$A$2:$ZZ$2386, 627, MATCH($B$2, resultados!$A$1:$ZZ$1, 0))</f>
        <v/>
      </c>
      <c r="C633">
        <f>INDEX(resultados!$A$2:$ZZ$2386, 627, MATCH($B$3, resultados!$A$1:$ZZ$1, 0))</f>
        <v/>
      </c>
    </row>
    <row r="634">
      <c r="A634">
        <f>INDEX(resultados!$A$2:$ZZ$2386, 628, MATCH($B$1, resultados!$A$1:$ZZ$1, 0))</f>
        <v/>
      </c>
      <c r="B634">
        <f>INDEX(resultados!$A$2:$ZZ$2386, 628, MATCH($B$2, resultados!$A$1:$ZZ$1, 0))</f>
        <v/>
      </c>
      <c r="C634">
        <f>INDEX(resultados!$A$2:$ZZ$2386, 628, MATCH($B$3, resultados!$A$1:$ZZ$1, 0))</f>
        <v/>
      </c>
    </row>
    <row r="635">
      <c r="A635">
        <f>INDEX(resultados!$A$2:$ZZ$2386, 629, MATCH($B$1, resultados!$A$1:$ZZ$1, 0))</f>
        <v/>
      </c>
      <c r="B635">
        <f>INDEX(resultados!$A$2:$ZZ$2386, 629, MATCH($B$2, resultados!$A$1:$ZZ$1, 0))</f>
        <v/>
      </c>
      <c r="C635">
        <f>INDEX(resultados!$A$2:$ZZ$2386, 629, MATCH($B$3, resultados!$A$1:$ZZ$1, 0))</f>
        <v/>
      </c>
    </row>
    <row r="636">
      <c r="A636">
        <f>INDEX(resultados!$A$2:$ZZ$2386, 630, MATCH($B$1, resultados!$A$1:$ZZ$1, 0))</f>
        <v/>
      </c>
      <c r="B636">
        <f>INDEX(resultados!$A$2:$ZZ$2386, 630, MATCH($B$2, resultados!$A$1:$ZZ$1, 0))</f>
        <v/>
      </c>
      <c r="C636">
        <f>INDEX(resultados!$A$2:$ZZ$2386, 630, MATCH($B$3, resultados!$A$1:$ZZ$1, 0))</f>
        <v/>
      </c>
    </row>
    <row r="637">
      <c r="A637">
        <f>INDEX(resultados!$A$2:$ZZ$2386, 631, MATCH($B$1, resultados!$A$1:$ZZ$1, 0))</f>
        <v/>
      </c>
      <c r="B637">
        <f>INDEX(resultados!$A$2:$ZZ$2386, 631, MATCH($B$2, resultados!$A$1:$ZZ$1, 0))</f>
        <v/>
      </c>
      <c r="C637">
        <f>INDEX(resultados!$A$2:$ZZ$2386, 631, MATCH($B$3, resultados!$A$1:$ZZ$1, 0))</f>
        <v/>
      </c>
    </row>
    <row r="638">
      <c r="A638">
        <f>INDEX(resultados!$A$2:$ZZ$2386, 632, MATCH($B$1, resultados!$A$1:$ZZ$1, 0))</f>
        <v/>
      </c>
      <c r="B638">
        <f>INDEX(resultados!$A$2:$ZZ$2386, 632, MATCH($B$2, resultados!$A$1:$ZZ$1, 0))</f>
        <v/>
      </c>
      <c r="C638">
        <f>INDEX(resultados!$A$2:$ZZ$2386, 632, MATCH($B$3, resultados!$A$1:$ZZ$1, 0))</f>
        <v/>
      </c>
    </row>
    <row r="639">
      <c r="A639">
        <f>INDEX(resultados!$A$2:$ZZ$2386, 633, MATCH($B$1, resultados!$A$1:$ZZ$1, 0))</f>
        <v/>
      </c>
      <c r="B639">
        <f>INDEX(resultados!$A$2:$ZZ$2386, 633, MATCH($B$2, resultados!$A$1:$ZZ$1, 0))</f>
        <v/>
      </c>
      <c r="C639">
        <f>INDEX(resultados!$A$2:$ZZ$2386, 633, MATCH($B$3, resultados!$A$1:$ZZ$1, 0))</f>
        <v/>
      </c>
    </row>
    <row r="640">
      <c r="A640">
        <f>INDEX(resultados!$A$2:$ZZ$2386, 634, MATCH($B$1, resultados!$A$1:$ZZ$1, 0))</f>
        <v/>
      </c>
      <c r="B640">
        <f>INDEX(resultados!$A$2:$ZZ$2386, 634, MATCH($B$2, resultados!$A$1:$ZZ$1, 0))</f>
        <v/>
      </c>
      <c r="C640">
        <f>INDEX(resultados!$A$2:$ZZ$2386, 634, MATCH($B$3, resultados!$A$1:$ZZ$1, 0))</f>
        <v/>
      </c>
    </row>
    <row r="641">
      <c r="A641">
        <f>INDEX(resultados!$A$2:$ZZ$2386, 635, MATCH($B$1, resultados!$A$1:$ZZ$1, 0))</f>
        <v/>
      </c>
      <c r="B641">
        <f>INDEX(resultados!$A$2:$ZZ$2386, 635, MATCH($B$2, resultados!$A$1:$ZZ$1, 0))</f>
        <v/>
      </c>
      <c r="C641">
        <f>INDEX(resultados!$A$2:$ZZ$2386, 635, MATCH($B$3, resultados!$A$1:$ZZ$1, 0))</f>
        <v/>
      </c>
    </row>
    <row r="642">
      <c r="A642">
        <f>INDEX(resultados!$A$2:$ZZ$2386, 636, MATCH($B$1, resultados!$A$1:$ZZ$1, 0))</f>
        <v/>
      </c>
      <c r="B642">
        <f>INDEX(resultados!$A$2:$ZZ$2386, 636, MATCH($B$2, resultados!$A$1:$ZZ$1, 0))</f>
        <v/>
      </c>
      <c r="C642">
        <f>INDEX(resultados!$A$2:$ZZ$2386, 636, MATCH($B$3, resultados!$A$1:$ZZ$1, 0))</f>
        <v/>
      </c>
    </row>
    <row r="643">
      <c r="A643">
        <f>INDEX(resultados!$A$2:$ZZ$2386, 637, MATCH($B$1, resultados!$A$1:$ZZ$1, 0))</f>
        <v/>
      </c>
      <c r="B643">
        <f>INDEX(resultados!$A$2:$ZZ$2386, 637, MATCH($B$2, resultados!$A$1:$ZZ$1, 0))</f>
        <v/>
      </c>
      <c r="C643">
        <f>INDEX(resultados!$A$2:$ZZ$2386, 637, MATCH($B$3, resultados!$A$1:$ZZ$1, 0))</f>
        <v/>
      </c>
    </row>
    <row r="644">
      <c r="A644">
        <f>INDEX(resultados!$A$2:$ZZ$2386, 638, MATCH($B$1, resultados!$A$1:$ZZ$1, 0))</f>
        <v/>
      </c>
      <c r="B644">
        <f>INDEX(resultados!$A$2:$ZZ$2386, 638, MATCH($B$2, resultados!$A$1:$ZZ$1, 0))</f>
        <v/>
      </c>
      <c r="C644">
        <f>INDEX(resultados!$A$2:$ZZ$2386, 638, MATCH($B$3, resultados!$A$1:$ZZ$1, 0))</f>
        <v/>
      </c>
    </row>
    <row r="645">
      <c r="A645">
        <f>INDEX(resultados!$A$2:$ZZ$2386, 639, MATCH($B$1, resultados!$A$1:$ZZ$1, 0))</f>
        <v/>
      </c>
      <c r="B645">
        <f>INDEX(resultados!$A$2:$ZZ$2386, 639, MATCH($B$2, resultados!$A$1:$ZZ$1, 0))</f>
        <v/>
      </c>
      <c r="C645">
        <f>INDEX(resultados!$A$2:$ZZ$2386, 639, MATCH($B$3, resultados!$A$1:$ZZ$1, 0))</f>
        <v/>
      </c>
    </row>
    <row r="646">
      <c r="A646">
        <f>INDEX(resultados!$A$2:$ZZ$2386, 640, MATCH($B$1, resultados!$A$1:$ZZ$1, 0))</f>
        <v/>
      </c>
      <c r="B646">
        <f>INDEX(resultados!$A$2:$ZZ$2386, 640, MATCH($B$2, resultados!$A$1:$ZZ$1, 0))</f>
        <v/>
      </c>
      <c r="C646">
        <f>INDEX(resultados!$A$2:$ZZ$2386, 640, MATCH($B$3, resultados!$A$1:$ZZ$1, 0))</f>
        <v/>
      </c>
    </row>
    <row r="647">
      <c r="A647">
        <f>INDEX(resultados!$A$2:$ZZ$2386, 641, MATCH($B$1, resultados!$A$1:$ZZ$1, 0))</f>
        <v/>
      </c>
      <c r="B647">
        <f>INDEX(resultados!$A$2:$ZZ$2386, 641, MATCH($B$2, resultados!$A$1:$ZZ$1, 0))</f>
        <v/>
      </c>
      <c r="C647">
        <f>INDEX(resultados!$A$2:$ZZ$2386, 641, MATCH($B$3, resultados!$A$1:$ZZ$1, 0))</f>
        <v/>
      </c>
    </row>
    <row r="648">
      <c r="A648">
        <f>INDEX(resultados!$A$2:$ZZ$2386, 642, MATCH($B$1, resultados!$A$1:$ZZ$1, 0))</f>
        <v/>
      </c>
      <c r="B648">
        <f>INDEX(resultados!$A$2:$ZZ$2386, 642, MATCH($B$2, resultados!$A$1:$ZZ$1, 0))</f>
        <v/>
      </c>
      <c r="C648">
        <f>INDEX(resultados!$A$2:$ZZ$2386, 642, MATCH($B$3, resultados!$A$1:$ZZ$1, 0))</f>
        <v/>
      </c>
    </row>
    <row r="649">
      <c r="A649">
        <f>INDEX(resultados!$A$2:$ZZ$2386, 643, MATCH($B$1, resultados!$A$1:$ZZ$1, 0))</f>
        <v/>
      </c>
      <c r="B649">
        <f>INDEX(resultados!$A$2:$ZZ$2386, 643, MATCH($B$2, resultados!$A$1:$ZZ$1, 0))</f>
        <v/>
      </c>
      <c r="C649">
        <f>INDEX(resultados!$A$2:$ZZ$2386, 643, MATCH($B$3, resultados!$A$1:$ZZ$1, 0))</f>
        <v/>
      </c>
    </row>
    <row r="650">
      <c r="A650">
        <f>INDEX(resultados!$A$2:$ZZ$2386, 644, MATCH($B$1, resultados!$A$1:$ZZ$1, 0))</f>
        <v/>
      </c>
      <c r="B650">
        <f>INDEX(resultados!$A$2:$ZZ$2386, 644, MATCH($B$2, resultados!$A$1:$ZZ$1, 0))</f>
        <v/>
      </c>
      <c r="C650">
        <f>INDEX(resultados!$A$2:$ZZ$2386, 644, MATCH($B$3, resultados!$A$1:$ZZ$1, 0))</f>
        <v/>
      </c>
    </row>
    <row r="651">
      <c r="A651">
        <f>INDEX(resultados!$A$2:$ZZ$2386, 645, MATCH($B$1, resultados!$A$1:$ZZ$1, 0))</f>
        <v/>
      </c>
      <c r="B651">
        <f>INDEX(resultados!$A$2:$ZZ$2386, 645, MATCH($B$2, resultados!$A$1:$ZZ$1, 0))</f>
        <v/>
      </c>
      <c r="C651">
        <f>INDEX(resultados!$A$2:$ZZ$2386, 645, MATCH($B$3, resultados!$A$1:$ZZ$1, 0))</f>
        <v/>
      </c>
    </row>
    <row r="652">
      <c r="A652">
        <f>INDEX(resultados!$A$2:$ZZ$2386, 646, MATCH($B$1, resultados!$A$1:$ZZ$1, 0))</f>
        <v/>
      </c>
      <c r="B652">
        <f>INDEX(resultados!$A$2:$ZZ$2386, 646, MATCH($B$2, resultados!$A$1:$ZZ$1, 0))</f>
        <v/>
      </c>
      <c r="C652">
        <f>INDEX(resultados!$A$2:$ZZ$2386, 646, MATCH($B$3, resultados!$A$1:$ZZ$1, 0))</f>
        <v/>
      </c>
    </row>
    <row r="653">
      <c r="A653">
        <f>INDEX(resultados!$A$2:$ZZ$2386, 647, MATCH($B$1, resultados!$A$1:$ZZ$1, 0))</f>
        <v/>
      </c>
      <c r="B653">
        <f>INDEX(resultados!$A$2:$ZZ$2386, 647, MATCH($B$2, resultados!$A$1:$ZZ$1, 0))</f>
        <v/>
      </c>
      <c r="C653">
        <f>INDEX(resultados!$A$2:$ZZ$2386, 647, MATCH($B$3, resultados!$A$1:$ZZ$1, 0))</f>
        <v/>
      </c>
    </row>
    <row r="654">
      <c r="A654">
        <f>INDEX(resultados!$A$2:$ZZ$2386, 648, MATCH($B$1, resultados!$A$1:$ZZ$1, 0))</f>
        <v/>
      </c>
      <c r="B654">
        <f>INDEX(resultados!$A$2:$ZZ$2386, 648, MATCH($B$2, resultados!$A$1:$ZZ$1, 0))</f>
        <v/>
      </c>
      <c r="C654">
        <f>INDEX(resultados!$A$2:$ZZ$2386, 648, MATCH($B$3, resultados!$A$1:$ZZ$1, 0))</f>
        <v/>
      </c>
    </row>
    <row r="655">
      <c r="A655">
        <f>INDEX(resultados!$A$2:$ZZ$2386, 649, MATCH($B$1, resultados!$A$1:$ZZ$1, 0))</f>
        <v/>
      </c>
      <c r="B655">
        <f>INDEX(resultados!$A$2:$ZZ$2386, 649, MATCH($B$2, resultados!$A$1:$ZZ$1, 0))</f>
        <v/>
      </c>
      <c r="C655">
        <f>INDEX(resultados!$A$2:$ZZ$2386, 649, MATCH($B$3, resultados!$A$1:$ZZ$1, 0))</f>
        <v/>
      </c>
    </row>
    <row r="656">
      <c r="A656">
        <f>INDEX(resultados!$A$2:$ZZ$2386, 650, MATCH($B$1, resultados!$A$1:$ZZ$1, 0))</f>
        <v/>
      </c>
      <c r="B656">
        <f>INDEX(resultados!$A$2:$ZZ$2386, 650, MATCH($B$2, resultados!$A$1:$ZZ$1, 0))</f>
        <v/>
      </c>
      <c r="C656">
        <f>INDEX(resultados!$A$2:$ZZ$2386, 650, MATCH($B$3, resultados!$A$1:$ZZ$1, 0))</f>
        <v/>
      </c>
    </row>
    <row r="657">
      <c r="A657">
        <f>INDEX(resultados!$A$2:$ZZ$2386, 651, MATCH($B$1, resultados!$A$1:$ZZ$1, 0))</f>
        <v/>
      </c>
      <c r="B657">
        <f>INDEX(resultados!$A$2:$ZZ$2386, 651, MATCH($B$2, resultados!$A$1:$ZZ$1, 0))</f>
        <v/>
      </c>
      <c r="C657">
        <f>INDEX(resultados!$A$2:$ZZ$2386, 651, MATCH($B$3, resultados!$A$1:$ZZ$1, 0))</f>
        <v/>
      </c>
    </row>
    <row r="658">
      <c r="A658">
        <f>INDEX(resultados!$A$2:$ZZ$2386, 652, MATCH($B$1, resultados!$A$1:$ZZ$1, 0))</f>
        <v/>
      </c>
      <c r="B658">
        <f>INDEX(resultados!$A$2:$ZZ$2386, 652, MATCH($B$2, resultados!$A$1:$ZZ$1, 0))</f>
        <v/>
      </c>
      <c r="C658">
        <f>INDEX(resultados!$A$2:$ZZ$2386, 652, MATCH($B$3, resultados!$A$1:$ZZ$1, 0))</f>
        <v/>
      </c>
    </row>
    <row r="659">
      <c r="A659">
        <f>INDEX(resultados!$A$2:$ZZ$2386, 653, MATCH($B$1, resultados!$A$1:$ZZ$1, 0))</f>
        <v/>
      </c>
      <c r="B659">
        <f>INDEX(resultados!$A$2:$ZZ$2386, 653, MATCH($B$2, resultados!$A$1:$ZZ$1, 0))</f>
        <v/>
      </c>
      <c r="C659">
        <f>INDEX(resultados!$A$2:$ZZ$2386, 653, MATCH($B$3, resultados!$A$1:$ZZ$1, 0))</f>
        <v/>
      </c>
    </row>
    <row r="660">
      <c r="A660">
        <f>INDEX(resultados!$A$2:$ZZ$2386, 654, MATCH($B$1, resultados!$A$1:$ZZ$1, 0))</f>
        <v/>
      </c>
      <c r="B660">
        <f>INDEX(resultados!$A$2:$ZZ$2386, 654, MATCH($B$2, resultados!$A$1:$ZZ$1, 0))</f>
        <v/>
      </c>
      <c r="C660">
        <f>INDEX(resultados!$A$2:$ZZ$2386, 654, MATCH($B$3, resultados!$A$1:$ZZ$1, 0))</f>
        <v/>
      </c>
    </row>
    <row r="661">
      <c r="A661">
        <f>INDEX(resultados!$A$2:$ZZ$2386, 655, MATCH($B$1, resultados!$A$1:$ZZ$1, 0))</f>
        <v/>
      </c>
      <c r="B661">
        <f>INDEX(resultados!$A$2:$ZZ$2386, 655, MATCH($B$2, resultados!$A$1:$ZZ$1, 0))</f>
        <v/>
      </c>
      <c r="C661">
        <f>INDEX(resultados!$A$2:$ZZ$2386, 655, MATCH($B$3, resultados!$A$1:$ZZ$1, 0))</f>
        <v/>
      </c>
    </row>
    <row r="662">
      <c r="A662">
        <f>INDEX(resultados!$A$2:$ZZ$2386, 656, MATCH($B$1, resultados!$A$1:$ZZ$1, 0))</f>
        <v/>
      </c>
      <c r="B662">
        <f>INDEX(resultados!$A$2:$ZZ$2386, 656, MATCH($B$2, resultados!$A$1:$ZZ$1, 0))</f>
        <v/>
      </c>
      <c r="C662">
        <f>INDEX(resultados!$A$2:$ZZ$2386, 656, MATCH($B$3, resultados!$A$1:$ZZ$1, 0))</f>
        <v/>
      </c>
    </row>
    <row r="663">
      <c r="A663">
        <f>INDEX(resultados!$A$2:$ZZ$2386, 657, MATCH($B$1, resultados!$A$1:$ZZ$1, 0))</f>
        <v/>
      </c>
      <c r="B663">
        <f>INDEX(resultados!$A$2:$ZZ$2386, 657, MATCH($B$2, resultados!$A$1:$ZZ$1, 0))</f>
        <v/>
      </c>
      <c r="C663">
        <f>INDEX(resultados!$A$2:$ZZ$2386, 657, MATCH($B$3, resultados!$A$1:$ZZ$1, 0))</f>
        <v/>
      </c>
    </row>
    <row r="664">
      <c r="A664">
        <f>INDEX(resultados!$A$2:$ZZ$2386, 658, MATCH($B$1, resultados!$A$1:$ZZ$1, 0))</f>
        <v/>
      </c>
      <c r="B664">
        <f>INDEX(resultados!$A$2:$ZZ$2386, 658, MATCH($B$2, resultados!$A$1:$ZZ$1, 0))</f>
        <v/>
      </c>
      <c r="C664">
        <f>INDEX(resultados!$A$2:$ZZ$2386, 658, MATCH($B$3, resultados!$A$1:$ZZ$1, 0))</f>
        <v/>
      </c>
    </row>
    <row r="665">
      <c r="A665">
        <f>INDEX(resultados!$A$2:$ZZ$2386, 659, MATCH($B$1, resultados!$A$1:$ZZ$1, 0))</f>
        <v/>
      </c>
      <c r="B665">
        <f>INDEX(resultados!$A$2:$ZZ$2386, 659, MATCH($B$2, resultados!$A$1:$ZZ$1, 0))</f>
        <v/>
      </c>
      <c r="C665">
        <f>INDEX(resultados!$A$2:$ZZ$2386, 659, MATCH($B$3, resultados!$A$1:$ZZ$1, 0))</f>
        <v/>
      </c>
    </row>
    <row r="666">
      <c r="A666">
        <f>INDEX(resultados!$A$2:$ZZ$2386, 660, MATCH($B$1, resultados!$A$1:$ZZ$1, 0))</f>
        <v/>
      </c>
      <c r="B666">
        <f>INDEX(resultados!$A$2:$ZZ$2386, 660, MATCH($B$2, resultados!$A$1:$ZZ$1, 0))</f>
        <v/>
      </c>
      <c r="C666">
        <f>INDEX(resultados!$A$2:$ZZ$2386, 660, MATCH($B$3, resultados!$A$1:$ZZ$1, 0))</f>
        <v/>
      </c>
    </row>
    <row r="667">
      <c r="A667">
        <f>INDEX(resultados!$A$2:$ZZ$2386, 661, MATCH($B$1, resultados!$A$1:$ZZ$1, 0))</f>
        <v/>
      </c>
      <c r="B667">
        <f>INDEX(resultados!$A$2:$ZZ$2386, 661, MATCH($B$2, resultados!$A$1:$ZZ$1, 0))</f>
        <v/>
      </c>
      <c r="C667">
        <f>INDEX(resultados!$A$2:$ZZ$2386, 661, MATCH($B$3, resultados!$A$1:$ZZ$1, 0))</f>
        <v/>
      </c>
    </row>
    <row r="668">
      <c r="A668">
        <f>INDEX(resultados!$A$2:$ZZ$2386, 662, MATCH($B$1, resultados!$A$1:$ZZ$1, 0))</f>
        <v/>
      </c>
      <c r="B668">
        <f>INDEX(resultados!$A$2:$ZZ$2386, 662, MATCH($B$2, resultados!$A$1:$ZZ$1, 0))</f>
        <v/>
      </c>
      <c r="C668">
        <f>INDEX(resultados!$A$2:$ZZ$2386, 662, MATCH($B$3, resultados!$A$1:$ZZ$1, 0))</f>
        <v/>
      </c>
    </row>
    <row r="669">
      <c r="A669">
        <f>INDEX(resultados!$A$2:$ZZ$2386, 663, MATCH($B$1, resultados!$A$1:$ZZ$1, 0))</f>
        <v/>
      </c>
      <c r="B669">
        <f>INDEX(resultados!$A$2:$ZZ$2386, 663, MATCH($B$2, resultados!$A$1:$ZZ$1, 0))</f>
        <v/>
      </c>
      <c r="C669">
        <f>INDEX(resultados!$A$2:$ZZ$2386, 663, MATCH($B$3, resultados!$A$1:$ZZ$1, 0))</f>
        <v/>
      </c>
    </row>
    <row r="670">
      <c r="A670">
        <f>INDEX(resultados!$A$2:$ZZ$2386, 664, MATCH($B$1, resultados!$A$1:$ZZ$1, 0))</f>
        <v/>
      </c>
      <c r="B670">
        <f>INDEX(resultados!$A$2:$ZZ$2386, 664, MATCH($B$2, resultados!$A$1:$ZZ$1, 0))</f>
        <v/>
      </c>
      <c r="C670">
        <f>INDEX(resultados!$A$2:$ZZ$2386, 664, MATCH($B$3, resultados!$A$1:$ZZ$1, 0))</f>
        <v/>
      </c>
    </row>
    <row r="671">
      <c r="A671">
        <f>INDEX(resultados!$A$2:$ZZ$2386, 665, MATCH($B$1, resultados!$A$1:$ZZ$1, 0))</f>
        <v/>
      </c>
      <c r="B671">
        <f>INDEX(resultados!$A$2:$ZZ$2386, 665, MATCH($B$2, resultados!$A$1:$ZZ$1, 0))</f>
        <v/>
      </c>
      <c r="C671">
        <f>INDEX(resultados!$A$2:$ZZ$2386, 665, MATCH($B$3, resultados!$A$1:$ZZ$1, 0))</f>
        <v/>
      </c>
    </row>
    <row r="672">
      <c r="A672">
        <f>INDEX(resultados!$A$2:$ZZ$2386, 666, MATCH($B$1, resultados!$A$1:$ZZ$1, 0))</f>
        <v/>
      </c>
      <c r="B672">
        <f>INDEX(resultados!$A$2:$ZZ$2386, 666, MATCH($B$2, resultados!$A$1:$ZZ$1, 0))</f>
        <v/>
      </c>
      <c r="C672">
        <f>INDEX(resultados!$A$2:$ZZ$2386, 666, MATCH($B$3, resultados!$A$1:$ZZ$1, 0))</f>
        <v/>
      </c>
    </row>
    <row r="673">
      <c r="A673">
        <f>INDEX(resultados!$A$2:$ZZ$2386, 667, MATCH($B$1, resultados!$A$1:$ZZ$1, 0))</f>
        <v/>
      </c>
      <c r="B673">
        <f>INDEX(resultados!$A$2:$ZZ$2386, 667, MATCH($B$2, resultados!$A$1:$ZZ$1, 0))</f>
        <v/>
      </c>
      <c r="C673">
        <f>INDEX(resultados!$A$2:$ZZ$2386, 667, MATCH($B$3, resultados!$A$1:$ZZ$1, 0))</f>
        <v/>
      </c>
    </row>
    <row r="674">
      <c r="A674">
        <f>INDEX(resultados!$A$2:$ZZ$2386, 668, MATCH($B$1, resultados!$A$1:$ZZ$1, 0))</f>
        <v/>
      </c>
      <c r="B674">
        <f>INDEX(resultados!$A$2:$ZZ$2386, 668, MATCH($B$2, resultados!$A$1:$ZZ$1, 0))</f>
        <v/>
      </c>
      <c r="C674">
        <f>INDEX(resultados!$A$2:$ZZ$2386, 668, MATCH($B$3, resultados!$A$1:$ZZ$1, 0))</f>
        <v/>
      </c>
    </row>
    <row r="675">
      <c r="A675">
        <f>INDEX(resultados!$A$2:$ZZ$2386, 669, MATCH($B$1, resultados!$A$1:$ZZ$1, 0))</f>
        <v/>
      </c>
      <c r="B675">
        <f>INDEX(resultados!$A$2:$ZZ$2386, 669, MATCH($B$2, resultados!$A$1:$ZZ$1, 0))</f>
        <v/>
      </c>
      <c r="C675">
        <f>INDEX(resultados!$A$2:$ZZ$2386, 669, MATCH($B$3, resultados!$A$1:$ZZ$1, 0))</f>
        <v/>
      </c>
    </row>
    <row r="676">
      <c r="A676">
        <f>INDEX(resultados!$A$2:$ZZ$2386, 670, MATCH($B$1, resultados!$A$1:$ZZ$1, 0))</f>
        <v/>
      </c>
      <c r="B676">
        <f>INDEX(resultados!$A$2:$ZZ$2386, 670, MATCH($B$2, resultados!$A$1:$ZZ$1, 0))</f>
        <v/>
      </c>
      <c r="C676">
        <f>INDEX(resultados!$A$2:$ZZ$2386, 670, MATCH($B$3, resultados!$A$1:$ZZ$1, 0))</f>
        <v/>
      </c>
    </row>
    <row r="677">
      <c r="A677">
        <f>INDEX(resultados!$A$2:$ZZ$2386, 671, MATCH($B$1, resultados!$A$1:$ZZ$1, 0))</f>
        <v/>
      </c>
      <c r="B677">
        <f>INDEX(resultados!$A$2:$ZZ$2386, 671, MATCH($B$2, resultados!$A$1:$ZZ$1, 0))</f>
        <v/>
      </c>
      <c r="C677">
        <f>INDEX(resultados!$A$2:$ZZ$2386, 671, MATCH($B$3, resultados!$A$1:$ZZ$1, 0))</f>
        <v/>
      </c>
    </row>
    <row r="678">
      <c r="A678">
        <f>INDEX(resultados!$A$2:$ZZ$2386, 672, MATCH($B$1, resultados!$A$1:$ZZ$1, 0))</f>
        <v/>
      </c>
      <c r="B678">
        <f>INDEX(resultados!$A$2:$ZZ$2386, 672, MATCH($B$2, resultados!$A$1:$ZZ$1, 0))</f>
        <v/>
      </c>
      <c r="C678">
        <f>INDEX(resultados!$A$2:$ZZ$2386, 672, MATCH($B$3, resultados!$A$1:$ZZ$1, 0))</f>
        <v/>
      </c>
    </row>
    <row r="679">
      <c r="A679">
        <f>INDEX(resultados!$A$2:$ZZ$2386, 673, MATCH($B$1, resultados!$A$1:$ZZ$1, 0))</f>
        <v/>
      </c>
      <c r="B679">
        <f>INDEX(resultados!$A$2:$ZZ$2386, 673, MATCH($B$2, resultados!$A$1:$ZZ$1, 0))</f>
        <v/>
      </c>
      <c r="C679">
        <f>INDEX(resultados!$A$2:$ZZ$2386, 673, MATCH($B$3, resultados!$A$1:$ZZ$1, 0))</f>
        <v/>
      </c>
    </row>
    <row r="680">
      <c r="A680">
        <f>INDEX(resultados!$A$2:$ZZ$2386, 674, MATCH($B$1, resultados!$A$1:$ZZ$1, 0))</f>
        <v/>
      </c>
      <c r="B680">
        <f>INDEX(resultados!$A$2:$ZZ$2386, 674, MATCH($B$2, resultados!$A$1:$ZZ$1, 0))</f>
        <v/>
      </c>
      <c r="C680">
        <f>INDEX(resultados!$A$2:$ZZ$2386, 674, MATCH($B$3, resultados!$A$1:$ZZ$1, 0))</f>
        <v/>
      </c>
    </row>
    <row r="681">
      <c r="A681">
        <f>INDEX(resultados!$A$2:$ZZ$2386, 675, MATCH($B$1, resultados!$A$1:$ZZ$1, 0))</f>
        <v/>
      </c>
      <c r="B681">
        <f>INDEX(resultados!$A$2:$ZZ$2386, 675, MATCH($B$2, resultados!$A$1:$ZZ$1, 0))</f>
        <v/>
      </c>
      <c r="C681">
        <f>INDEX(resultados!$A$2:$ZZ$2386, 675, MATCH($B$3, resultados!$A$1:$ZZ$1, 0))</f>
        <v/>
      </c>
    </row>
    <row r="682">
      <c r="A682">
        <f>INDEX(resultados!$A$2:$ZZ$2386, 676, MATCH($B$1, resultados!$A$1:$ZZ$1, 0))</f>
        <v/>
      </c>
      <c r="B682">
        <f>INDEX(resultados!$A$2:$ZZ$2386, 676, MATCH($B$2, resultados!$A$1:$ZZ$1, 0))</f>
        <v/>
      </c>
      <c r="C682">
        <f>INDEX(resultados!$A$2:$ZZ$2386, 676, MATCH($B$3, resultados!$A$1:$ZZ$1, 0))</f>
        <v/>
      </c>
    </row>
    <row r="683">
      <c r="A683">
        <f>INDEX(resultados!$A$2:$ZZ$2386, 677, MATCH($B$1, resultados!$A$1:$ZZ$1, 0))</f>
        <v/>
      </c>
      <c r="B683">
        <f>INDEX(resultados!$A$2:$ZZ$2386, 677, MATCH($B$2, resultados!$A$1:$ZZ$1, 0))</f>
        <v/>
      </c>
      <c r="C683">
        <f>INDEX(resultados!$A$2:$ZZ$2386, 677, MATCH($B$3, resultados!$A$1:$ZZ$1, 0))</f>
        <v/>
      </c>
    </row>
    <row r="684">
      <c r="A684">
        <f>INDEX(resultados!$A$2:$ZZ$2386, 678, MATCH($B$1, resultados!$A$1:$ZZ$1, 0))</f>
        <v/>
      </c>
      <c r="B684">
        <f>INDEX(resultados!$A$2:$ZZ$2386, 678, MATCH($B$2, resultados!$A$1:$ZZ$1, 0))</f>
        <v/>
      </c>
      <c r="C684">
        <f>INDEX(resultados!$A$2:$ZZ$2386, 678, MATCH($B$3, resultados!$A$1:$ZZ$1, 0))</f>
        <v/>
      </c>
    </row>
    <row r="685">
      <c r="A685">
        <f>INDEX(resultados!$A$2:$ZZ$2386, 679, MATCH($B$1, resultados!$A$1:$ZZ$1, 0))</f>
        <v/>
      </c>
      <c r="B685">
        <f>INDEX(resultados!$A$2:$ZZ$2386, 679, MATCH($B$2, resultados!$A$1:$ZZ$1, 0))</f>
        <v/>
      </c>
      <c r="C685">
        <f>INDEX(resultados!$A$2:$ZZ$2386, 679, MATCH($B$3, resultados!$A$1:$ZZ$1, 0))</f>
        <v/>
      </c>
    </row>
    <row r="686">
      <c r="A686">
        <f>INDEX(resultados!$A$2:$ZZ$2386, 680, MATCH($B$1, resultados!$A$1:$ZZ$1, 0))</f>
        <v/>
      </c>
      <c r="B686">
        <f>INDEX(resultados!$A$2:$ZZ$2386, 680, MATCH($B$2, resultados!$A$1:$ZZ$1, 0))</f>
        <v/>
      </c>
      <c r="C686">
        <f>INDEX(resultados!$A$2:$ZZ$2386, 680, MATCH($B$3, resultados!$A$1:$ZZ$1, 0))</f>
        <v/>
      </c>
    </row>
    <row r="687">
      <c r="A687">
        <f>INDEX(resultados!$A$2:$ZZ$2386, 681, MATCH($B$1, resultados!$A$1:$ZZ$1, 0))</f>
        <v/>
      </c>
      <c r="B687">
        <f>INDEX(resultados!$A$2:$ZZ$2386, 681, MATCH($B$2, resultados!$A$1:$ZZ$1, 0))</f>
        <v/>
      </c>
      <c r="C687">
        <f>INDEX(resultados!$A$2:$ZZ$2386, 681, MATCH($B$3, resultados!$A$1:$ZZ$1, 0))</f>
        <v/>
      </c>
    </row>
    <row r="688">
      <c r="A688">
        <f>INDEX(resultados!$A$2:$ZZ$2386, 682, MATCH($B$1, resultados!$A$1:$ZZ$1, 0))</f>
        <v/>
      </c>
      <c r="B688">
        <f>INDEX(resultados!$A$2:$ZZ$2386, 682, MATCH($B$2, resultados!$A$1:$ZZ$1, 0))</f>
        <v/>
      </c>
      <c r="C688">
        <f>INDEX(resultados!$A$2:$ZZ$2386, 682, MATCH($B$3, resultados!$A$1:$ZZ$1, 0))</f>
        <v/>
      </c>
    </row>
    <row r="689">
      <c r="A689">
        <f>INDEX(resultados!$A$2:$ZZ$2386, 683, MATCH($B$1, resultados!$A$1:$ZZ$1, 0))</f>
        <v/>
      </c>
      <c r="B689">
        <f>INDEX(resultados!$A$2:$ZZ$2386, 683, MATCH($B$2, resultados!$A$1:$ZZ$1, 0))</f>
        <v/>
      </c>
      <c r="C689">
        <f>INDEX(resultados!$A$2:$ZZ$2386, 683, MATCH($B$3, resultados!$A$1:$ZZ$1, 0))</f>
        <v/>
      </c>
    </row>
    <row r="690">
      <c r="A690">
        <f>INDEX(resultados!$A$2:$ZZ$2386, 684, MATCH($B$1, resultados!$A$1:$ZZ$1, 0))</f>
        <v/>
      </c>
      <c r="B690">
        <f>INDEX(resultados!$A$2:$ZZ$2386, 684, MATCH($B$2, resultados!$A$1:$ZZ$1, 0))</f>
        <v/>
      </c>
      <c r="C690">
        <f>INDEX(resultados!$A$2:$ZZ$2386, 684, MATCH($B$3, resultados!$A$1:$ZZ$1, 0))</f>
        <v/>
      </c>
    </row>
    <row r="691">
      <c r="A691">
        <f>INDEX(resultados!$A$2:$ZZ$2386, 685, MATCH($B$1, resultados!$A$1:$ZZ$1, 0))</f>
        <v/>
      </c>
      <c r="B691">
        <f>INDEX(resultados!$A$2:$ZZ$2386, 685, MATCH($B$2, resultados!$A$1:$ZZ$1, 0))</f>
        <v/>
      </c>
      <c r="C691">
        <f>INDEX(resultados!$A$2:$ZZ$2386, 685, MATCH($B$3, resultados!$A$1:$ZZ$1, 0))</f>
        <v/>
      </c>
    </row>
    <row r="692">
      <c r="A692">
        <f>INDEX(resultados!$A$2:$ZZ$2386, 686, MATCH($B$1, resultados!$A$1:$ZZ$1, 0))</f>
        <v/>
      </c>
      <c r="B692">
        <f>INDEX(resultados!$A$2:$ZZ$2386, 686, MATCH($B$2, resultados!$A$1:$ZZ$1, 0))</f>
        <v/>
      </c>
      <c r="C692">
        <f>INDEX(resultados!$A$2:$ZZ$2386, 686, MATCH($B$3, resultados!$A$1:$ZZ$1, 0))</f>
        <v/>
      </c>
    </row>
    <row r="693">
      <c r="A693">
        <f>INDEX(resultados!$A$2:$ZZ$2386, 687, MATCH($B$1, resultados!$A$1:$ZZ$1, 0))</f>
        <v/>
      </c>
      <c r="B693">
        <f>INDEX(resultados!$A$2:$ZZ$2386, 687, MATCH($B$2, resultados!$A$1:$ZZ$1, 0))</f>
        <v/>
      </c>
      <c r="C693">
        <f>INDEX(resultados!$A$2:$ZZ$2386, 687, MATCH($B$3, resultados!$A$1:$ZZ$1, 0))</f>
        <v/>
      </c>
    </row>
    <row r="694">
      <c r="A694">
        <f>INDEX(resultados!$A$2:$ZZ$2386, 688, MATCH($B$1, resultados!$A$1:$ZZ$1, 0))</f>
        <v/>
      </c>
      <c r="B694">
        <f>INDEX(resultados!$A$2:$ZZ$2386, 688, MATCH($B$2, resultados!$A$1:$ZZ$1, 0))</f>
        <v/>
      </c>
      <c r="C694">
        <f>INDEX(resultados!$A$2:$ZZ$2386, 688, MATCH($B$3, resultados!$A$1:$ZZ$1, 0))</f>
        <v/>
      </c>
    </row>
    <row r="695">
      <c r="A695">
        <f>INDEX(resultados!$A$2:$ZZ$2386, 689, MATCH($B$1, resultados!$A$1:$ZZ$1, 0))</f>
        <v/>
      </c>
      <c r="B695">
        <f>INDEX(resultados!$A$2:$ZZ$2386, 689, MATCH($B$2, resultados!$A$1:$ZZ$1, 0))</f>
        <v/>
      </c>
      <c r="C695">
        <f>INDEX(resultados!$A$2:$ZZ$2386, 689, MATCH($B$3, resultados!$A$1:$ZZ$1, 0))</f>
        <v/>
      </c>
    </row>
    <row r="696">
      <c r="A696">
        <f>INDEX(resultados!$A$2:$ZZ$2386, 690, MATCH($B$1, resultados!$A$1:$ZZ$1, 0))</f>
        <v/>
      </c>
      <c r="B696">
        <f>INDEX(resultados!$A$2:$ZZ$2386, 690, MATCH($B$2, resultados!$A$1:$ZZ$1, 0))</f>
        <v/>
      </c>
      <c r="C696">
        <f>INDEX(resultados!$A$2:$ZZ$2386, 690, MATCH($B$3, resultados!$A$1:$ZZ$1, 0))</f>
        <v/>
      </c>
    </row>
    <row r="697">
      <c r="A697">
        <f>INDEX(resultados!$A$2:$ZZ$2386, 691, MATCH($B$1, resultados!$A$1:$ZZ$1, 0))</f>
        <v/>
      </c>
      <c r="B697">
        <f>INDEX(resultados!$A$2:$ZZ$2386, 691, MATCH($B$2, resultados!$A$1:$ZZ$1, 0))</f>
        <v/>
      </c>
      <c r="C697">
        <f>INDEX(resultados!$A$2:$ZZ$2386, 691, MATCH($B$3, resultados!$A$1:$ZZ$1, 0))</f>
        <v/>
      </c>
    </row>
    <row r="698">
      <c r="A698">
        <f>INDEX(resultados!$A$2:$ZZ$2386, 692, MATCH($B$1, resultados!$A$1:$ZZ$1, 0))</f>
        <v/>
      </c>
      <c r="B698">
        <f>INDEX(resultados!$A$2:$ZZ$2386, 692, MATCH($B$2, resultados!$A$1:$ZZ$1, 0))</f>
        <v/>
      </c>
      <c r="C698">
        <f>INDEX(resultados!$A$2:$ZZ$2386, 692, MATCH($B$3, resultados!$A$1:$ZZ$1, 0))</f>
        <v/>
      </c>
    </row>
    <row r="699">
      <c r="A699">
        <f>INDEX(resultados!$A$2:$ZZ$2386, 693, MATCH($B$1, resultados!$A$1:$ZZ$1, 0))</f>
        <v/>
      </c>
      <c r="B699">
        <f>INDEX(resultados!$A$2:$ZZ$2386, 693, MATCH($B$2, resultados!$A$1:$ZZ$1, 0))</f>
        <v/>
      </c>
      <c r="C699">
        <f>INDEX(resultados!$A$2:$ZZ$2386, 693, MATCH($B$3, resultados!$A$1:$ZZ$1, 0))</f>
        <v/>
      </c>
    </row>
    <row r="700">
      <c r="A700">
        <f>INDEX(resultados!$A$2:$ZZ$2386, 694, MATCH($B$1, resultados!$A$1:$ZZ$1, 0))</f>
        <v/>
      </c>
      <c r="B700">
        <f>INDEX(resultados!$A$2:$ZZ$2386, 694, MATCH($B$2, resultados!$A$1:$ZZ$1, 0))</f>
        <v/>
      </c>
      <c r="C700">
        <f>INDEX(resultados!$A$2:$ZZ$2386, 694, MATCH($B$3, resultados!$A$1:$ZZ$1, 0))</f>
        <v/>
      </c>
    </row>
    <row r="701">
      <c r="A701">
        <f>INDEX(resultados!$A$2:$ZZ$2386, 695, MATCH($B$1, resultados!$A$1:$ZZ$1, 0))</f>
        <v/>
      </c>
      <c r="B701">
        <f>INDEX(resultados!$A$2:$ZZ$2386, 695, MATCH($B$2, resultados!$A$1:$ZZ$1, 0))</f>
        <v/>
      </c>
      <c r="C701">
        <f>INDEX(resultados!$A$2:$ZZ$2386, 695, MATCH($B$3, resultados!$A$1:$ZZ$1, 0))</f>
        <v/>
      </c>
    </row>
    <row r="702">
      <c r="A702">
        <f>INDEX(resultados!$A$2:$ZZ$2386, 696, MATCH($B$1, resultados!$A$1:$ZZ$1, 0))</f>
        <v/>
      </c>
      <c r="B702">
        <f>INDEX(resultados!$A$2:$ZZ$2386, 696, MATCH($B$2, resultados!$A$1:$ZZ$1, 0))</f>
        <v/>
      </c>
      <c r="C702">
        <f>INDEX(resultados!$A$2:$ZZ$2386, 696, MATCH($B$3, resultados!$A$1:$ZZ$1, 0))</f>
        <v/>
      </c>
    </row>
    <row r="703">
      <c r="A703">
        <f>INDEX(resultados!$A$2:$ZZ$2386, 697, MATCH($B$1, resultados!$A$1:$ZZ$1, 0))</f>
        <v/>
      </c>
      <c r="B703">
        <f>INDEX(resultados!$A$2:$ZZ$2386, 697, MATCH($B$2, resultados!$A$1:$ZZ$1, 0))</f>
        <v/>
      </c>
      <c r="C703">
        <f>INDEX(resultados!$A$2:$ZZ$2386, 697, MATCH($B$3, resultados!$A$1:$ZZ$1, 0))</f>
        <v/>
      </c>
    </row>
    <row r="704">
      <c r="A704">
        <f>INDEX(resultados!$A$2:$ZZ$2386, 698, MATCH($B$1, resultados!$A$1:$ZZ$1, 0))</f>
        <v/>
      </c>
      <c r="B704">
        <f>INDEX(resultados!$A$2:$ZZ$2386, 698, MATCH($B$2, resultados!$A$1:$ZZ$1, 0))</f>
        <v/>
      </c>
      <c r="C704">
        <f>INDEX(resultados!$A$2:$ZZ$2386, 698, MATCH($B$3, resultados!$A$1:$ZZ$1, 0))</f>
        <v/>
      </c>
    </row>
    <row r="705">
      <c r="A705">
        <f>INDEX(resultados!$A$2:$ZZ$2386, 699, MATCH($B$1, resultados!$A$1:$ZZ$1, 0))</f>
        <v/>
      </c>
      <c r="B705">
        <f>INDEX(resultados!$A$2:$ZZ$2386, 699, MATCH($B$2, resultados!$A$1:$ZZ$1, 0))</f>
        <v/>
      </c>
      <c r="C705">
        <f>INDEX(resultados!$A$2:$ZZ$2386, 699, MATCH($B$3, resultados!$A$1:$ZZ$1, 0))</f>
        <v/>
      </c>
    </row>
    <row r="706">
      <c r="A706">
        <f>INDEX(resultados!$A$2:$ZZ$2386, 700, MATCH($B$1, resultados!$A$1:$ZZ$1, 0))</f>
        <v/>
      </c>
      <c r="B706">
        <f>INDEX(resultados!$A$2:$ZZ$2386, 700, MATCH($B$2, resultados!$A$1:$ZZ$1, 0))</f>
        <v/>
      </c>
      <c r="C706">
        <f>INDEX(resultados!$A$2:$ZZ$2386, 700, MATCH($B$3, resultados!$A$1:$ZZ$1, 0))</f>
        <v/>
      </c>
    </row>
    <row r="707">
      <c r="A707">
        <f>INDEX(resultados!$A$2:$ZZ$2386, 701, MATCH($B$1, resultados!$A$1:$ZZ$1, 0))</f>
        <v/>
      </c>
      <c r="B707">
        <f>INDEX(resultados!$A$2:$ZZ$2386, 701, MATCH($B$2, resultados!$A$1:$ZZ$1, 0))</f>
        <v/>
      </c>
      <c r="C707">
        <f>INDEX(resultados!$A$2:$ZZ$2386, 701, MATCH($B$3, resultados!$A$1:$ZZ$1, 0))</f>
        <v/>
      </c>
    </row>
    <row r="708">
      <c r="A708">
        <f>INDEX(resultados!$A$2:$ZZ$2386, 702, MATCH($B$1, resultados!$A$1:$ZZ$1, 0))</f>
        <v/>
      </c>
      <c r="B708">
        <f>INDEX(resultados!$A$2:$ZZ$2386, 702, MATCH($B$2, resultados!$A$1:$ZZ$1, 0))</f>
        <v/>
      </c>
      <c r="C708">
        <f>INDEX(resultados!$A$2:$ZZ$2386, 702, MATCH($B$3, resultados!$A$1:$ZZ$1, 0))</f>
        <v/>
      </c>
    </row>
    <row r="709">
      <c r="A709">
        <f>INDEX(resultados!$A$2:$ZZ$2386, 703, MATCH($B$1, resultados!$A$1:$ZZ$1, 0))</f>
        <v/>
      </c>
      <c r="B709">
        <f>INDEX(resultados!$A$2:$ZZ$2386, 703, MATCH($B$2, resultados!$A$1:$ZZ$1, 0))</f>
        <v/>
      </c>
      <c r="C709">
        <f>INDEX(resultados!$A$2:$ZZ$2386, 703, MATCH($B$3, resultados!$A$1:$ZZ$1, 0))</f>
        <v/>
      </c>
    </row>
    <row r="710">
      <c r="A710">
        <f>INDEX(resultados!$A$2:$ZZ$2386, 704, MATCH($B$1, resultados!$A$1:$ZZ$1, 0))</f>
        <v/>
      </c>
      <c r="B710">
        <f>INDEX(resultados!$A$2:$ZZ$2386, 704, MATCH($B$2, resultados!$A$1:$ZZ$1, 0))</f>
        <v/>
      </c>
      <c r="C710">
        <f>INDEX(resultados!$A$2:$ZZ$2386, 704, MATCH($B$3, resultados!$A$1:$ZZ$1, 0))</f>
        <v/>
      </c>
    </row>
    <row r="711">
      <c r="A711">
        <f>INDEX(resultados!$A$2:$ZZ$2386, 705, MATCH($B$1, resultados!$A$1:$ZZ$1, 0))</f>
        <v/>
      </c>
      <c r="B711">
        <f>INDEX(resultados!$A$2:$ZZ$2386, 705, MATCH($B$2, resultados!$A$1:$ZZ$1, 0))</f>
        <v/>
      </c>
      <c r="C711">
        <f>INDEX(resultados!$A$2:$ZZ$2386, 705, MATCH($B$3, resultados!$A$1:$ZZ$1, 0))</f>
        <v/>
      </c>
    </row>
    <row r="712">
      <c r="A712">
        <f>INDEX(resultados!$A$2:$ZZ$2386, 706, MATCH($B$1, resultados!$A$1:$ZZ$1, 0))</f>
        <v/>
      </c>
      <c r="B712">
        <f>INDEX(resultados!$A$2:$ZZ$2386, 706, MATCH($B$2, resultados!$A$1:$ZZ$1, 0))</f>
        <v/>
      </c>
      <c r="C712">
        <f>INDEX(resultados!$A$2:$ZZ$2386, 706, MATCH($B$3, resultados!$A$1:$ZZ$1, 0))</f>
        <v/>
      </c>
    </row>
    <row r="713">
      <c r="A713">
        <f>INDEX(resultados!$A$2:$ZZ$2386, 707, MATCH($B$1, resultados!$A$1:$ZZ$1, 0))</f>
        <v/>
      </c>
      <c r="B713">
        <f>INDEX(resultados!$A$2:$ZZ$2386, 707, MATCH($B$2, resultados!$A$1:$ZZ$1, 0))</f>
        <v/>
      </c>
      <c r="C713">
        <f>INDEX(resultados!$A$2:$ZZ$2386, 707, MATCH($B$3, resultados!$A$1:$ZZ$1, 0))</f>
        <v/>
      </c>
    </row>
    <row r="714">
      <c r="A714">
        <f>INDEX(resultados!$A$2:$ZZ$2386, 708, MATCH($B$1, resultados!$A$1:$ZZ$1, 0))</f>
        <v/>
      </c>
      <c r="B714">
        <f>INDEX(resultados!$A$2:$ZZ$2386, 708, MATCH($B$2, resultados!$A$1:$ZZ$1, 0))</f>
        <v/>
      </c>
      <c r="C714">
        <f>INDEX(resultados!$A$2:$ZZ$2386, 708, MATCH($B$3, resultados!$A$1:$ZZ$1, 0))</f>
        <v/>
      </c>
    </row>
    <row r="715">
      <c r="A715">
        <f>INDEX(resultados!$A$2:$ZZ$2386, 709, MATCH($B$1, resultados!$A$1:$ZZ$1, 0))</f>
        <v/>
      </c>
      <c r="B715">
        <f>INDEX(resultados!$A$2:$ZZ$2386, 709, MATCH($B$2, resultados!$A$1:$ZZ$1, 0))</f>
        <v/>
      </c>
      <c r="C715">
        <f>INDEX(resultados!$A$2:$ZZ$2386, 709, MATCH($B$3, resultados!$A$1:$ZZ$1, 0))</f>
        <v/>
      </c>
    </row>
    <row r="716">
      <c r="A716">
        <f>INDEX(resultados!$A$2:$ZZ$2386, 710, MATCH($B$1, resultados!$A$1:$ZZ$1, 0))</f>
        <v/>
      </c>
      <c r="B716">
        <f>INDEX(resultados!$A$2:$ZZ$2386, 710, MATCH($B$2, resultados!$A$1:$ZZ$1, 0))</f>
        <v/>
      </c>
      <c r="C716">
        <f>INDEX(resultados!$A$2:$ZZ$2386, 710, MATCH($B$3, resultados!$A$1:$ZZ$1, 0))</f>
        <v/>
      </c>
    </row>
    <row r="717">
      <c r="A717">
        <f>INDEX(resultados!$A$2:$ZZ$2386, 711, MATCH($B$1, resultados!$A$1:$ZZ$1, 0))</f>
        <v/>
      </c>
      <c r="B717">
        <f>INDEX(resultados!$A$2:$ZZ$2386, 711, MATCH($B$2, resultados!$A$1:$ZZ$1, 0))</f>
        <v/>
      </c>
      <c r="C717">
        <f>INDEX(resultados!$A$2:$ZZ$2386, 711, MATCH($B$3, resultados!$A$1:$ZZ$1, 0))</f>
        <v/>
      </c>
    </row>
    <row r="718">
      <c r="A718">
        <f>INDEX(resultados!$A$2:$ZZ$2386, 712, MATCH($B$1, resultados!$A$1:$ZZ$1, 0))</f>
        <v/>
      </c>
      <c r="B718">
        <f>INDEX(resultados!$A$2:$ZZ$2386, 712, MATCH($B$2, resultados!$A$1:$ZZ$1, 0))</f>
        <v/>
      </c>
      <c r="C718">
        <f>INDEX(resultados!$A$2:$ZZ$2386, 712, MATCH($B$3, resultados!$A$1:$ZZ$1, 0))</f>
        <v/>
      </c>
    </row>
    <row r="719">
      <c r="A719">
        <f>INDEX(resultados!$A$2:$ZZ$2386, 713, MATCH($B$1, resultados!$A$1:$ZZ$1, 0))</f>
        <v/>
      </c>
      <c r="B719">
        <f>INDEX(resultados!$A$2:$ZZ$2386, 713, MATCH($B$2, resultados!$A$1:$ZZ$1, 0))</f>
        <v/>
      </c>
      <c r="C719">
        <f>INDEX(resultados!$A$2:$ZZ$2386, 713, MATCH($B$3, resultados!$A$1:$ZZ$1, 0))</f>
        <v/>
      </c>
    </row>
    <row r="720">
      <c r="A720">
        <f>INDEX(resultados!$A$2:$ZZ$2386, 714, MATCH($B$1, resultados!$A$1:$ZZ$1, 0))</f>
        <v/>
      </c>
      <c r="B720">
        <f>INDEX(resultados!$A$2:$ZZ$2386, 714, MATCH($B$2, resultados!$A$1:$ZZ$1, 0))</f>
        <v/>
      </c>
      <c r="C720">
        <f>INDEX(resultados!$A$2:$ZZ$2386, 714, MATCH($B$3, resultados!$A$1:$ZZ$1, 0))</f>
        <v/>
      </c>
    </row>
    <row r="721">
      <c r="A721">
        <f>INDEX(resultados!$A$2:$ZZ$2386, 715, MATCH($B$1, resultados!$A$1:$ZZ$1, 0))</f>
        <v/>
      </c>
      <c r="B721">
        <f>INDEX(resultados!$A$2:$ZZ$2386, 715, MATCH($B$2, resultados!$A$1:$ZZ$1, 0))</f>
        <v/>
      </c>
      <c r="C721">
        <f>INDEX(resultados!$A$2:$ZZ$2386, 715, MATCH($B$3, resultados!$A$1:$ZZ$1, 0))</f>
        <v/>
      </c>
    </row>
    <row r="722">
      <c r="A722">
        <f>INDEX(resultados!$A$2:$ZZ$2386, 716, MATCH($B$1, resultados!$A$1:$ZZ$1, 0))</f>
        <v/>
      </c>
      <c r="B722">
        <f>INDEX(resultados!$A$2:$ZZ$2386, 716, MATCH($B$2, resultados!$A$1:$ZZ$1, 0))</f>
        <v/>
      </c>
      <c r="C722">
        <f>INDEX(resultados!$A$2:$ZZ$2386, 716, MATCH($B$3, resultados!$A$1:$ZZ$1, 0))</f>
        <v/>
      </c>
    </row>
    <row r="723">
      <c r="A723">
        <f>INDEX(resultados!$A$2:$ZZ$2386, 717, MATCH($B$1, resultados!$A$1:$ZZ$1, 0))</f>
        <v/>
      </c>
      <c r="B723">
        <f>INDEX(resultados!$A$2:$ZZ$2386, 717, MATCH($B$2, resultados!$A$1:$ZZ$1, 0))</f>
        <v/>
      </c>
      <c r="C723">
        <f>INDEX(resultados!$A$2:$ZZ$2386, 717, MATCH($B$3, resultados!$A$1:$ZZ$1, 0))</f>
        <v/>
      </c>
    </row>
    <row r="724">
      <c r="A724">
        <f>INDEX(resultados!$A$2:$ZZ$2386, 718, MATCH($B$1, resultados!$A$1:$ZZ$1, 0))</f>
        <v/>
      </c>
      <c r="B724">
        <f>INDEX(resultados!$A$2:$ZZ$2386, 718, MATCH($B$2, resultados!$A$1:$ZZ$1, 0))</f>
        <v/>
      </c>
      <c r="C724">
        <f>INDEX(resultados!$A$2:$ZZ$2386, 718, MATCH($B$3, resultados!$A$1:$ZZ$1, 0))</f>
        <v/>
      </c>
    </row>
    <row r="725">
      <c r="A725">
        <f>INDEX(resultados!$A$2:$ZZ$2386, 719, MATCH($B$1, resultados!$A$1:$ZZ$1, 0))</f>
        <v/>
      </c>
      <c r="B725">
        <f>INDEX(resultados!$A$2:$ZZ$2386, 719, MATCH($B$2, resultados!$A$1:$ZZ$1, 0))</f>
        <v/>
      </c>
      <c r="C725">
        <f>INDEX(resultados!$A$2:$ZZ$2386, 719, MATCH($B$3, resultados!$A$1:$ZZ$1, 0))</f>
        <v/>
      </c>
    </row>
    <row r="726">
      <c r="A726">
        <f>INDEX(resultados!$A$2:$ZZ$2386, 720, MATCH($B$1, resultados!$A$1:$ZZ$1, 0))</f>
        <v/>
      </c>
      <c r="B726">
        <f>INDEX(resultados!$A$2:$ZZ$2386, 720, MATCH($B$2, resultados!$A$1:$ZZ$1, 0))</f>
        <v/>
      </c>
      <c r="C726">
        <f>INDEX(resultados!$A$2:$ZZ$2386, 720, MATCH($B$3, resultados!$A$1:$ZZ$1, 0))</f>
        <v/>
      </c>
    </row>
    <row r="727">
      <c r="A727">
        <f>INDEX(resultados!$A$2:$ZZ$2386, 721, MATCH($B$1, resultados!$A$1:$ZZ$1, 0))</f>
        <v/>
      </c>
      <c r="B727">
        <f>INDEX(resultados!$A$2:$ZZ$2386, 721, MATCH($B$2, resultados!$A$1:$ZZ$1, 0))</f>
        <v/>
      </c>
      <c r="C727">
        <f>INDEX(resultados!$A$2:$ZZ$2386, 721, MATCH($B$3, resultados!$A$1:$ZZ$1, 0))</f>
        <v/>
      </c>
    </row>
    <row r="728">
      <c r="A728">
        <f>INDEX(resultados!$A$2:$ZZ$2386, 722, MATCH($B$1, resultados!$A$1:$ZZ$1, 0))</f>
        <v/>
      </c>
      <c r="B728">
        <f>INDEX(resultados!$A$2:$ZZ$2386, 722, MATCH($B$2, resultados!$A$1:$ZZ$1, 0))</f>
        <v/>
      </c>
      <c r="C728">
        <f>INDEX(resultados!$A$2:$ZZ$2386, 722, MATCH($B$3, resultados!$A$1:$ZZ$1, 0))</f>
        <v/>
      </c>
    </row>
    <row r="729">
      <c r="A729">
        <f>INDEX(resultados!$A$2:$ZZ$2386, 723, MATCH($B$1, resultados!$A$1:$ZZ$1, 0))</f>
        <v/>
      </c>
      <c r="B729">
        <f>INDEX(resultados!$A$2:$ZZ$2386, 723, MATCH($B$2, resultados!$A$1:$ZZ$1, 0))</f>
        <v/>
      </c>
      <c r="C729">
        <f>INDEX(resultados!$A$2:$ZZ$2386, 723, MATCH($B$3, resultados!$A$1:$ZZ$1, 0))</f>
        <v/>
      </c>
    </row>
    <row r="730">
      <c r="A730">
        <f>INDEX(resultados!$A$2:$ZZ$2386, 724, MATCH($B$1, resultados!$A$1:$ZZ$1, 0))</f>
        <v/>
      </c>
      <c r="B730">
        <f>INDEX(resultados!$A$2:$ZZ$2386, 724, MATCH($B$2, resultados!$A$1:$ZZ$1, 0))</f>
        <v/>
      </c>
      <c r="C730">
        <f>INDEX(resultados!$A$2:$ZZ$2386, 724, MATCH($B$3, resultados!$A$1:$ZZ$1, 0))</f>
        <v/>
      </c>
    </row>
    <row r="731">
      <c r="A731">
        <f>INDEX(resultados!$A$2:$ZZ$2386, 725, MATCH($B$1, resultados!$A$1:$ZZ$1, 0))</f>
        <v/>
      </c>
      <c r="B731">
        <f>INDEX(resultados!$A$2:$ZZ$2386, 725, MATCH($B$2, resultados!$A$1:$ZZ$1, 0))</f>
        <v/>
      </c>
      <c r="C731">
        <f>INDEX(resultados!$A$2:$ZZ$2386, 725, MATCH($B$3, resultados!$A$1:$ZZ$1, 0))</f>
        <v/>
      </c>
    </row>
    <row r="732">
      <c r="A732">
        <f>INDEX(resultados!$A$2:$ZZ$2386, 726, MATCH($B$1, resultados!$A$1:$ZZ$1, 0))</f>
        <v/>
      </c>
      <c r="B732">
        <f>INDEX(resultados!$A$2:$ZZ$2386, 726, MATCH($B$2, resultados!$A$1:$ZZ$1, 0))</f>
        <v/>
      </c>
      <c r="C732">
        <f>INDEX(resultados!$A$2:$ZZ$2386, 726, MATCH($B$3, resultados!$A$1:$ZZ$1, 0))</f>
        <v/>
      </c>
    </row>
    <row r="733">
      <c r="A733">
        <f>INDEX(resultados!$A$2:$ZZ$2386, 727, MATCH($B$1, resultados!$A$1:$ZZ$1, 0))</f>
        <v/>
      </c>
      <c r="B733">
        <f>INDEX(resultados!$A$2:$ZZ$2386, 727, MATCH($B$2, resultados!$A$1:$ZZ$1, 0))</f>
        <v/>
      </c>
      <c r="C733">
        <f>INDEX(resultados!$A$2:$ZZ$2386, 727, MATCH($B$3, resultados!$A$1:$ZZ$1, 0))</f>
        <v/>
      </c>
    </row>
    <row r="734">
      <c r="A734">
        <f>INDEX(resultados!$A$2:$ZZ$2386, 728, MATCH($B$1, resultados!$A$1:$ZZ$1, 0))</f>
        <v/>
      </c>
      <c r="B734">
        <f>INDEX(resultados!$A$2:$ZZ$2386, 728, MATCH($B$2, resultados!$A$1:$ZZ$1, 0))</f>
        <v/>
      </c>
      <c r="C734">
        <f>INDEX(resultados!$A$2:$ZZ$2386, 728, MATCH($B$3, resultados!$A$1:$ZZ$1, 0))</f>
        <v/>
      </c>
    </row>
    <row r="735">
      <c r="A735">
        <f>INDEX(resultados!$A$2:$ZZ$2386, 729, MATCH($B$1, resultados!$A$1:$ZZ$1, 0))</f>
        <v/>
      </c>
      <c r="B735">
        <f>INDEX(resultados!$A$2:$ZZ$2386, 729, MATCH($B$2, resultados!$A$1:$ZZ$1, 0))</f>
        <v/>
      </c>
      <c r="C735">
        <f>INDEX(resultados!$A$2:$ZZ$2386, 729, MATCH($B$3, resultados!$A$1:$ZZ$1, 0))</f>
        <v/>
      </c>
    </row>
    <row r="736">
      <c r="A736">
        <f>INDEX(resultados!$A$2:$ZZ$2386, 730, MATCH($B$1, resultados!$A$1:$ZZ$1, 0))</f>
        <v/>
      </c>
      <c r="B736">
        <f>INDEX(resultados!$A$2:$ZZ$2386, 730, MATCH($B$2, resultados!$A$1:$ZZ$1, 0))</f>
        <v/>
      </c>
      <c r="C736">
        <f>INDEX(resultados!$A$2:$ZZ$2386, 730, MATCH($B$3, resultados!$A$1:$ZZ$1, 0))</f>
        <v/>
      </c>
    </row>
    <row r="737">
      <c r="A737">
        <f>INDEX(resultados!$A$2:$ZZ$2386, 731, MATCH($B$1, resultados!$A$1:$ZZ$1, 0))</f>
        <v/>
      </c>
      <c r="B737">
        <f>INDEX(resultados!$A$2:$ZZ$2386, 731, MATCH($B$2, resultados!$A$1:$ZZ$1, 0))</f>
        <v/>
      </c>
      <c r="C737">
        <f>INDEX(resultados!$A$2:$ZZ$2386, 731, MATCH($B$3, resultados!$A$1:$ZZ$1, 0))</f>
        <v/>
      </c>
    </row>
    <row r="738">
      <c r="A738">
        <f>INDEX(resultados!$A$2:$ZZ$2386, 732, MATCH($B$1, resultados!$A$1:$ZZ$1, 0))</f>
        <v/>
      </c>
      <c r="B738">
        <f>INDEX(resultados!$A$2:$ZZ$2386, 732, MATCH($B$2, resultados!$A$1:$ZZ$1, 0))</f>
        <v/>
      </c>
      <c r="C738">
        <f>INDEX(resultados!$A$2:$ZZ$2386, 732, MATCH($B$3, resultados!$A$1:$ZZ$1, 0))</f>
        <v/>
      </c>
    </row>
    <row r="739">
      <c r="A739">
        <f>INDEX(resultados!$A$2:$ZZ$2386, 733, MATCH($B$1, resultados!$A$1:$ZZ$1, 0))</f>
        <v/>
      </c>
      <c r="B739">
        <f>INDEX(resultados!$A$2:$ZZ$2386, 733, MATCH($B$2, resultados!$A$1:$ZZ$1, 0))</f>
        <v/>
      </c>
      <c r="C739">
        <f>INDEX(resultados!$A$2:$ZZ$2386, 733, MATCH($B$3, resultados!$A$1:$ZZ$1, 0))</f>
        <v/>
      </c>
    </row>
    <row r="740">
      <c r="A740">
        <f>INDEX(resultados!$A$2:$ZZ$2386, 734, MATCH($B$1, resultados!$A$1:$ZZ$1, 0))</f>
        <v/>
      </c>
      <c r="B740">
        <f>INDEX(resultados!$A$2:$ZZ$2386, 734, MATCH($B$2, resultados!$A$1:$ZZ$1, 0))</f>
        <v/>
      </c>
      <c r="C740">
        <f>INDEX(resultados!$A$2:$ZZ$2386, 734, MATCH($B$3, resultados!$A$1:$ZZ$1, 0))</f>
        <v/>
      </c>
    </row>
    <row r="741">
      <c r="A741">
        <f>INDEX(resultados!$A$2:$ZZ$2386, 735, MATCH($B$1, resultados!$A$1:$ZZ$1, 0))</f>
        <v/>
      </c>
      <c r="B741">
        <f>INDEX(resultados!$A$2:$ZZ$2386, 735, MATCH($B$2, resultados!$A$1:$ZZ$1, 0))</f>
        <v/>
      </c>
      <c r="C741">
        <f>INDEX(resultados!$A$2:$ZZ$2386, 735, MATCH($B$3, resultados!$A$1:$ZZ$1, 0))</f>
        <v/>
      </c>
    </row>
    <row r="742">
      <c r="A742">
        <f>INDEX(resultados!$A$2:$ZZ$2386, 736, MATCH($B$1, resultados!$A$1:$ZZ$1, 0))</f>
        <v/>
      </c>
      <c r="B742">
        <f>INDEX(resultados!$A$2:$ZZ$2386, 736, MATCH($B$2, resultados!$A$1:$ZZ$1, 0))</f>
        <v/>
      </c>
      <c r="C742">
        <f>INDEX(resultados!$A$2:$ZZ$2386, 736, MATCH($B$3, resultados!$A$1:$ZZ$1, 0))</f>
        <v/>
      </c>
    </row>
    <row r="743">
      <c r="A743">
        <f>INDEX(resultados!$A$2:$ZZ$2386, 737, MATCH($B$1, resultados!$A$1:$ZZ$1, 0))</f>
        <v/>
      </c>
      <c r="B743">
        <f>INDEX(resultados!$A$2:$ZZ$2386, 737, MATCH($B$2, resultados!$A$1:$ZZ$1, 0))</f>
        <v/>
      </c>
      <c r="C743">
        <f>INDEX(resultados!$A$2:$ZZ$2386, 737, MATCH($B$3, resultados!$A$1:$ZZ$1, 0))</f>
        <v/>
      </c>
    </row>
    <row r="744">
      <c r="A744">
        <f>INDEX(resultados!$A$2:$ZZ$2386, 738, MATCH($B$1, resultados!$A$1:$ZZ$1, 0))</f>
        <v/>
      </c>
      <c r="B744">
        <f>INDEX(resultados!$A$2:$ZZ$2386, 738, MATCH($B$2, resultados!$A$1:$ZZ$1, 0))</f>
        <v/>
      </c>
      <c r="C744">
        <f>INDEX(resultados!$A$2:$ZZ$2386, 738, MATCH($B$3, resultados!$A$1:$ZZ$1, 0))</f>
        <v/>
      </c>
    </row>
    <row r="745">
      <c r="A745">
        <f>INDEX(resultados!$A$2:$ZZ$2386, 739, MATCH($B$1, resultados!$A$1:$ZZ$1, 0))</f>
        <v/>
      </c>
      <c r="B745">
        <f>INDEX(resultados!$A$2:$ZZ$2386, 739, MATCH($B$2, resultados!$A$1:$ZZ$1, 0))</f>
        <v/>
      </c>
      <c r="C745">
        <f>INDEX(resultados!$A$2:$ZZ$2386, 739, MATCH($B$3, resultados!$A$1:$ZZ$1, 0))</f>
        <v/>
      </c>
    </row>
    <row r="746">
      <c r="A746">
        <f>INDEX(resultados!$A$2:$ZZ$2386, 740, MATCH($B$1, resultados!$A$1:$ZZ$1, 0))</f>
        <v/>
      </c>
      <c r="B746">
        <f>INDEX(resultados!$A$2:$ZZ$2386, 740, MATCH($B$2, resultados!$A$1:$ZZ$1, 0))</f>
        <v/>
      </c>
      <c r="C746">
        <f>INDEX(resultados!$A$2:$ZZ$2386, 740, MATCH($B$3, resultados!$A$1:$ZZ$1, 0))</f>
        <v/>
      </c>
    </row>
    <row r="747">
      <c r="A747">
        <f>INDEX(resultados!$A$2:$ZZ$2386, 741, MATCH($B$1, resultados!$A$1:$ZZ$1, 0))</f>
        <v/>
      </c>
      <c r="B747">
        <f>INDEX(resultados!$A$2:$ZZ$2386, 741, MATCH($B$2, resultados!$A$1:$ZZ$1, 0))</f>
        <v/>
      </c>
      <c r="C747">
        <f>INDEX(resultados!$A$2:$ZZ$2386, 741, MATCH($B$3, resultados!$A$1:$ZZ$1, 0))</f>
        <v/>
      </c>
    </row>
    <row r="748">
      <c r="A748">
        <f>INDEX(resultados!$A$2:$ZZ$2386, 742, MATCH($B$1, resultados!$A$1:$ZZ$1, 0))</f>
        <v/>
      </c>
      <c r="B748">
        <f>INDEX(resultados!$A$2:$ZZ$2386, 742, MATCH($B$2, resultados!$A$1:$ZZ$1, 0))</f>
        <v/>
      </c>
      <c r="C748">
        <f>INDEX(resultados!$A$2:$ZZ$2386, 742, MATCH($B$3, resultados!$A$1:$ZZ$1, 0))</f>
        <v/>
      </c>
    </row>
    <row r="749">
      <c r="A749">
        <f>INDEX(resultados!$A$2:$ZZ$2386, 743, MATCH($B$1, resultados!$A$1:$ZZ$1, 0))</f>
        <v/>
      </c>
      <c r="B749">
        <f>INDEX(resultados!$A$2:$ZZ$2386, 743, MATCH($B$2, resultados!$A$1:$ZZ$1, 0))</f>
        <v/>
      </c>
      <c r="C749">
        <f>INDEX(resultados!$A$2:$ZZ$2386, 743, MATCH($B$3, resultados!$A$1:$ZZ$1, 0))</f>
        <v/>
      </c>
    </row>
    <row r="750">
      <c r="A750">
        <f>INDEX(resultados!$A$2:$ZZ$2386, 744, MATCH($B$1, resultados!$A$1:$ZZ$1, 0))</f>
        <v/>
      </c>
      <c r="B750">
        <f>INDEX(resultados!$A$2:$ZZ$2386, 744, MATCH($B$2, resultados!$A$1:$ZZ$1, 0))</f>
        <v/>
      </c>
      <c r="C750">
        <f>INDEX(resultados!$A$2:$ZZ$2386, 744, MATCH($B$3, resultados!$A$1:$ZZ$1, 0))</f>
        <v/>
      </c>
    </row>
    <row r="751">
      <c r="A751">
        <f>INDEX(resultados!$A$2:$ZZ$2386, 745, MATCH($B$1, resultados!$A$1:$ZZ$1, 0))</f>
        <v/>
      </c>
      <c r="B751">
        <f>INDEX(resultados!$A$2:$ZZ$2386, 745, MATCH($B$2, resultados!$A$1:$ZZ$1, 0))</f>
        <v/>
      </c>
      <c r="C751">
        <f>INDEX(resultados!$A$2:$ZZ$2386, 745, MATCH($B$3, resultados!$A$1:$ZZ$1, 0))</f>
        <v/>
      </c>
    </row>
    <row r="752">
      <c r="A752">
        <f>INDEX(resultados!$A$2:$ZZ$2386, 746, MATCH($B$1, resultados!$A$1:$ZZ$1, 0))</f>
        <v/>
      </c>
      <c r="B752">
        <f>INDEX(resultados!$A$2:$ZZ$2386, 746, MATCH($B$2, resultados!$A$1:$ZZ$1, 0))</f>
        <v/>
      </c>
      <c r="C752">
        <f>INDEX(resultados!$A$2:$ZZ$2386, 746, MATCH($B$3, resultados!$A$1:$ZZ$1, 0))</f>
        <v/>
      </c>
    </row>
    <row r="753">
      <c r="A753">
        <f>INDEX(resultados!$A$2:$ZZ$2386, 747, MATCH($B$1, resultados!$A$1:$ZZ$1, 0))</f>
        <v/>
      </c>
      <c r="B753">
        <f>INDEX(resultados!$A$2:$ZZ$2386, 747, MATCH($B$2, resultados!$A$1:$ZZ$1, 0))</f>
        <v/>
      </c>
      <c r="C753">
        <f>INDEX(resultados!$A$2:$ZZ$2386, 747, MATCH($B$3, resultados!$A$1:$ZZ$1, 0))</f>
        <v/>
      </c>
    </row>
    <row r="754">
      <c r="A754">
        <f>INDEX(resultados!$A$2:$ZZ$2386, 748, MATCH($B$1, resultados!$A$1:$ZZ$1, 0))</f>
        <v/>
      </c>
      <c r="B754">
        <f>INDEX(resultados!$A$2:$ZZ$2386, 748, MATCH($B$2, resultados!$A$1:$ZZ$1, 0))</f>
        <v/>
      </c>
      <c r="C754">
        <f>INDEX(resultados!$A$2:$ZZ$2386, 748, MATCH($B$3, resultados!$A$1:$ZZ$1, 0))</f>
        <v/>
      </c>
    </row>
    <row r="755">
      <c r="A755">
        <f>INDEX(resultados!$A$2:$ZZ$2386, 749, MATCH($B$1, resultados!$A$1:$ZZ$1, 0))</f>
        <v/>
      </c>
      <c r="B755">
        <f>INDEX(resultados!$A$2:$ZZ$2386, 749, MATCH($B$2, resultados!$A$1:$ZZ$1, 0))</f>
        <v/>
      </c>
      <c r="C755">
        <f>INDEX(resultados!$A$2:$ZZ$2386, 749, MATCH($B$3, resultados!$A$1:$ZZ$1, 0))</f>
        <v/>
      </c>
    </row>
    <row r="756">
      <c r="A756">
        <f>INDEX(resultados!$A$2:$ZZ$2386, 750, MATCH($B$1, resultados!$A$1:$ZZ$1, 0))</f>
        <v/>
      </c>
      <c r="B756">
        <f>INDEX(resultados!$A$2:$ZZ$2386, 750, MATCH($B$2, resultados!$A$1:$ZZ$1, 0))</f>
        <v/>
      </c>
      <c r="C756">
        <f>INDEX(resultados!$A$2:$ZZ$2386, 750, MATCH($B$3, resultados!$A$1:$ZZ$1, 0))</f>
        <v/>
      </c>
    </row>
    <row r="757">
      <c r="A757">
        <f>INDEX(resultados!$A$2:$ZZ$2386, 751, MATCH($B$1, resultados!$A$1:$ZZ$1, 0))</f>
        <v/>
      </c>
      <c r="B757">
        <f>INDEX(resultados!$A$2:$ZZ$2386, 751, MATCH($B$2, resultados!$A$1:$ZZ$1, 0))</f>
        <v/>
      </c>
      <c r="C757">
        <f>INDEX(resultados!$A$2:$ZZ$2386, 751, MATCH($B$3, resultados!$A$1:$ZZ$1, 0))</f>
        <v/>
      </c>
    </row>
    <row r="758">
      <c r="A758">
        <f>INDEX(resultados!$A$2:$ZZ$2386, 752, MATCH($B$1, resultados!$A$1:$ZZ$1, 0))</f>
        <v/>
      </c>
      <c r="B758">
        <f>INDEX(resultados!$A$2:$ZZ$2386, 752, MATCH($B$2, resultados!$A$1:$ZZ$1, 0))</f>
        <v/>
      </c>
      <c r="C758">
        <f>INDEX(resultados!$A$2:$ZZ$2386, 752, MATCH($B$3, resultados!$A$1:$ZZ$1, 0))</f>
        <v/>
      </c>
    </row>
    <row r="759">
      <c r="A759">
        <f>INDEX(resultados!$A$2:$ZZ$2386, 753, MATCH($B$1, resultados!$A$1:$ZZ$1, 0))</f>
        <v/>
      </c>
      <c r="B759">
        <f>INDEX(resultados!$A$2:$ZZ$2386, 753, MATCH($B$2, resultados!$A$1:$ZZ$1, 0))</f>
        <v/>
      </c>
      <c r="C759">
        <f>INDEX(resultados!$A$2:$ZZ$2386, 753, MATCH($B$3, resultados!$A$1:$ZZ$1, 0))</f>
        <v/>
      </c>
    </row>
    <row r="760">
      <c r="A760">
        <f>INDEX(resultados!$A$2:$ZZ$2386, 754, MATCH($B$1, resultados!$A$1:$ZZ$1, 0))</f>
        <v/>
      </c>
      <c r="B760">
        <f>INDEX(resultados!$A$2:$ZZ$2386, 754, MATCH($B$2, resultados!$A$1:$ZZ$1, 0))</f>
        <v/>
      </c>
      <c r="C760">
        <f>INDEX(resultados!$A$2:$ZZ$2386, 754, MATCH($B$3, resultados!$A$1:$ZZ$1, 0))</f>
        <v/>
      </c>
    </row>
    <row r="761">
      <c r="A761">
        <f>INDEX(resultados!$A$2:$ZZ$2386, 755, MATCH($B$1, resultados!$A$1:$ZZ$1, 0))</f>
        <v/>
      </c>
      <c r="B761">
        <f>INDEX(resultados!$A$2:$ZZ$2386, 755, MATCH($B$2, resultados!$A$1:$ZZ$1, 0))</f>
        <v/>
      </c>
      <c r="C761">
        <f>INDEX(resultados!$A$2:$ZZ$2386, 755, MATCH($B$3, resultados!$A$1:$ZZ$1, 0))</f>
        <v/>
      </c>
    </row>
    <row r="762">
      <c r="A762">
        <f>INDEX(resultados!$A$2:$ZZ$2386, 756, MATCH($B$1, resultados!$A$1:$ZZ$1, 0))</f>
        <v/>
      </c>
      <c r="B762">
        <f>INDEX(resultados!$A$2:$ZZ$2386, 756, MATCH($B$2, resultados!$A$1:$ZZ$1, 0))</f>
        <v/>
      </c>
      <c r="C762">
        <f>INDEX(resultados!$A$2:$ZZ$2386, 756, MATCH($B$3, resultados!$A$1:$ZZ$1, 0))</f>
        <v/>
      </c>
    </row>
    <row r="763">
      <c r="A763">
        <f>INDEX(resultados!$A$2:$ZZ$2386, 757, MATCH($B$1, resultados!$A$1:$ZZ$1, 0))</f>
        <v/>
      </c>
      <c r="B763">
        <f>INDEX(resultados!$A$2:$ZZ$2386, 757, MATCH($B$2, resultados!$A$1:$ZZ$1, 0))</f>
        <v/>
      </c>
      <c r="C763">
        <f>INDEX(resultados!$A$2:$ZZ$2386, 757, MATCH($B$3, resultados!$A$1:$ZZ$1, 0))</f>
        <v/>
      </c>
    </row>
    <row r="764">
      <c r="A764">
        <f>INDEX(resultados!$A$2:$ZZ$2386, 758, MATCH($B$1, resultados!$A$1:$ZZ$1, 0))</f>
        <v/>
      </c>
      <c r="B764">
        <f>INDEX(resultados!$A$2:$ZZ$2386, 758, MATCH($B$2, resultados!$A$1:$ZZ$1, 0))</f>
        <v/>
      </c>
      <c r="C764">
        <f>INDEX(resultados!$A$2:$ZZ$2386, 758, MATCH($B$3, resultados!$A$1:$ZZ$1, 0))</f>
        <v/>
      </c>
    </row>
    <row r="765">
      <c r="A765">
        <f>INDEX(resultados!$A$2:$ZZ$2386, 759, MATCH($B$1, resultados!$A$1:$ZZ$1, 0))</f>
        <v/>
      </c>
      <c r="B765">
        <f>INDEX(resultados!$A$2:$ZZ$2386, 759, MATCH($B$2, resultados!$A$1:$ZZ$1, 0))</f>
        <v/>
      </c>
      <c r="C765">
        <f>INDEX(resultados!$A$2:$ZZ$2386, 759, MATCH($B$3, resultados!$A$1:$ZZ$1, 0))</f>
        <v/>
      </c>
    </row>
    <row r="766">
      <c r="A766">
        <f>INDEX(resultados!$A$2:$ZZ$2386, 760, MATCH($B$1, resultados!$A$1:$ZZ$1, 0))</f>
        <v/>
      </c>
      <c r="B766">
        <f>INDEX(resultados!$A$2:$ZZ$2386, 760, MATCH($B$2, resultados!$A$1:$ZZ$1, 0))</f>
        <v/>
      </c>
      <c r="C766">
        <f>INDEX(resultados!$A$2:$ZZ$2386, 760, MATCH($B$3, resultados!$A$1:$ZZ$1, 0))</f>
        <v/>
      </c>
    </row>
    <row r="767">
      <c r="A767">
        <f>INDEX(resultados!$A$2:$ZZ$2386, 761, MATCH($B$1, resultados!$A$1:$ZZ$1, 0))</f>
        <v/>
      </c>
      <c r="B767">
        <f>INDEX(resultados!$A$2:$ZZ$2386, 761, MATCH($B$2, resultados!$A$1:$ZZ$1, 0))</f>
        <v/>
      </c>
      <c r="C767">
        <f>INDEX(resultados!$A$2:$ZZ$2386, 761, MATCH($B$3, resultados!$A$1:$ZZ$1, 0))</f>
        <v/>
      </c>
    </row>
    <row r="768">
      <c r="A768">
        <f>INDEX(resultados!$A$2:$ZZ$2386, 762, MATCH($B$1, resultados!$A$1:$ZZ$1, 0))</f>
        <v/>
      </c>
      <c r="B768">
        <f>INDEX(resultados!$A$2:$ZZ$2386, 762, MATCH($B$2, resultados!$A$1:$ZZ$1, 0))</f>
        <v/>
      </c>
      <c r="C768">
        <f>INDEX(resultados!$A$2:$ZZ$2386, 762, MATCH($B$3, resultados!$A$1:$ZZ$1, 0))</f>
        <v/>
      </c>
    </row>
    <row r="769">
      <c r="A769">
        <f>INDEX(resultados!$A$2:$ZZ$2386, 763, MATCH($B$1, resultados!$A$1:$ZZ$1, 0))</f>
        <v/>
      </c>
      <c r="B769">
        <f>INDEX(resultados!$A$2:$ZZ$2386, 763, MATCH($B$2, resultados!$A$1:$ZZ$1, 0))</f>
        <v/>
      </c>
      <c r="C769">
        <f>INDEX(resultados!$A$2:$ZZ$2386, 763, MATCH($B$3, resultados!$A$1:$ZZ$1, 0))</f>
        <v/>
      </c>
    </row>
    <row r="770">
      <c r="A770">
        <f>INDEX(resultados!$A$2:$ZZ$2386, 764, MATCH($B$1, resultados!$A$1:$ZZ$1, 0))</f>
        <v/>
      </c>
      <c r="B770">
        <f>INDEX(resultados!$A$2:$ZZ$2386, 764, MATCH($B$2, resultados!$A$1:$ZZ$1, 0))</f>
        <v/>
      </c>
      <c r="C770">
        <f>INDEX(resultados!$A$2:$ZZ$2386, 764, MATCH($B$3, resultados!$A$1:$ZZ$1, 0))</f>
        <v/>
      </c>
    </row>
    <row r="771">
      <c r="A771">
        <f>INDEX(resultados!$A$2:$ZZ$2386, 765, MATCH($B$1, resultados!$A$1:$ZZ$1, 0))</f>
        <v/>
      </c>
      <c r="B771">
        <f>INDEX(resultados!$A$2:$ZZ$2386, 765, MATCH($B$2, resultados!$A$1:$ZZ$1, 0))</f>
        <v/>
      </c>
      <c r="C771">
        <f>INDEX(resultados!$A$2:$ZZ$2386, 765, MATCH($B$3, resultados!$A$1:$ZZ$1, 0))</f>
        <v/>
      </c>
    </row>
    <row r="772">
      <c r="A772">
        <f>INDEX(resultados!$A$2:$ZZ$2386, 766, MATCH($B$1, resultados!$A$1:$ZZ$1, 0))</f>
        <v/>
      </c>
      <c r="B772">
        <f>INDEX(resultados!$A$2:$ZZ$2386, 766, MATCH($B$2, resultados!$A$1:$ZZ$1, 0))</f>
        <v/>
      </c>
      <c r="C772">
        <f>INDEX(resultados!$A$2:$ZZ$2386, 766, MATCH($B$3, resultados!$A$1:$ZZ$1, 0))</f>
        <v/>
      </c>
    </row>
    <row r="773">
      <c r="A773">
        <f>INDEX(resultados!$A$2:$ZZ$2386, 767, MATCH($B$1, resultados!$A$1:$ZZ$1, 0))</f>
        <v/>
      </c>
      <c r="B773">
        <f>INDEX(resultados!$A$2:$ZZ$2386, 767, MATCH($B$2, resultados!$A$1:$ZZ$1, 0))</f>
        <v/>
      </c>
      <c r="C773">
        <f>INDEX(resultados!$A$2:$ZZ$2386, 767, MATCH($B$3, resultados!$A$1:$ZZ$1, 0))</f>
        <v/>
      </c>
    </row>
    <row r="774">
      <c r="A774">
        <f>INDEX(resultados!$A$2:$ZZ$2386, 768, MATCH($B$1, resultados!$A$1:$ZZ$1, 0))</f>
        <v/>
      </c>
      <c r="B774">
        <f>INDEX(resultados!$A$2:$ZZ$2386, 768, MATCH($B$2, resultados!$A$1:$ZZ$1, 0))</f>
        <v/>
      </c>
      <c r="C774">
        <f>INDEX(resultados!$A$2:$ZZ$2386, 768, MATCH($B$3, resultados!$A$1:$ZZ$1, 0))</f>
        <v/>
      </c>
    </row>
    <row r="775">
      <c r="A775">
        <f>INDEX(resultados!$A$2:$ZZ$2386, 769, MATCH($B$1, resultados!$A$1:$ZZ$1, 0))</f>
        <v/>
      </c>
      <c r="B775">
        <f>INDEX(resultados!$A$2:$ZZ$2386, 769, MATCH($B$2, resultados!$A$1:$ZZ$1, 0))</f>
        <v/>
      </c>
      <c r="C775">
        <f>INDEX(resultados!$A$2:$ZZ$2386, 769, MATCH($B$3, resultados!$A$1:$ZZ$1, 0))</f>
        <v/>
      </c>
    </row>
    <row r="776">
      <c r="A776">
        <f>INDEX(resultados!$A$2:$ZZ$2386, 770, MATCH($B$1, resultados!$A$1:$ZZ$1, 0))</f>
        <v/>
      </c>
      <c r="B776">
        <f>INDEX(resultados!$A$2:$ZZ$2386, 770, MATCH($B$2, resultados!$A$1:$ZZ$1, 0))</f>
        <v/>
      </c>
      <c r="C776">
        <f>INDEX(resultados!$A$2:$ZZ$2386, 770, MATCH($B$3, resultados!$A$1:$ZZ$1, 0))</f>
        <v/>
      </c>
    </row>
    <row r="777">
      <c r="A777">
        <f>INDEX(resultados!$A$2:$ZZ$2386, 771, MATCH($B$1, resultados!$A$1:$ZZ$1, 0))</f>
        <v/>
      </c>
      <c r="B777">
        <f>INDEX(resultados!$A$2:$ZZ$2386, 771, MATCH($B$2, resultados!$A$1:$ZZ$1, 0))</f>
        <v/>
      </c>
      <c r="C777">
        <f>INDEX(resultados!$A$2:$ZZ$2386, 771, MATCH($B$3, resultados!$A$1:$ZZ$1, 0))</f>
        <v/>
      </c>
    </row>
    <row r="778">
      <c r="A778">
        <f>INDEX(resultados!$A$2:$ZZ$2386, 772, MATCH($B$1, resultados!$A$1:$ZZ$1, 0))</f>
        <v/>
      </c>
      <c r="B778">
        <f>INDEX(resultados!$A$2:$ZZ$2386, 772, MATCH($B$2, resultados!$A$1:$ZZ$1, 0))</f>
        <v/>
      </c>
      <c r="C778">
        <f>INDEX(resultados!$A$2:$ZZ$2386, 772, MATCH($B$3, resultados!$A$1:$ZZ$1, 0))</f>
        <v/>
      </c>
    </row>
    <row r="779">
      <c r="A779">
        <f>INDEX(resultados!$A$2:$ZZ$2386, 773, MATCH($B$1, resultados!$A$1:$ZZ$1, 0))</f>
        <v/>
      </c>
      <c r="B779">
        <f>INDEX(resultados!$A$2:$ZZ$2386, 773, MATCH($B$2, resultados!$A$1:$ZZ$1, 0))</f>
        <v/>
      </c>
      <c r="C779">
        <f>INDEX(resultados!$A$2:$ZZ$2386, 773, MATCH($B$3, resultados!$A$1:$ZZ$1, 0))</f>
        <v/>
      </c>
    </row>
    <row r="780">
      <c r="A780">
        <f>INDEX(resultados!$A$2:$ZZ$2386, 774, MATCH($B$1, resultados!$A$1:$ZZ$1, 0))</f>
        <v/>
      </c>
      <c r="B780">
        <f>INDEX(resultados!$A$2:$ZZ$2386, 774, MATCH($B$2, resultados!$A$1:$ZZ$1, 0))</f>
        <v/>
      </c>
      <c r="C780">
        <f>INDEX(resultados!$A$2:$ZZ$2386, 774, MATCH($B$3, resultados!$A$1:$ZZ$1, 0))</f>
        <v/>
      </c>
    </row>
    <row r="781">
      <c r="A781">
        <f>INDEX(resultados!$A$2:$ZZ$2386, 775, MATCH($B$1, resultados!$A$1:$ZZ$1, 0))</f>
        <v/>
      </c>
      <c r="B781">
        <f>INDEX(resultados!$A$2:$ZZ$2386, 775, MATCH($B$2, resultados!$A$1:$ZZ$1, 0))</f>
        <v/>
      </c>
      <c r="C781">
        <f>INDEX(resultados!$A$2:$ZZ$2386, 775, MATCH($B$3, resultados!$A$1:$ZZ$1, 0))</f>
        <v/>
      </c>
    </row>
    <row r="782">
      <c r="A782">
        <f>INDEX(resultados!$A$2:$ZZ$2386, 776, MATCH($B$1, resultados!$A$1:$ZZ$1, 0))</f>
        <v/>
      </c>
      <c r="B782">
        <f>INDEX(resultados!$A$2:$ZZ$2386, 776, MATCH($B$2, resultados!$A$1:$ZZ$1, 0))</f>
        <v/>
      </c>
      <c r="C782">
        <f>INDEX(resultados!$A$2:$ZZ$2386, 776, MATCH($B$3, resultados!$A$1:$ZZ$1, 0))</f>
        <v/>
      </c>
    </row>
    <row r="783">
      <c r="A783">
        <f>INDEX(resultados!$A$2:$ZZ$2386, 777, MATCH($B$1, resultados!$A$1:$ZZ$1, 0))</f>
        <v/>
      </c>
      <c r="B783">
        <f>INDEX(resultados!$A$2:$ZZ$2386, 777, MATCH($B$2, resultados!$A$1:$ZZ$1, 0))</f>
        <v/>
      </c>
      <c r="C783">
        <f>INDEX(resultados!$A$2:$ZZ$2386, 777, MATCH($B$3, resultados!$A$1:$ZZ$1, 0))</f>
        <v/>
      </c>
    </row>
    <row r="784">
      <c r="A784">
        <f>INDEX(resultados!$A$2:$ZZ$2386, 778, MATCH($B$1, resultados!$A$1:$ZZ$1, 0))</f>
        <v/>
      </c>
      <c r="B784">
        <f>INDEX(resultados!$A$2:$ZZ$2386, 778, MATCH($B$2, resultados!$A$1:$ZZ$1, 0))</f>
        <v/>
      </c>
      <c r="C784">
        <f>INDEX(resultados!$A$2:$ZZ$2386, 778, MATCH($B$3, resultados!$A$1:$ZZ$1, 0))</f>
        <v/>
      </c>
    </row>
    <row r="785">
      <c r="A785">
        <f>INDEX(resultados!$A$2:$ZZ$2386, 779, MATCH($B$1, resultados!$A$1:$ZZ$1, 0))</f>
        <v/>
      </c>
      <c r="B785">
        <f>INDEX(resultados!$A$2:$ZZ$2386, 779, MATCH($B$2, resultados!$A$1:$ZZ$1, 0))</f>
        <v/>
      </c>
      <c r="C785">
        <f>INDEX(resultados!$A$2:$ZZ$2386, 779, MATCH($B$3, resultados!$A$1:$ZZ$1, 0))</f>
        <v/>
      </c>
    </row>
    <row r="786">
      <c r="A786">
        <f>INDEX(resultados!$A$2:$ZZ$2386, 780, MATCH($B$1, resultados!$A$1:$ZZ$1, 0))</f>
        <v/>
      </c>
      <c r="B786">
        <f>INDEX(resultados!$A$2:$ZZ$2386, 780, MATCH($B$2, resultados!$A$1:$ZZ$1, 0))</f>
        <v/>
      </c>
      <c r="C786">
        <f>INDEX(resultados!$A$2:$ZZ$2386, 780, MATCH($B$3, resultados!$A$1:$ZZ$1, 0))</f>
        <v/>
      </c>
    </row>
    <row r="787">
      <c r="A787">
        <f>INDEX(resultados!$A$2:$ZZ$2386, 781, MATCH($B$1, resultados!$A$1:$ZZ$1, 0))</f>
        <v/>
      </c>
      <c r="B787">
        <f>INDEX(resultados!$A$2:$ZZ$2386, 781, MATCH($B$2, resultados!$A$1:$ZZ$1, 0))</f>
        <v/>
      </c>
      <c r="C787">
        <f>INDEX(resultados!$A$2:$ZZ$2386, 781, MATCH($B$3, resultados!$A$1:$ZZ$1, 0))</f>
        <v/>
      </c>
    </row>
    <row r="788">
      <c r="A788">
        <f>INDEX(resultados!$A$2:$ZZ$2386, 782, MATCH($B$1, resultados!$A$1:$ZZ$1, 0))</f>
        <v/>
      </c>
      <c r="B788">
        <f>INDEX(resultados!$A$2:$ZZ$2386, 782, MATCH($B$2, resultados!$A$1:$ZZ$1, 0))</f>
        <v/>
      </c>
      <c r="C788">
        <f>INDEX(resultados!$A$2:$ZZ$2386, 782, MATCH($B$3, resultados!$A$1:$ZZ$1, 0))</f>
        <v/>
      </c>
    </row>
    <row r="789">
      <c r="A789">
        <f>INDEX(resultados!$A$2:$ZZ$2386, 783, MATCH($B$1, resultados!$A$1:$ZZ$1, 0))</f>
        <v/>
      </c>
      <c r="B789">
        <f>INDEX(resultados!$A$2:$ZZ$2386, 783, MATCH($B$2, resultados!$A$1:$ZZ$1, 0))</f>
        <v/>
      </c>
      <c r="C789">
        <f>INDEX(resultados!$A$2:$ZZ$2386, 783, MATCH($B$3, resultados!$A$1:$ZZ$1, 0))</f>
        <v/>
      </c>
    </row>
    <row r="790">
      <c r="A790">
        <f>INDEX(resultados!$A$2:$ZZ$2386, 784, MATCH($B$1, resultados!$A$1:$ZZ$1, 0))</f>
        <v/>
      </c>
      <c r="B790">
        <f>INDEX(resultados!$A$2:$ZZ$2386, 784, MATCH($B$2, resultados!$A$1:$ZZ$1, 0))</f>
        <v/>
      </c>
      <c r="C790">
        <f>INDEX(resultados!$A$2:$ZZ$2386, 784, MATCH($B$3, resultados!$A$1:$ZZ$1, 0))</f>
        <v/>
      </c>
    </row>
    <row r="791">
      <c r="A791">
        <f>INDEX(resultados!$A$2:$ZZ$2386, 785, MATCH($B$1, resultados!$A$1:$ZZ$1, 0))</f>
        <v/>
      </c>
      <c r="B791">
        <f>INDEX(resultados!$A$2:$ZZ$2386, 785, MATCH($B$2, resultados!$A$1:$ZZ$1, 0))</f>
        <v/>
      </c>
      <c r="C791">
        <f>INDEX(resultados!$A$2:$ZZ$2386, 785, MATCH($B$3, resultados!$A$1:$ZZ$1, 0))</f>
        <v/>
      </c>
    </row>
    <row r="792">
      <c r="A792">
        <f>INDEX(resultados!$A$2:$ZZ$2386, 786, MATCH($B$1, resultados!$A$1:$ZZ$1, 0))</f>
        <v/>
      </c>
      <c r="B792">
        <f>INDEX(resultados!$A$2:$ZZ$2386, 786, MATCH($B$2, resultados!$A$1:$ZZ$1, 0))</f>
        <v/>
      </c>
      <c r="C792">
        <f>INDEX(resultados!$A$2:$ZZ$2386, 786, MATCH($B$3, resultados!$A$1:$ZZ$1, 0))</f>
        <v/>
      </c>
    </row>
    <row r="793">
      <c r="A793">
        <f>INDEX(resultados!$A$2:$ZZ$2386, 787, MATCH($B$1, resultados!$A$1:$ZZ$1, 0))</f>
        <v/>
      </c>
      <c r="B793">
        <f>INDEX(resultados!$A$2:$ZZ$2386, 787, MATCH($B$2, resultados!$A$1:$ZZ$1, 0))</f>
        <v/>
      </c>
      <c r="C793">
        <f>INDEX(resultados!$A$2:$ZZ$2386, 787, MATCH($B$3, resultados!$A$1:$ZZ$1, 0))</f>
        <v/>
      </c>
    </row>
    <row r="794">
      <c r="A794">
        <f>INDEX(resultados!$A$2:$ZZ$2386, 788, MATCH($B$1, resultados!$A$1:$ZZ$1, 0))</f>
        <v/>
      </c>
      <c r="B794">
        <f>INDEX(resultados!$A$2:$ZZ$2386, 788, MATCH($B$2, resultados!$A$1:$ZZ$1, 0))</f>
        <v/>
      </c>
      <c r="C794">
        <f>INDEX(resultados!$A$2:$ZZ$2386, 788, MATCH($B$3, resultados!$A$1:$ZZ$1, 0))</f>
        <v/>
      </c>
    </row>
    <row r="795">
      <c r="A795">
        <f>INDEX(resultados!$A$2:$ZZ$2386, 789, MATCH($B$1, resultados!$A$1:$ZZ$1, 0))</f>
        <v/>
      </c>
      <c r="B795">
        <f>INDEX(resultados!$A$2:$ZZ$2386, 789, MATCH($B$2, resultados!$A$1:$ZZ$1, 0))</f>
        <v/>
      </c>
      <c r="C795">
        <f>INDEX(resultados!$A$2:$ZZ$2386, 789, MATCH($B$3, resultados!$A$1:$ZZ$1, 0))</f>
        <v/>
      </c>
    </row>
    <row r="796">
      <c r="A796">
        <f>INDEX(resultados!$A$2:$ZZ$2386, 790, MATCH($B$1, resultados!$A$1:$ZZ$1, 0))</f>
        <v/>
      </c>
      <c r="B796">
        <f>INDEX(resultados!$A$2:$ZZ$2386, 790, MATCH($B$2, resultados!$A$1:$ZZ$1, 0))</f>
        <v/>
      </c>
      <c r="C796">
        <f>INDEX(resultados!$A$2:$ZZ$2386, 790, MATCH($B$3, resultados!$A$1:$ZZ$1, 0))</f>
        <v/>
      </c>
    </row>
    <row r="797">
      <c r="A797">
        <f>INDEX(resultados!$A$2:$ZZ$2386, 791, MATCH($B$1, resultados!$A$1:$ZZ$1, 0))</f>
        <v/>
      </c>
      <c r="B797">
        <f>INDEX(resultados!$A$2:$ZZ$2386, 791, MATCH($B$2, resultados!$A$1:$ZZ$1, 0))</f>
        <v/>
      </c>
      <c r="C797">
        <f>INDEX(resultados!$A$2:$ZZ$2386, 791, MATCH($B$3, resultados!$A$1:$ZZ$1, 0))</f>
        <v/>
      </c>
    </row>
    <row r="798">
      <c r="A798">
        <f>INDEX(resultados!$A$2:$ZZ$2386, 792, MATCH($B$1, resultados!$A$1:$ZZ$1, 0))</f>
        <v/>
      </c>
      <c r="B798">
        <f>INDEX(resultados!$A$2:$ZZ$2386, 792, MATCH($B$2, resultados!$A$1:$ZZ$1, 0))</f>
        <v/>
      </c>
      <c r="C798">
        <f>INDEX(resultados!$A$2:$ZZ$2386, 792, MATCH($B$3, resultados!$A$1:$ZZ$1, 0))</f>
        <v/>
      </c>
    </row>
    <row r="799">
      <c r="A799">
        <f>INDEX(resultados!$A$2:$ZZ$2386, 793, MATCH($B$1, resultados!$A$1:$ZZ$1, 0))</f>
        <v/>
      </c>
      <c r="B799">
        <f>INDEX(resultados!$A$2:$ZZ$2386, 793, MATCH($B$2, resultados!$A$1:$ZZ$1, 0))</f>
        <v/>
      </c>
      <c r="C799">
        <f>INDEX(resultados!$A$2:$ZZ$2386, 793, MATCH($B$3, resultados!$A$1:$ZZ$1, 0))</f>
        <v/>
      </c>
    </row>
    <row r="800">
      <c r="A800">
        <f>INDEX(resultados!$A$2:$ZZ$2386, 794, MATCH($B$1, resultados!$A$1:$ZZ$1, 0))</f>
        <v/>
      </c>
      <c r="B800">
        <f>INDEX(resultados!$A$2:$ZZ$2386, 794, MATCH($B$2, resultados!$A$1:$ZZ$1, 0))</f>
        <v/>
      </c>
      <c r="C800">
        <f>INDEX(resultados!$A$2:$ZZ$2386, 794, MATCH($B$3, resultados!$A$1:$ZZ$1, 0))</f>
        <v/>
      </c>
    </row>
    <row r="801">
      <c r="A801">
        <f>INDEX(resultados!$A$2:$ZZ$2386, 795, MATCH($B$1, resultados!$A$1:$ZZ$1, 0))</f>
        <v/>
      </c>
      <c r="B801">
        <f>INDEX(resultados!$A$2:$ZZ$2386, 795, MATCH($B$2, resultados!$A$1:$ZZ$1, 0))</f>
        <v/>
      </c>
      <c r="C801">
        <f>INDEX(resultados!$A$2:$ZZ$2386, 795, MATCH($B$3, resultados!$A$1:$ZZ$1, 0))</f>
        <v/>
      </c>
    </row>
    <row r="802">
      <c r="A802">
        <f>INDEX(resultados!$A$2:$ZZ$2386, 796, MATCH($B$1, resultados!$A$1:$ZZ$1, 0))</f>
        <v/>
      </c>
      <c r="B802">
        <f>INDEX(resultados!$A$2:$ZZ$2386, 796, MATCH($B$2, resultados!$A$1:$ZZ$1, 0))</f>
        <v/>
      </c>
      <c r="C802">
        <f>INDEX(resultados!$A$2:$ZZ$2386, 796, MATCH($B$3, resultados!$A$1:$ZZ$1, 0))</f>
        <v/>
      </c>
    </row>
    <row r="803">
      <c r="A803">
        <f>INDEX(resultados!$A$2:$ZZ$2386, 797, MATCH($B$1, resultados!$A$1:$ZZ$1, 0))</f>
        <v/>
      </c>
      <c r="B803">
        <f>INDEX(resultados!$A$2:$ZZ$2386, 797, MATCH($B$2, resultados!$A$1:$ZZ$1, 0))</f>
        <v/>
      </c>
      <c r="C803">
        <f>INDEX(resultados!$A$2:$ZZ$2386, 797, MATCH($B$3, resultados!$A$1:$ZZ$1, 0))</f>
        <v/>
      </c>
    </row>
    <row r="804">
      <c r="A804">
        <f>INDEX(resultados!$A$2:$ZZ$2386, 798, MATCH($B$1, resultados!$A$1:$ZZ$1, 0))</f>
        <v/>
      </c>
      <c r="B804">
        <f>INDEX(resultados!$A$2:$ZZ$2386, 798, MATCH($B$2, resultados!$A$1:$ZZ$1, 0))</f>
        <v/>
      </c>
      <c r="C804">
        <f>INDEX(resultados!$A$2:$ZZ$2386, 798, MATCH($B$3, resultados!$A$1:$ZZ$1, 0))</f>
        <v/>
      </c>
    </row>
    <row r="805">
      <c r="A805">
        <f>INDEX(resultados!$A$2:$ZZ$2386, 799, MATCH($B$1, resultados!$A$1:$ZZ$1, 0))</f>
        <v/>
      </c>
      <c r="B805">
        <f>INDEX(resultados!$A$2:$ZZ$2386, 799, MATCH($B$2, resultados!$A$1:$ZZ$1, 0))</f>
        <v/>
      </c>
      <c r="C805">
        <f>INDEX(resultados!$A$2:$ZZ$2386, 799, MATCH($B$3, resultados!$A$1:$ZZ$1, 0))</f>
        <v/>
      </c>
    </row>
    <row r="806">
      <c r="A806">
        <f>INDEX(resultados!$A$2:$ZZ$2386, 800, MATCH($B$1, resultados!$A$1:$ZZ$1, 0))</f>
        <v/>
      </c>
      <c r="B806">
        <f>INDEX(resultados!$A$2:$ZZ$2386, 800, MATCH($B$2, resultados!$A$1:$ZZ$1, 0))</f>
        <v/>
      </c>
      <c r="C806">
        <f>INDEX(resultados!$A$2:$ZZ$2386, 800, MATCH($B$3, resultados!$A$1:$ZZ$1, 0))</f>
        <v/>
      </c>
    </row>
    <row r="807">
      <c r="A807">
        <f>INDEX(resultados!$A$2:$ZZ$2386, 801, MATCH($B$1, resultados!$A$1:$ZZ$1, 0))</f>
        <v/>
      </c>
      <c r="B807">
        <f>INDEX(resultados!$A$2:$ZZ$2386, 801, MATCH($B$2, resultados!$A$1:$ZZ$1, 0))</f>
        <v/>
      </c>
      <c r="C807">
        <f>INDEX(resultados!$A$2:$ZZ$2386, 801, MATCH($B$3, resultados!$A$1:$ZZ$1, 0))</f>
        <v/>
      </c>
    </row>
    <row r="808">
      <c r="A808">
        <f>INDEX(resultados!$A$2:$ZZ$2386, 802, MATCH($B$1, resultados!$A$1:$ZZ$1, 0))</f>
        <v/>
      </c>
      <c r="B808">
        <f>INDEX(resultados!$A$2:$ZZ$2386, 802, MATCH($B$2, resultados!$A$1:$ZZ$1, 0))</f>
        <v/>
      </c>
      <c r="C808">
        <f>INDEX(resultados!$A$2:$ZZ$2386, 802, MATCH($B$3, resultados!$A$1:$ZZ$1, 0))</f>
        <v/>
      </c>
    </row>
    <row r="809">
      <c r="A809">
        <f>INDEX(resultados!$A$2:$ZZ$2386, 803, MATCH($B$1, resultados!$A$1:$ZZ$1, 0))</f>
        <v/>
      </c>
      <c r="B809">
        <f>INDEX(resultados!$A$2:$ZZ$2386, 803, MATCH($B$2, resultados!$A$1:$ZZ$1, 0))</f>
        <v/>
      </c>
      <c r="C809">
        <f>INDEX(resultados!$A$2:$ZZ$2386, 803, MATCH($B$3, resultados!$A$1:$ZZ$1, 0))</f>
        <v/>
      </c>
    </row>
    <row r="810">
      <c r="A810">
        <f>INDEX(resultados!$A$2:$ZZ$2386, 804, MATCH($B$1, resultados!$A$1:$ZZ$1, 0))</f>
        <v/>
      </c>
      <c r="B810">
        <f>INDEX(resultados!$A$2:$ZZ$2386, 804, MATCH($B$2, resultados!$A$1:$ZZ$1, 0))</f>
        <v/>
      </c>
      <c r="C810">
        <f>INDEX(resultados!$A$2:$ZZ$2386, 804, MATCH($B$3, resultados!$A$1:$ZZ$1, 0))</f>
        <v/>
      </c>
    </row>
    <row r="811">
      <c r="A811">
        <f>INDEX(resultados!$A$2:$ZZ$2386, 805, MATCH($B$1, resultados!$A$1:$ZZ$1, 0))</f>
        <v/>
      </c>
      <c r="B811">
        <f>INDEX(resultados!$A$2:$ZZ$2386, 805, MATCH($B$2, resultados!$A$1:$ZZ$1, 0))</f>
        <v/>
      </c>
      <c r="C811">
        <f>INDEX(resultados!$A$2:$ZZ$2386, 805, MATCH($B$3, resultados!$A$1:$ZZ$1, 0))</f>
        <v/>
      </c>
    </row>
    <row r="812">
      <c r="A812">
        <f>INDEX(resultados!$A$2:$ZZ$2386, 806, MATCH($B$1, resultados!$A$1:$ZZ$1, 0))</f>
        <v/>
      </c>
      <c r="B812">
        <f>INDEX(resultados!$A$2:$ZZ$2386, 806, MATCH($B$2, resultados!$A$1:$ZZ$1, 0))</f>
        <v/>
      </c>
      <c r="C812">
        <f>INDEX(resultados!$A$2:$ZZ$2386, 806, MATCH($B$3, resultados!$A$1:$ZZ$1, 0))</f>
        <v/>
      </c>
    </row>
    <row r="813">
      <c r="A813">
        <f>INDEX(resultados!$A$2:$ZZ$2386, 807, MATCH($B$1, resultados!$A$1:$ZZ$1, 0))</f>
        <v/>
      </c>
      <c r="B813">
        <f>INDEX(resultados!$A$2:$ZZ$2386, 807, MATCH($B$2, resultados!$A$1:$ZZ$1, 0))</f>
        <v/>
      </c>
      <c r="C813">
        <f>INDEX(resultados!$A$2:$ZZ$2386, 807, MATCH($B$3, resultados!$A$1:$ZZ$1, 0))</f>
        <v/>
      </c>
    </row>
    <row r="814">
      <c r="A814">
        <f>INDEX(resultados!$A$2:$ZZ$2386, 808, MATCH($B$1, resultados!$A$1:$ZZ$1, 0))</f>
        <v/>
      </c>
      <c r="B814">
        <f>INDEX(resultados!$A$2:$ZZ$2386, 808, MATCH($B$2, resultados!$A$1:$ZZ$1, 0))</f>
        <v/>
      </c>
      <c r="C814">
        <f>INDEX(resultados!$A$2:$ZZ$2386, 808, MATCH($B$3, resultados!$A$1:$ZZ$1, 0))</f>
        <v/>
      </c>
    </row>
    <row r="815">
      <c r="A815">
        <f>INDEX(resultados!$A$2:$ZZ$2386, 809, MATCH($B$1, resultados!$A$1:$ZZ$1, 0))</f>
        <v/>
      </c>
      <c r="B815">
        <f>INDEX(resultados!$A$2:$ZZ$2386, 809, MATCH($B$2, resultados!$A$1:$ZZ$1, 0))</f>
        <v/>
      </c>
      <c r="C815">
        <f>INDEX(resultados!$A$2:$ZZ$2386, 809, MATCH($B$3, resultados!$A$1:$ZZ$1, 0))</f>
        <v/>
      </c>
    </row>
    <row r="816">
      <c r="A816">
        <f>INDEX(resultados!$A$2:$ZZ$2386, 810, MATCH($B$1, resultados!$A$1:$ZZ$1, 0))</f>
        <v/>
      </c>
      <c r="B816">
        <f>INDEX(resultados!$A$2:$ZZ$2386, 810, MATCH($B$2, resultados!$A$1:$ZZ$1, 0))</f>
        <v/>
      </c>
      <c r="C816">
        <f>INDEX(resultados!$A$2:$ZZ$2386, 810, MATCH($B$3, resultados!$A$1:$ZZ$1, 0))</f>
        <v/>
      </c>
    </row>
    <row r="817">
      <c r="A817">
        <f>INDEX(resultados!$A$2:$ZZ$2386, 811, MATCH($B$1, resultados!$A$1:$ZZ$1, 0))</f>
        <v/>
      </c>
      <c r="B817">
        <f>INDEX(resultados!$A$2:$ZZ$2386, 811, MATCH($B$2, resultados!$A$1:$ZZ$1, 0))</f>
        <v/>
      </c>
      <c r="C817">
        <f>INDEX(resultados!$A$2:$ZZ$2386, 811, MATCH($B$3, resultados!$A$1:$ZZ$1, 0))</f>
        <v/>
      </c>
    </row>
    <row r="818">
      <c r="A818">
        <f>INDEX(resultados!$A$2:$ZZ$2386, 812, MATCH($B$1, resultados!$A$1:$ZZ$1, 0))</f>
        <v/>
      </c>
      <c r="B818">
        <f>INDEX(resultados!$A$2:$ZZ$2386, 812, MATCH($B$2, resultados!$A$1:$ZZ$1, 0))</f>
        <v/>
      </c>
      <c r="C818">
        <f>INDEX(resultados!$A$2:$ZZ$2386, 812, MATCH($B$3, resultados!$A$1:$ZZ$1, 0))</f>
        <v/>
      </c>
    </row>
    <row r="819">
      <c r="A819">
        <f>INDEX(resultados!$A$2:$ZZ$2386, 813, MATCH($B$1, resultados!$A$1:$ZZ$1, 0))</f>
        <v/>
      </c>
      <c r="B819">
        <f>INDEX(resultados!$A$2:$ZZ$2386, 813, MATCH($B$2, resultados!$A$1:$ZZ$1, 0))</f>
        <v/>
      </c>
      <c r="C819">
        <f>INDEX(resultados!$A$2:$ZZ$2386, 813, MATCH($B$3, resultados!$A$1:$ZZ$1, 0))</f>
        <v/>
      </c>
    </row>
    <row r="820">
      <c r="A820">
        <f>INDEX(resultados!$A$2:$ZZ$2386, 814, MATCH($B$1, resultados!$A$1:$ZZ$1, 0))</f>
        <v/>
      </c>
      <c r="B820">
        <f>INDEX(resultados!$A$2:$ZZ$2386, 814, MATCH($B$2, resultados!$A$1:$ZZ$1, 0))</f>
        <v/>
      </c>
      <c r="C820">
        <f>INDEX(resultados!$A$2:$ZZ$2386, 814, MATCH($B$3, resultados!$A$1:$ZZ$1, 0))</f>
        <v/>
      </c>
    </row>
    <row r="821">
      <c r="A821">
        <f>INDEX(resultados!$A$2:$ZZ$2386, 815, MATCH($B$1, resultados!$A$1:$ZZ$1, 0))</f>
        <v/>
      </c>
      <c r="B821">
        <f>INDEX(resultados!$A$2:$ZZ$2386, 815, MATCH($B$2, resultados!$A$1:$ZZ$1, 0))</f>
        <v/>
      </c>
      <c r="C821">
        <f>INDEX(resultados!$A$2:$ZZ$2386, 815, MATCH($B$3, resultados!$A$1:$ZZ$1, 0))</f>
        <v/>
      </c>
    </row>
    <row r="822">
      <c r="A822">
        <f>INDEX(resultados!$A$2:$ZZ$2386, 816, MATCH($B$1, resultados!$A$1:$ZZ$1, 0))</f>
        <v/>
      </c>
      <c r="B822">
        <f>INDEX(resultados!$A$2:$ZZ$2386, 816, MATCH($B$2, resultados!$A$1:$ZZ$1, 0))</f>
        <v/>
      </c>
      <c r="C822">
        <f>INDEX(resultados!$A$2:$ZZ$2386, 816, MATCH($B$3, resultados!$A$1:$ZZ$1, 0))</f>
        <v/>
      </c>
    </row>
    <row r="823">
      <c r="A823">
        <f>INDEX(resultados!$A$2:$ZZ$2386, 817, MATCH($B$1, resultados!$A$1:$ZZ$1, 0))</f>
        <v/>
      </c>
      <c r="B823">
        <f>INDEX(resultados!$A$2:$ZZ$2386, 817, MATCH($B$2, resultados!$A$1:$ZZ$1, 0))</f>
        <v/>
      </c>
      <c r="C823">
        <f>INDEX(resultados!$A$2:$ZZ$2386, 817, MATCH($B$3, resultados!$A$1:$ZZ$1, 0))</f>
        <v/>
      </c>
    </row>
    <row r="824">
      <c r="A824">
        <f>INDEX(resultados!$A$2:$ZZ$2386, 818, MATCH($B$1, resultados!$A$1:$ZZ$1, 0))</f>
        <v/>
      </c>
      <c r="B824">
        <f>INDEX(resultados!$A$2:$ZZ$2386, 818, MATCH($B$2, resultados!$A$1:$ZZ$1, 0))</f>
        <v/>
      </c>
      <c r="C824">
        <f>INDEX(resultados!$A$2:$ZZ$2386, 818, MATCH($B$3, resultados!$A$1:$ZZ$1, 0))</f>
        <v/>
      </c>
    </row>
    <row r="825">
      <c r="A825">
        <f>INDEX(resultados!$A$2:$ZZ$2386, 819, MATCH($B$1, resultados!$A$1:$ZZ$1, 0))</f>
        <v/>
      </c>
      <c r="B825">
        <f>INDEX(resultados!$A$2:$ZZ$2386, 819, MATCH($B$2, resultados!$A$1:$ZZ$1, 0))</f>
        <v/>
      </c>
      <c r="C825">
        <f>INDEX(resultados!$A$2:$ZZ$2386, 819, MATCH($B$3, resultados!$A$1:$ZZ$1, 0))</f>
        <v/>
      </c>
    </row>
    <row r="826">
      <c r="A826">
        <f>INDEX(resultados!$A$2:$ZZ$2386, 820, MATCH($B$1, resultados!$A$1:$ZZ$1, 0))</f>
        <v/>
      </c>
      <c r="B826">
        <f>INDEX(resultados!$A$2:$ZZ$2386, 820, MATCH($B$2, resultados!$A$1:$ZZ$1, 0))</f>
        <v/>
      </c>
      <c r="C826">
        <f>INDEX(resultados!$A$2:$ZZ$2386, 820, MATCH($B$3, resultados!$A$1:$ZZ$1, 0))</f>
        <v/>
      </c>
    </row>
    <row r="827">
      <c r="A827">
        <f>INDEX(resultados!$A$2:$ZZ$2386, 821, MATCH($B$1, resultados!$A$1:$ZZ$1, 0))</f>
        <v/>
      </c>
      <c r="B827">
        <f>INDEX(resultados!$A$2:$ZZ$2386, 821, MATCH($B$2, resultados!$A$1:$ZZ$1, 0))</f>
        <v/>
      </c>
      <c r="C827">
        <f>INDEX(resultados!$A$2:$ZZ$2386, 821, MATCH($B$3, resultados!$A$1:$ZZ$1, 0))</f>
        <v/>
      </c>
    </row>
    <row r="828">
      <c r="A828">
        <f>INDEX(resultados!$A$2:$ZZ$2386, 822, MATCH($B$1, resultados!$A$1:$ZZ$1, 0))</f>
        <v/>
      </c>
      <c r="B828">
        <f>INDEX(resultados!$A$2:$ZZ$2386, 822, MATCH($B$2, resultados!$A$1:$ZZ$1, 0))</f>
        <v/>
      </c>
      <c r="C828">
        <f>INDEX(resultados!$A$2:$ZZ$2386, 822, MATCH($B$3, resultados!$A$1:$ZZ$1, 0))</f>
        <v/>
      </c>
    </row>
    <row r="829">
      <c r="A829">
        <f>INDEX(resultados!$A$2:$ZZ$2386, 823, MATCH($B$1, resultados!$A$1:$ZZ$1, 0))</f>
        <v/>
      </c>
      <c r="B829">
        <f>INDEX(resultados!$A$2:$ZZ$2386, 823, MATCH($B$2, resultados!$A$1:$ZZ$1, 0))</f>
        <v/>
      </c>
      <c r="C829">
        <f>INDEX(resultados!$A$2:$ZZ$2386, 823, MATCH($B$3, resultados!$A$1:$ZZ$1, 0))</f>
        <v/>
      </c>
    </row>
    <row r="830">
      <c r="A830">
        <f>INDEX(resultados!$A$2:$ZZ$2386, 824, MATCH($B$1, resultados!$A$1:$ZZ$1, 0))</f>
        <v/>
      </c>
      <c r="B830">
        <f>INDEX(resultados!$A$2:$ZZ$2386, 824, MATCH($B$2, resultados!$A$1:$ZZ$1, 0))</f>
        <v/>
      </c>
      <c r="C830">
        <f>INDEX(resultados!$A$2:$ZZ$2386, 824, MATCH($B$3, resultados!$A$1:$ZZ$1, 0))</f>
        <v/>
      </c>
    </row>
    <row r="831">
      <c r="A831">
        <f>INDEX(resultados!$A$2:$ZZ$2386, 825, MATCH($B$1, resultados!$A$1:$ZZ$1, 0))</f>
        <v/>
      </c>
      <c r="B831">
        <f>INDEX(resultados!$A$2:$ZZ$2386, 825, MATCH($B$2, resultados!$A$1:$ZZ$1, 0))</f>
        <v/>
      </c>
      <c r="C831">
        <f>INDEX(resultados!$A$2:$ZZ$2386, 825, MATCH($B$3, resultados!$A$1:$ZZ$1, 0))</f>
        <v/>
      </c>
    </row>
    <row r="832">
      <c r="A832">
        <f>INDEX(resultados!$A$2:$ZZ$2386, 826, MATCH($B$1, resultados!$A$1:$ZZ$1, 0))</f>
        <v/>
      </c>
      <c r="B832">
        <f>INDEX(resultados!$A$2:$ZZ$2386, 826, MATCH($B$2, resultados!$A$1:$ZZ$1, 0))</f>
        <v/>
      </c>
      <c r="C832">
        <f>INDEX(resultados!$A$2:$ZZ$2386, 826, MATCH($B$3, resultados!$A$1:$ZZ$1, 0))</f>
        <v/>
      </c>
    </row>
    <row r="833">
      <c r="A833">
        <f>INDEX(resultados!$A$2:$ZZ$2386, 827, MATCH($B$1, resultados!$A$1:$ZZ$1, 0))</f>
        <v/>
      </c>
      <c r="B833">
        <f>INDEX(resultados!$A$2:$ZZ$2386, 827, MATCH($B$2, resultados!$A$1:$ZZ$1, 0))</f>
        <v/>
      </c>
      <c r="C833">
        <f>INDEX(resultados!$A$2:$ZZ$2386, 827, MATCH($B$3, resultados!$A$1:$ZZ$1, 0))</f>
        <v/>
      </c>
    </row>
    <row r="834">
      <c r="A834">
        <f>INDEX(resultados!$A$2:$ZZ$2386, 828, MATCH($B$1, resultados!$A$1:$ZZ$1, 0))</f>
        <v/>
      </c>
      <c r="B834">
        <f>INDEX(resultados!$A$2:$ZZ$2386, 828, MATCH($B$2, resultados!$A$1:$ZZ$1, 0))</f>
        <v/>
      </c>
      <c r="C834">
        <f>INDEX(resultados!$A$2:$ZZ$2386, 828, MATCH($B$3, resultados!$A$1:$ZZ$1, 0))</f>
        <v/>
      </c>
    </row>
    <row r="835">
      <c r="A835">
        <f>INDEX(resultados!$A$2:$ZZ$2386, 829, MATCH($B$1, resultados!$A$1:$ZZ$1, 0))</f>
        <v/>
      </c>
      <c r="B835">
        <f>INDEX(resultados!$A$2:$ZZ$2386, 829, MATCH($B$2, resultados!$A$1:$ZZ$1, 0))</f>
        <v/>
      </c>
      <c r="C835">
        <f>INDEX(resultados!$A$2:$ZZ$2386, 829, MATCH($B$3, resultados!$A$1:$ZZ$1, 0))</f>
        <v/>
      </c>
    </row>
    <row r="836">
      <c r="A836">
        <f>INDEX(resultados!$A$2:$ZZ$2386, 830, MATCH($B$1, resultados!$A$1:$ZZ$1, 0))</f>
        <v/>
      </c>
      <c r="B836">
        <f>INDEX(resultados!$A$2:$ZZ$2386, 830, MATCH($B$2, resultados!$A$1:$ZZ$1, 0))</f>
        <v/>
      </c>
      <c r="C836">
        <f>INDEX(resultados!$A$2:$ZZ$2386, 830, MATCH($B$3, resultados!$A$1:$ZZ$1, 0))</f>
        <v/>
      </c>
    </row>
    <row r="837">
      <c r="A837">
        <f>INDEX(resultados!$A$2:$ZZ$2386, 831, MATCH($B$1, resultados!$A$1:$ZZ$1, 0))</f>
        <v/>
      </c>
      <c r="B837">
        <f>INDEX(resultados!$A$2:$ZZ$2386, 831, MATCH($B$2, resultados!$A$1:$ZZ$1, 0))</f>
        <v/>
      </c>
      <c r="C837">
        <f>INDEX(resultados!$A$2:$ZZ$2386, 831, MATCH($B$3, resultados!$A$1:$ZZ$1, 0))</f>
        <v/>
      </c>
    </row>
    <row r="838">
      <c r="A838">
        <f>INDEX(resultados!$A$2:$ZZ$2386, 832, MATCH($B$1, resultados!$A$1:$ZZ$1, 0))</f>
        <v/>
      </c>
      <c r="B838">
        <f>INDEX(resultados!$A$2:$ZZ$2386, 832, MATCH($B$2, resultados!$A$1:$ZZ$1, 0))</f>
        <v/>
      </c>
      <c r="C838">
        <f>INDEX(resultados!$A$2:$ZZ$2386, 832, MATCH($B$3, resultados!$A$1:$ZZ$1, 0))</f>
        <v/>
      </c>
    </row>
    <row r="839">
      <c r="A839">
        <f>INDEX(resultados!$A$2:$ZZ$2386, 833, MATCH($B$1, resultados!$A$1:$ZZ$1, 0))</f>
        <v/>
      </c>
      <c r="B839">
        <f>INDEX(resultados!$A$2:$ZZ$2386, 833, MATCH($B$2, resultados!$A$1:$ZZ$1, 0))</f>
        <v/>
      </c>
      <c r="C839">
        <f>INDEX(resultados!$A$2:$ZZ$2386, 833, MATCH($B$3, resultados!$A$1:$ZZ$1, 0))</f>
        <v/>
      </c>
    </row>
    <row r="840">
      <c r="A840">
        <f>INDEX(resultados!$A$2:$ZZ$2386, 834, MATCH($B$1, resultados!$A$1:$ZZ$1, 0))</f>
        <v/>
      </c>
      <c r="B840">
        <f>INDEX(resultados!$A$2:$ZZ$2386, 834, MATCH($B$2, resultados!$A$1:$ZZ$1, 0))</f>
        <v/>
      </c>
      <c r="C840">
        <f>INDEX(resultados!$A$2:$ZZ$2386, 834, MATCH($B$3, resultados!$A$1:$ZZ$1, 0))</f>
        <v/>
      </c>
    </row>
    <row r="841">
      <c r="A841">
        <f>INDEX(resultados!$A$2:$ZZ$2386, 835, MATCH($B$1, resultados!$A$1:$ZZ$1, 0))</f>
        <v/>
      </c>
      <c r="B841">
        <f>INDEX(resultados!$A$2:$ZZ$2386, 835, MATCH($B$2, resultados!$A$1:$ZZ$1, 0))</f>
        <v/>
      </c>
      <c r="C841">
        <f>INDEX(resultados!$A$2:$ZZ$2386, 835, MATCH($B$3, resultados!$A$1:$ZZ$1, 0))</f>
        <v/>
      </c>
    </row>
    <row r="842">
      <c r="A842">
        <f>INDEX(resultados!$A$2:$ZZ$2386, 836, MATCH($B$1, resultados!$A$1:$ZZ$1, 0))</f>
        <v/>
      </c>
      <c r="B842">
        <f>INDEX(resultados!$A$2:$ZZ$2386, 836, MATCH($B$2, resultados!$A$1:$ZZ$1, 0))</f>
        <v/>
      </c>
      <c r="C842">
        <f>INDEX(resultados!$A$2:$ZZ$2386, 836, MATCH($B$3, resultados!$A$1:$ZZ$1, 0))</f>
        <v/>
      </c>
    </row>
    <row r="843">
      <c r="A843">
        <f>INDEX(resultados!$A$2:$ZZ$2386, 837, MATCH($B$1, resultados!$A$1:$ZZ$1, 0))</f>
        <v/>
      </c>
      <c r="B843">
        <f>INDEX(resultados!$A$2:$ZZ$2386, 837, MATCH($B$2, resultados!$A$1:$ZZ$1, 0))</f>
        <v/>
      </c>
      <c r="C843">
        <f>INDEX(resultados!$A$2:$ZZ$2386, 837, MATCH($B$3, resultados!$A$1:$ZZ$1, 0))</f>
        <v/>
      </c>
    </row>
    <row r="844">
      <c r="A844">
        <f>INDEX(resultados!$A$2:$ZZ$2386, 838, MATCH($B$1, resultados!$A$1:$ZZ$1, 0))</f>
        <v/>
      </c>
      <c r="B844">
        <f>INDEX(resultados!$A$2:$ZZ$2386, 838, MATCH($B$2, resultados!$A$1:$ZZ$1, 0))</f>
        <v/>
      </c>
      <c r="C844">
        <f>INDEX(resultados!$A$2:$ZZ$2386, 838, MATCH($B$3, resultados!$A$1:$ZZ$1, 0))</f>
        <v/>
      </c>
    </row>
    <row r="845">
      <c r="A845">
        <f>INDEX(resultados!$A$2:$ZZ$2386, 839, MATCH($B$1, resultados!$A$1:$ZZ$1, 0))</f>
        <v/>
      </c>
      <c r="B845">
        <f>INDEX(resultados!$A$2:$ZZ$2386, 839, MATCH($B$2, resultados!$A$1:$ZZ$1, 0))</f>
        <v/>
      </c>
      <c r="C845">
        <f>INDEX(resultados!$A$2:$ZZ$2386, 839, MATCH($B$3, resultados!$A$1:$ZZ$1, 0))</f>
        <v/>
      </c>
    </row>
    <row r="846">
      <c r="A846">
        <f>INDEX(resultados!$A$2:$ZZ$2386, 840, MATCH($B$1, resultados!$A$1:$ZZ$1, 0))</f>
        <v/>
      </c>
      <c r="B846">
        <f>INDEX(resultados!$A$2:$ZZ$2386, 840, MATCH($B$2, resultados!$A$1:$ZZ$1, 0))</f>
        <v/>
      </c>
      <c r="C846">
        <f>INDEX(resultados!$A$2:$ZZ$2386, 840, MATCH($B$3, resultados!$A$1:$ZZ$1, 0))</f>
        <v/>
      </c>
    </row>
    <row r="847">
      <c r="A847">
        <f>INDEX(resultados!$A$2:$ZZ$2386, 841, MATCH($B$1, resultados!$A$1:$ZZ$1, 0))</f>
        <v/>
      </c>
      <c r="B847">
        <f>INDEX(resultados!$A$2:$ZZ$2386, 841, MATCH($B$2, resultados!$A$1:$ZZ$1, 0))</f>
        <v/>
      </c>
      <c r="C847">
        <f>INDEX(resultados!$A$2:$ZZ$2386, 841, MATCH($B$3, resultados!$A$1:$ZZ$1, 0))</f>
        <v/>
      </c>
    </row>
    <row r="848">
      <c r="A848">
        <f>INDEX(resultados!$A$2:$ZZ$2386, 842, MATCH($B$1, resultados!$A$1:$ZZ$1, 0))</f>
        <v/>
      </c>
      <c r="B848">
        <f>INDEX(resultados!$A$2:$ZZ$2386, 842, MATCH($B$2, resultados!$A$1:$ZZ$1, 0))</f>
        <v/>
      </c>
      <c r="C848">
        <f>INDEX(resultados!$A$2:$ZZ$2386, 842, MATCH($B$3, resultados!$A$1:$ZZ$1, 0))</f>
        <v/>
      </c>
    </row>
    <row r="849">
      <c r="A849">
        <f>INDEX(resultados!$A$2:$ZZ$2386, 843, MATCH($B$1, resultados!$A$1:$ZZ$1, 0))</f>
        <v/>
      </c>
      <c r="B849">
        <f>INDEX(resultados!$A$2:$ZZ$2386, 843, MATCH($B$2, resultados!$A$1:$ZZ$1, 0))</f>
        <v/>
      </c>
      <c r="C849">
        <f>INDEX(resultados!$A$2:$ZZ$2386, 843, MATCH($B$3, resultados!$A$1:$ZZ$1, 0))</f>
        <v/>
      </c>
    </row>
    <row r="850">
      <c r="A850">
        <f>INDEX(resultados!$A$2:$ZZ$2386, 844, MATCH($B$1, resultados!$A$1:$ZZ$1, 0))</f>
        <v/>
      </c>
      <c r="B850">
        <f>INDEX(resultados!$A$2:$ZZ$2386, 844, MATCH($B$2, resultados!$A$1:$ZZ$1, 0))</f>
        <v/>
      </c>
      <c r="C850">
        <f>INDEX(resultados!$A$2:$ZZ$2386, 844, MATCH($B$3, resultados!$A$1:$ZZ$1, 0))</f>
        <v/>
      </c>
    </row>
    <row r="851">
      <c r="A851">
        <f>INDEX(resultados!$A$2:$ZZ$2386, 845, MATCH($B$1, resultados!$A$1:$ZZ$1, 0))</f>
        <v/>
      </c>
      <c r="B851">
        <f>INDEX(resultados!$A$2:$ZZ$2386, 845, MATCH($B$2, resultados!$A$1:$ZZ$1, 0))</f>
        <v/>
      </c>
      <c r="C851">
        <f>INDEX(resultados!$A$2:$ZZ$2386, 845, MATCH($B$3, resultados!$A$1:$ZZ$1, 0))</f>
        <v/>
      </c>
    </row>
    <row r="852">
      <c r="A852">
        <f>INDEX(resultados!$A$2:$ZZ$2386, 846, MATCH($B$1, resultados!$A$1:$ZZ$1, 0))</f>
        <v/>
      </c>
      <c r="B852">
        <f>INDEX(resultados!$A$2:$ZZ$2386, 846, MATCH($B$2, resultados!$A$1:$ZZ$1, 0))</f>
        <v/>
      </c>
      <c r="C852">
        <f>INDEX(resultados!$A$2:$ZZ$2386, 846, MATCH($B$3, resultados!$A$1:$ZZ$1, 0))</f>
        <v/>
      </c>
    </row>
    <row r="853">
      <c r="A853">
        <f>INDEX(resultados!$A$2:$ZZ$2386, 847, MATCH($B$1, resultados!$A$1:$ZZ$1, 0))</f>
        <v/>
      </c>
      <c r="B853">
        <f>INDEX(resultados!$A$2:$ZZ$2386, 847, MATCH($B$2, resultados!$A$1:$ZZ$1, 0))</f>
        <v/>
      </c>
      <c r="C853">
        <f>INDEX(resultados!$A$2:$ZZ$2386, 847, MATCH($B$3, resultados!$A$1:$ZZ$1, 0))</f>
        <v/>
      </c>
    </row>
    <row r="854">
      <c r="A854">
        <f>INDEX(resultados!$A$2:$ZZ$2386, 848, MATCH($B$1, resultados!$A$1:$ZZ$1, 0))</f>
        <v/>
      </c>
      <c r="B854">
        <f>INDEX(resultados!$A$2:$ZZ$2386, 848, MATCH($B$2, resultados!$A$1:$ZZ$1, 0))</f>
        <v/>
      </c>
      <c r="C854">
        <f>INDEX(resultados!$A$2:$ZZ$2386, 848, MATCH($B$3, resultados!$A$1:$ZZ$1, 0))</f>
        <v/>
      </c>
    </row>
    <row r="855">
      <c r="A855">
        <f>INDEX(resultados!$A$2:$ZZ$2386, 849, MATCH($B$1, resultados!$A$1:$ZZ$1, 0))</f>
        <v/>
      </c>
      <c r="B855">
        <f>INDEX(resultados!$A$2:$ZZ$2386, 849, MATCH($B$2, resultados!$A$1:$ZZ$1, 0))</f>
        <v/>
      </c>
      <c r="C855">
        <f>INDEX(resultados!$A$2:$ZZ$2386, 849, MATCH($B$3, resultados!$A$1:$ZZ$1, 0))</f>
        <v/>
      </c>
    </row>
    <row r="856">
      <c r="A856">
        <f>INDEX(resultados!$A$2:$ZZ$2386, 850, MATCH($B$1, resultados!$A$1:$ZZ$1, 0))</f>
        <v/>
      </c>
      <c r="B856">
        <f>INDEX(resultados!$A$2:$ZZ$2386, 850, MATCH($B$2, resultados!$A$1:$ZZ$1, 0))</f>
        <v/>
      </c>
      <c r="C856">
        <f>INDEX(resultados!$A$2:$ZZ$2386, 850, MATCH($B$3, resultados!$A$1:$ZZ$1, 0))</f>
        <v/>
      </c>
    </row>
    <row r="857">
      <c r="A857">
        <f>INDEX(resultados!$A$2:$ZZ$2386, 851, MATCH($B$1, resultados!$A$1:$ZZ$1, 0))</f>
        <v/>
      </c>
      <c r="B857">
        <f>INDEX(resultados!$A$2:$ZZ$2386, 851, MATCH($B$2, resultados!$A$1:$ZZ$1, 0))</f>
        <v/>
      </c>
      <c r="C857">
        <f>INDEX(resultados!$A$2:$ZZ$2386, 851, MATCH($B$3, resultados!$A$1:$ZZ$1, 0))</f>
        <v/>
      </c>
    </row>
    <row r="858">
      <c r="A858">
        <f>INDEX(resultados!$A$2:$ZZ$2386, 852, MATCH($B$1, resultados!$A$1:$ZZ$1, 0))</f>
        <v/>
      </c>
      <c r="B858">
        <f>INDEX(resultados!$A$2:$ZZ$2386, 852, MATCH($B$2, resultados!$A$1:$ZZ$1, 0))</f>
        <v/>
      </c>
      <c r="C858">
        <f>INDEX(resultados!$A$2:$ZZ$2386, 852, MATCH($B$3, resultados!$A$1:$ZZ$1, 0))</f>
        <v/>
      </c>
    </row>
    <row r="859">
      <c r="A859">
        <f>INDEX(resultados!$A$2:$ZZ$2386, 853, MATCH($B$1, resultados!$A$1:$ZZ$1, 0))</f>
        <v/>
      </c>
      <c r="B859">
        <f>INDEX(resultados!$A$2:$ZZ$2386, 853, MATCH($B$2, resultados!$A$1:$ZZ$1, 0))</f>
        <v/>
      </c>
      <c r="C859">
        <f>INDEX(resultados!$A$2:$ZZ$2386, 853, MATCH($B$3, resultados!$A$1:$ZZ$1, 0))</f>
        <v/>
      </c>
    </row>
    <row r="860">
      <c r="A860">
        <f>INDEX(resultados!$A$2:$ZZ$2386, 854, MATCH($B$1, resultados!$A$1:$ZZ$1, 0))</f>
        <v/>
      </c>
      <c r="B860">
        <f>INDEX(resultados!$A$2:$ZZ$2386, 854, MATCH($B$2, resultados!$A$1:$ZZ$1, 0))</f>
        <v/>
      </c>
      <c r="C860">
        <f>INDEX(resultados!$A$2:$ZZ$2386, 854, MATCH($B$3, resultados!$A$1:$ZZ$1, 0))</f>
        <v/>
      </c>
    </row>
    <row r="861">
      <c r="A861">
        <f>INDEX(resultados!$A$2:$ZZ$2386, 855, MATCH($B$1, resultados!$A$1:$ZZ$1, 0))</f>
        <v/>
      </c>
      <c r="B861">
        <f>INDEX(resultados!$A$2:$ZZ$2386, 855, MATCH($B$2, resultados!$A$1:$ZZ$1, 0))</f>
        <v/>
      </c>
      <c r="C861">
        <f>INDEX(resultados!$A$2:$ZZ$2386, 855, MATCH($B$3, resultados!$A$1:$ZZ$1, 0))</f>
        <v/>
      </c>
    </row>
    <row r="862">
      <c r="A862">
        <f>INDEX(resultados!$A$2:$ZZ$2386, 856, MATCH($B$1, resultados!$A$1:$ZZ$1, 0))</f>
        <v/>
      </c>
      <c r="B862">
        <f>INDEX(resultados!$A$2:$ZZ$2386, 856, MATCH($B$2, resultados!$A$1:$ZZ$1, 0))</f>
        <v/>
      </c>
      <c r="C862">
        <f>INDEX(resultados!$A$2:$ZZ$2386, 856, MATCH($B$3, resultados!$A$1:$ZZ$1, 0))</f>
        <v/>
      </c>
    </row>
    <row r="863">
      <c r="A863">
        <f>INDEX(resultados!$A$2:$ZZ$2386, 857, MATCH($B$1, resultados!$A$1:$ZZ$1, 0))</f>
        <v/>
      </c>
      <c r="B863">
        <f>INDEX(resultados!$A$2:$ZZ$2386, 857, MATCH($B$2, resultados!$A$1:$ZZ$1, 0))</f>
        <v/>
      </c>
      <c r="C863">
        <f>INDEX(resultados!$A$2:$ZZ$2386, 857, MATCH($B$3, resultados!$A$1:$ZZ$1, 0))</f>
        <v/>
      </c>
    </row>
    <row r="864">
      <c r="A864">
        <f>INDEX(resultados!$A$2:$ZZ$2386, 858, MATCH($B$1, resultados!$A$1:$ZZ$1, 0))</f>
        <v/>
      </c>
      <c r="B864">
        <f>INDEX(resultados!$A$2:$ZZ$2386, 858, MATCH($B$2, resultados!$A$1:$ZZ$1, 0))</f>
        <v/>
      </c>
      <c r="C864">
        <f>INDEX(resultados!$A$2:$ZZ$2386, 858, MATCH($B$3, resultados!$A$1:$ZZ$1, 0))</f>
        <v/>
      </c>
    </row>
    <row r="865">
      <c r="A865">
        <f>INDEX(resultados!$A$2:$ZZ$2386, 859, MATCH($B$1, resultados!$A$1:$ZZ$1, 0))</f>
        <v/>
      </c>
      <c r="B865">
        <f>INDEX(resultados!$A$2:$ZZ$2386, 859, MATCH($B$2, resultados!$A$1:$ZZ$1, 0))</f>
        <v/>
      </c>
      <c r="C865">
        <f>INDEX(resultados!$A$2:$ZZ$2386, 859, MATCH($B$3, resultados!$A$1:$ZZ$1, 0))</f>
        <v/>
      </c>
    </row>
    <row r="866">
      <c r="A866">
        <f>INDEX(resultados!$A$2:$ZZ$2386, 860, MATCH($B$1, resultados!$A$1:$ZZ$1, 0))</f>
        <v/>
      </c>
      <c r="B866">
        <f>INDEX(resultados!$A$2:$ZZ$2386, 860, MATCH($B$2, resultados!$A$1:$ZZ$1, 0))</f>
        <v/>
      </c>
      <c r="C866">
        <f>INDEX(resultados!$A$2:$ZZ$2386, 860, MATCH($B$3, resultados!$A$1:$ZZ$1, 0))</f>
        <v/>
      </c>
    </row>
    <row r="867">
      <c r="A867">
        <f>INDEX(resultados!$A$2:$ZZ$2386, 861, MATCH($B$1, resultados!$A$1:$ZZ$1, 0))</f>
        <v/>
      </c>
      <c r="B867">
        <f>INDEX(resultados!$A$2:$ZZ$2386, 861, MATCH($B$2, resultados!$A$1:$ZZ$1, 0))</f>
        <v/>
      </c>
      <c r="C867">
        <f>INDEX(resultados!$A$2:$ZZ$2386, 861, MATCH($B$3, resultados!$A$1:$ZZ$1, 0))</f>
        <v/>
      </c>
    </row>
    <row r="868">
      <c r="A868">
        <f>INDEX(resultados!$A$2:$ZZ$2386, 862, MATCH($B$1, resultados!$A$1:$ZZ$1, 0))</f>
        <v/>
      </c>
      <c r="B868">
        <f>INDEX(resultados!$A$2:$ZZ$2386, 862, MATCH($B$2, resultados!$A$1:$ZZ$1, 0))</f>
        <v/>
      </c>
      <c r="C868">
        <f>INDEX(resultados!$A$2:$ZZ$2386, 862, MATCH($B$3, resultados!$A$1:$ZZ$1, 0))</f>
        <v/>
      </c>
    </row>
    <row r="869">
      <c r="A869">
        <f>INDEX(resultados!$A$2:$ZZ$2386, 863, MATCH($B$1, resultados!$A$1:$ZZ$1, 0))</f>
        <v/>
      </c>
      <c r="B869">
        <f>INDEX(resultados!$A$2:$ZZ$2386, 863, MATCH($B$2, resultados!$A$1:$ZZ$1, 0))</f>
        <v/>
      </c>
      <c r="C869">
        <f>INDEX(resultados!$A$2:$ZZ$2386, 863, MATCH($B$3, resultados!$A$1:$ZZ$1, 0))</f>
        <v/>
      </c>
    </row>
    <row r="870">
      <c r="A870">
        <f>INDEX(resultados!$A$2:$ZZ$2386, 864, MATCH($B$1, resultados!$A$1:$ZZ$1, 0))</f>
        <v/>
      </c>
      <c r="B870">
        <f>INDEX(resultados!$A$2:$ZZ$2386, 864, MATCH($B$2, resultados!$A$1:$ZZ$1, 0))</f>
        <v/>
      </c>
      <c r="C870">
        <f>INDEX(resultados!$A$2:$ZZ$2386, 864, MATCH($B$3, resultados!$A$1:$ZZ$1, 0))</f>
        <v/>
      </c>
    </row>
    <row r="871">
      <c r="A871">
        <f>INDEX(resultados!$A$2:$ZZ$2386, 865, MATCH($B$1, resultados!$A$1:$ZZ$1, 0))</f>
        <v/>
      </c>
      <c r="B871">
        <f>INDEX(resultados!$A$2:$ZZ$2386, 865, MATCH($B$2, resultados!$A$1:$ZZ$1, 0))</f>
        <v/>
      </c>
      <c r="C871">
        <f>INDEX(resultados!$A$2:$ZZ$2386, 865, MATCH($B$3, resultados!$A$1:$ZZ$1, 0))</f>
        <v/>
      </c>
    </row>
    <row r="872">
      <c r="A872">
        <f>INDEX(resultados!$A$2:$ZZ$2386, 866, MATCH($B$1, resultados!$A$1:$ZZ$1, 0))</f>
        <v/>
      </c>
      <c r="B872">
        <f>INDEX(resultados!$A$2:$ZZ$2386, 866, MATCH($B$2, resultados!$A$1:$ZZ$1, 0))</f>
        <v/>
      </c>
      <c r="C872">
        <f>INDEX(resultados!$A$2:$ZZ$2386, 866, MATCH($B$3, resultados!$A$1:$ZZ$1, 0))</f>
        <v/>
      </c>
    </row>
    <row r="873">
      <c r="A873">
        <f>INDEX(resultados!$A$2:$ZZ$2386, 867, MATCH($B$1, resultados!$A$1:$ZZ$1, 0))</f>
        <v/>
      </c>
      <c r="B873">
        <f>INDEX(resultados!$A$2:$ZZ$2386, 867, MATCH($B$2, resultados!$A$1:$ZZ$1, 0))</f>
        <v/>
      </c>
      <c r="C873">
        <f>INDEX(resultados!$A$2:$ZZ$2386, 867, MATCH($B$3, resultados!$A$1:$ZZ$1, 0))</f>
        <v/>
      </c>
    </row>
    <row r="874">
      <c r="A874">
        <f>INDEX(resultados!$A$2:$ZZ$2386, 868, MATCH($B$1, resultados!$A$1:$ZZ$1, 0))</f>
        <v/>
      </c>
      <c r="B874">
        <f>INDEX(resultados!$A$2:$ZZ$2386, 868, MATCH($B$2, resultados!$A$1:$ZZ$1, 0))</f>
        <v/>
      </c>
      <c r="C874">
        <f>INDEX(resultados!$A$2:$ZZ$2386, 868, MATCH($B$3, resultados!$A$1:$ZZ$1, 0))</f>
        <v/>
      </c>
    </row>
    <row r="875">
      <c r="A875">
        <f>INDEX(resultados!$A$2:$ZZ$2386, 869, MATCH($B$1, resultados!$A$1:$ZZ$1, 0))</f>
        <v/>
      </c>
      <c r="B875">
        <f>INDEX(resultados!$A$2:$ZZ$2386, 869, MATCH($B$2, resultados!$A$1:$ZZ$1, 0))</f>
        <v/>
      </c>
      <c r="C875">
        <f>INDEX(resultados!$A$2:$ZZ$2386, 869, MATCH($B$3, resultados!$A$1:$ZZ$1, 0))</f>
        <v/>
      </c>
    </row>
    <row r="876">
      <c r="A876">
        <f>INDEX(resultados!$A$2:$ZZ$2386, 870, MATCH($B$1, resultados!$A$1:$ZZ$1, 0))</f>
        <v/>
      </c>
      <c r="B876">
        <f>INDEX(resultados!$A$2:$ZZ$2386, 870, MATCH($B$2, resultados!$A$1:$ZZ$1, 0))</f>
        <v/>
      </c>
      <c r="C876">
        <f>INDEX(resultados!$A$2:$ZZ$2386, 870, MATCH($B$3, resultados!$A$1:$ZZ$1, 0))</f>
        <v/>
      </c>
    </row>
    <row r="877">
      <c r="A877">
        <f>INDEX(resultados!$A$2:$ZZ$2386, 871, MATCH($B$1, resultados!$A$1:$ZZ$1, 0))</f>
        <v/>
      </c>
      <c r="B877">
        <f>INDEX(resultados!$A$2:$ZZ$2386, 871, MATCH($B$2, resultados!$A$1:$ZZ$1, 0))</f>
        <v/>
      </c>
      <c r="C877">
        <f>INDEX(resultados!$A$2:$ZZ$2386, 871, MATCH($B$3, resultados!$A$1:$ZZ$1, 0))</f>
        <v/>
      </c>
    </row>
    <row r="878">
      <c r="A878">
        <f>INDEX(resultados!$A$2:$ZZ$2386, 872, MATCH($B$1, resultados!$A$1:$ZZ$1, 0))</f>
        <v/>
      </c>
      <c r="B878">
        <f>INDEX(resultados!$A$2:$ZZ$2386, 872, MATCH($B$2, resultados!$A$1:$ZZ$1, 0))</f>
        <v/>
      </c>
      <c r="C878">
        <f>INDEX(resultados!$A$2:$ZZ$2386, 872, MATCH($B$3, resultados!$A$1:$ZZ$1, 0))</f>
        <v/>
      </c>
    </row>
    <row r="879">
      <c r="A879">
        <f>INDEX(resultados!$A$2:$ZZ$2386, 873, MATCH($B$1, resultados!$A$1:$ZZ$1, 0))</f>
        <v/>
      </c>
      <c r="B879">
        <f>INDEX(resultados!$A$2:$ZZ$2386, 873, MATCH($B$2, resultados!$A$1:$ZZ$1, 0))</f>
        <v/>
      </c>
      <c r="C879">
        <f>INDEX(resultados!$A$2:$ZZ$2386, 873, MATCH($B$3, resultados!$A$1:$ZZ$1, 0))</f>
        <v/>
      </c>
    </row>
    <row r="880">
      <c r="A880">
        <f>INDEX(resultados!$A$2:$ZZ$2386, 874, MATCH($B$1, resultados!$A$1:$ZZ$1, 0))</f>
        <v/>
      </c>
      <c r="B880">
        <f>INDEX(resultados!$A$2:$ZZ$2386, 874, MATCH($B$2, resultados!$A$1:$ZZ$1, 0))</f>
        <v/>
      </c>
      <c r="C880">
        <f>INDEX(resultados!$A$2:$ZZ$2386, 874, MATCH($B$3, resultados!$A$1:$ZZ$1, 0))</f>
        <v/>
      </c>
    </row>
    <row r="881">
      <c r="A881">
        <f>INDEX(resultados!$A$2:$ZZ$2386, 875, MATCH($B$1, resultados!$A$1:$ZZ$1, 0))</f>
        <v/>
      </c>
      <c r="B881">
        <f>INDEX(resultados!$A$2:$ZZ$2386, 875, MATCH($B$2, resultados!$A$1:$ZZ$1, 0))</f>
        <v/>
      </c>
      <c r="C881">
        <f>INDEX(resultados!$A$2:$ZZ$2386, 875, MATCH($B$3, resultados!$A$1:$ZZ$1, 0))</f>
        <v/>
      </c>
    </row>
    <row r="882">
      <c r="A882">
        <f>INDEX(resultados!$A$2:$ZZ$2386, 876, MATCH($B$1, resultados!$A$1:$ZZ$1, 0))</f>
        <v/>
      </c>
      <c r="B882">
        <f>INDEX(resultados!$A$2:$ZZ$2386, 876, MATCH($B$2, resultados!$A$1:$ZZ$1, 0))</f>
        <v/>
      </c>
      <c r="C882">
        <f>INDEX(resultados!$A$2:$ZZ$2386, 876, MATCH($B$3, resultados!$A$1:$ZZ$1, 0))</f>
        <v/>
      </c>
    </row>
    <row r="883">
      <c r="A883">
        <f>INDEX(resultados!$A$2:$ZZ$2386, 877, MATCH($B$1, resultados!$A$1:$ZZ$1, 0))</f>
        <v/>
      </c>
      <c r="B883">
        <f>INDEX(resultados!$A$2:$ZZ$2386, 877, MATCH($B$2, resultados!$A$1:$ZZ$1, 0))</f>
        <v/>
      </c>
      <c r="C883">
        <f>INDEX(resultados!$A$2:$ZZ$2386, 877, MATCH($B$3, resultados!$A$1:$ZZ$1, 0))</f>
        <v/>
      </c>
    </row>
    <row r="884">
      <c r="A884">
        <f>INDEX(resultados!$A$2:$ZZ$2386, 878, MATCH($B$1, resultados!$A$1:$ZZ$1, 0))</f>
        <v/>
      </c>
      <c r="B884">
        <f>INDEX(resultados!$A$2:$ZZ$2386, 878, MATCH($B$2, resultados!$A$1:$ZZ$1, 0))</f>
        <v/>
      </c>
      <c r="C884">
        <f>INDEX(resultados!$A$2:$ZZ$2386, 878, MATCH($B$3, resultados!$A$1:$ZZ$1, 0))</f>
        <v/>
      </c>
    </row>
    <row r="885">
      <c r="A885">
        <f>INDEX(resultados!$A$2:$ZZ$2386, 879, MATCH($B$1, resultados!$A$1:$ZZ$1, 0))</f>
        <v/>
      </c>
      <c r="B885">
        <f>INDEX(resultados!$A$2:$ZZ$2386, 879, MATCH($B$2, resultados!$A$1:$ZZ$1, 0))</f>
        <v/>
      </c>
      <c r="C885">
        <f>INDEX(resultados!$A$2:$ZZ$2386, 879, MATCH($B$3, resultados!$A$1:$ZZ$1, 0))</f>
        <v/>
      </c>
    </row>
    <row r="886">
      <c r="A886">
        <f>INDEX(resultados!$A$2:$ZZ$2386, 880, MATCH($B$1, resultados!$A$1:$ZZ$1, 0))</f>
        <v/>
      </c>
      <c r="B886">
        <f>INDEX(resultados!$A$2:$ZZ$2386, 880, MATCH($B$2, resultados!$A$1:$ZZ$1, 0))</f>
        <v/>
      </c>
      <c r="C886">
        <f>INDEX(resultados!$A$2:$ZZ$2386, 880, MATCH($B$3, resultados!$A$1:$ZZ$1, 0))</f>
        <v/>
      </c>
    </row>
    <row r="887">
      <c r="A887">
        <f>INDEX(resultados!$A$2:$ZZ$2386, 881, MATCH($B$1, resultados!$A$1:$ZZ$1, 0))</f>
        <v/>
      </c>
      <c r="B887">
        <f>INDEX(resultados!$A$2:$ZZ$2386, 881, MATCH($B$2, resultados!$A$1:$ZZ$1, 0))</f>
        <v/>
      </c>
      <c r="C887">
        <f>INDEX(resultados!$A$2:$ZZ$2386, 881, MATCH($B$3, resultados!$A$1:$ZZ$1, 0))</f>
        <v/>
      </c>
    </row>
    <row r="888">
      <c r="A888">
        <f>INDEX(resultados!$A$2:$ZZ$2386, 882, MATCH($B$1, resultados!$A$1:$ZZ$1, 0))</f>
        <v/>
      </c>
      <c r="B888">
        <f>INDEX(resultados!$A$2:$ZZ$2386, 882, MATCH($B$2, resultados!$A$1:$ZZ$1, 0))</f>
        <v/>
      </c>
      <c r="C888">
        <f>INDEX(resultados!$A$2:$ZZ$2386, 882, MATCH($B$3, resultados!$A$1:$ZZ$1, 0))</f>
        <v/>
      </c>
    </row>
    <row r="889">
      <c r="A889">
        <f>INDEX(resultados!$A$2:$ZZ$2386, 883, MATCH($B$1, resultados!$A$1:$ZZ$1, 0))</f>
        <v/>
      </c>
      <c r="B889">
        <f>INDEX(resultados!$A$2:$ZZ$2386, 883, MATCH($B$2, resultados!$A$1:$ZZ$1, 0))</f>
        <v/>
      </c>
      <c r="C889">
        <f>INDEX(resultados!$A$2:$ZZ$2386, 883, MATCH($B$3, resultados!$A$1:$ZZ$1, 0))</f>
        <v/>
      </c>
    </row>
    <row r="890">
      <c r="A890">
        <f>INDEX(resultados!$A$2:$ZZ$2386, 884, MATCH($B$1, resultados!$A$1:$ZZ$1, 0))</f>
        <v/>
      </c>
      <c r="B890">
        <f>INDEX(resultados!$A$2:$ZZ$2386, 884, MATCH($B$2, resultados!$A$1:$ZZ$1, 0))</f>
        <v/>
      </c>
      <c r="C890">
        <f>INDEX(resultados!$A$2:$ZZ$2386, 884, MATCH($B$3, resultados!$A$1:$ZZ$1, 0))</f>
        <v/>
      </c>
    </row>
    <row r="891">
      <c r="A891">
        <f>INDEX(resultados!$A$2:$ZZ$2386, 885, MATCH($B$1, resultados!$A$1:$ZZ$1, 0))</f>
        <v/>
      </c>
      <c r="B891">
        <f>INDEX(resultados!$A$2:$ZZ$2386, 885, MATCH($B$2, resultados!$A$1:$ZZ$1, 0))</f>
        <v/>
      </c>
      <c r="C891">
        <f>INDEX(resultados!$A$2:$ZZ$2386, 885, MATCH($B$3, resultados!$A$1:$ZZ$1, 0))</f>
        <v/>
      </c>
    </row>
    <row r="892">
      <c r="A892">
        <f>INDEX(resultados!$A$2:$ZZ$2386, 886, MATCH($B$1, resultados!$A$1:$ZZ$1, 0))</f>
        <v/>
      </c>
      <c r="B892">
        <f>INDEX(resultados!$A$2:$ZZ$2386, 886, MATCH($B$2, resultados!$A$1:$ZZ$1, 0))</f>
        <v/>
      </c>
      <c r="C892">
        <f>INDEX(resultados!$A$2:$ZZ$2386, 886, MATCH($B$3, resultados!$A$1:$ZZ$1, 0))</f>
        <v/>
      </c>
    </row>
    <row r="893">
      <c r="A893">
        <f>INDEX(resultados!$A$2:$ZZ$2386, 887, MATCH($B$1, resultados!$A$1:$ZZ$1, 0))</f>
        <v/>
      </c>
      <c r="B893">
        <f>INDEX(resultados!$A$2:$ZZ$2386, 887, MATCH($B$2, resultados!$A$1:$ZZ$1, 0))</f>
        <v/>
      </c>
      <c r="C893">
        <f>INDEX(resultados!$A$2:$ZZ$2386, 887, MATCH($B$3, resultados!$A$1:$ZZ$1, 0))</f>
        <v/>
      </c>
    </row>
    <row r="894">
      <c r="A894">
        <f>INDEX(resultados!$A$2:$ZZ$2386, 888, MATCH($B$1, resultados!$A$1:$ZZ$1, 0))</f>
        <v/>
      </c>
      <c r="B894">
        <f>INDEX(resultados!$A$2:$ZZ$2386, 888, MATCH($B$2, resultados!$A$1:$ZZ$1, 0))</f>
        <v/>
      </c>
      <c r="C894">
        <f>INDEX(resultados!$A$2:$ZZ$2386, 888, MATCH($B$3, resultados!$A$1:$ZZ$1, 0))</f>
        <v/>
      </c>
    </row>
    <row r="895">
      <c r="A895">
        <f>INDEX(resultados!$A$2:$ZZ$2386, 889, MATCH($B$1, resultados!$A$1:$ZZ$1, 0))</f>
        <v/>
      </c>
      <c r="B895">
        <f>INDEX(resultados!$A$2:$ZZ$2386, 889, MATCH($B$2, resultados!$A$1:$ZZ$1, 0))</f>
        <v/>
      </c>
      <c r="C895">
        <f>INDEX(resultados!$A$2:$ZZ$2386, 889, MATCH($B$3, resultados!$A$1:$ZZ$1, 0))</f>
        <v/>
      </c>
    </row>
    <row r="896">
      <c r="A896">
        <f>INDEX(resultados!$A$2:$ZZ$2386, 890, MATCH($B$1, resultados!$A$1:$ZZ$1, 0))</f>
        <v/>
      </c>
      <c r="B896">
        <f>INDEX(resultados!$A$2:$ZZ$2386, 890, MATCH($B$2, resultados!$A$1:$ZZ$1, 0))</f>
        <v/>
      </c>
      <c r="C896">
        <f>INDEX(resultados!$A$2:$ZZ$2386, 890, MATCH($B$3, resultados!$A$1:$ZZ$1, 0))</f>
        <v/>
      </c>
    </row>
    <row r="897">
      <c r="A897">
        <f>INDEX(resultados!$A$2:$ZZ$2386, 891, MATCH($B$1, resultados!$A$1:$ZZ$1, 0))</f>
        <v/>
      </c>
      <c r="B897">
        <f>INDEX(resultados!$A$2:$ZZ$2386, 891, MATCH($B$2, resultados!$A$1:$ZZ$1, 0))</f>
        <v/>
      </c>
      <c r="C897">
        <f>INDEX(resultados!$A$2:$ZZ$2386, 891, MATCH($B$3, resultados!$A$1:$ZZ$1, 0))</f>
        <v/>
      </c>
    </row>
    <row r="898">
      <c r="A898">
        <f>INDEX(resultados!$A$2:$ZZ$2386, 892, MATCH($B$1, resultados!$A$1:$ZZ$1, 0))</f>
        <v/>
      </c>
      <c r="B898">
        <f>INDEX(resultados!$A$2:$ZZ$2386, 892, MATCH($B$2, resultados!$A$1:$ZZ$1, 0))</f>
        <v/>
      </c>
      <c r="C898">
        <f>INDEX(resultados!$A$2:$ZZ$2386, 892, MATCH($B$3, resultados!$A$1:$ZZ$1, 0))</f>
        <v/>
      </c>
    </row>
    <row r="899">
      <c r="A899">
        <f>INDEX(resultados!$A$2:$ZZ$2386, 893, MATCH($B$1, resultados!$A$1:$ZZ$1, 0))</f>
        <v/>
      </c>
      <c r="B899">
        <f>INDEX(resultados!$A$2:$ZZ$2386, 893, MATCH($B$2, resultados!$A$1:$ZZ$1, 0))</f>
        <v/>
      </c>
      <c r="C899">
        <f>INDEX(resultados!$A$2:$ZZ$2386, 893, MATCH($B$3, resultados!$A$1:$ZZ$1, 0))</f>
        <v/>
      </c>
    </row>
    <row r="900">
      <c r="A900">
        <f>INDEX(resultados!$A$2:$ZZ$2386, 894, MATCH($B$1, resultados!$A$1:$ZZ$1, 0))</f>
        <v/>
      </c>
      <c r="B900">
        <f>INDEX(resultados!$A$2:$ZZ$2386, 894, MATCH($B$2, resultados!$A$1:$ZZ$1, 0))</f>
        <v/>
      </c>
      <c r="C900">
        <f>INDEX(resultados!$A$2:$ZZ$2386, 894, MATCH($B$3, resultados!$A$1:$ZZ$1, 0))</f>
        <v/>
      </c>
    </row>
    <row r="901">
      <c r="A901">
        <f>INDEX(resultados!$A$2:$ZZ$2386, 895, MATCH($B$1, resultados!$A$1:$ZZ$1, 0))</f>
        <v/>
      </c>
      <c r="B901">
        <f>INDEX(resultados!$A$2:$ZZ$2386, 895, MATCH($B$2, resultados!$A$1:$ZZ$1, 0))</f>
        <v/>
      </c>
      <c r="C901">
        <f>INDEX(resultados!$A$2:$ZZ$2386, 895, MATCH($B$3, resultados!$A$1:$ZZ$1, 0))</f>
        <v/>
      </c>
    </row>
    <row r="902">
      <c r="A902">
        <f>INDEX(resultados!$A$2:$ZZ$2386, 896, MATCH($B$1, resultados!$A$1:$ZZ$1, 0))</f>
        <v/>
      </c>
      <c r="B902">
        <f>INDEX(resultados!$A$2:$ZZ$2386, 896, MATCH($B$2, resultados!$A$1:$ZZ$1, 0))</f>
        <v/>
      </c>
      <c r="C902">
        <f>INDEX(resultados!$A$2:$ZZ$2386, 896, MATCH($B$3, resultados!$A$1:$ZZ$1, 0))</f>
        <v/>
      </c>
    </row>
    <row r="903">
      <c r="A903">
        <f>INDEX(resultados!$A$2:$ZZ$2386, 897, MATCH($B$1, resultados!$A$1:$ZZ$1, 0))</f>
        <v/>
      </c>
      <c r="B903">
        <f>INDEX(resultados!$A$2:$ZZ$2386, 897, MATCH($B$2, resultados!$A$1:$ZZ$1, 0))</f>
        <v/>
      </c>
      <c r="C903">
        <f>INDEX(resultados!$A$2:$ZZ$2386, 897, MATCH($B$3, resultados!$A$1:$ZZ$1, 0))</f>
        <v/>
      </c>
    </row>
    <row r="904">
      <c r="A904">
        <f>INDEX(resultados!$A$2:$ZZ$2386, 898, MATCH($B$1, resultados!$A$1:$ZZ$1, 0))</f>
        <v/>
      </c>
      <c r="B904">
        <f>INDEX(resultados!$A$2:$ZZ$2386, 898, MATCH($B$2, resultados!$A$1:$ZZ$1, 0))</f>
        <v/>
      </c>
      <c r="C904">
        <f>INDEX(resultados!$A$2:$ZZ$2386, 898, MATCH($B$3, resultados!$A$1:$ZZ$1, 0))</f>
        <v/>
      </c>
    </row>
    <row r="905">
      <c r="A905">
        <f>INDEX(resultados!$A$2:$ZZ$2386, 899, MATCH($B$1, resultados!$A$1:$ZZ$1, 0))</f>
        <v/>
      </c>
      <c r="B905">
        <f>INDEX(resultados!$A$2:$ZZ$2386, 899, MATCH($B$2, resultados!$A$1:$ZZ$1, 0))</f>
        <v/>
      </c>
      <c r="C905">
        <f>INDEX(resultados!$A$2:$ZZ$2386, 899, MATCH($B$3, resultados!$A$1:$ZZ$1, 0))</f>
        <v/>
      </c>
    </row>
    <row r="906">
      <c r="A906">
        <f>INDEX(resultados!$A$2:$ZZ$2386, 900, MATCH($B$1, resultados!$A$1:$ZZ$1, 0))</f>
        <v/>
      </c>
      <c r="B906">
        <f>INDEX(resultados!$A$2:$ZZ$2386, 900, MATCH($B$2, resultados!$A$1:$ZZ$1, 0))</f>
        <v/>
      </c>
      <c r="C906">
        <f>INDEX(resultados!$A$2:$ZZ$2386, 900, MATCH($B$3, resultados!$A$1:$ZZ$1, 0))</f>
        <v/>
      </c>
    </row>
    <row r="907">
      <c r="A907">
        <f>INDEX(resultados!$A$2:$ZZ$2386, 901, MATCH($B$1, resultados!$A$1:$ZZ$1, 0))</f>
        <v/>
      </c>
      <c r="B907">
        <f>INDEX(resultados!$A$2:$ZZ$2386, 901, MATCH($B$2, resultados!$A$1:$ZZ$1, 0))</f>
        <v/>
      </c>
      <c r="C907">
        <f>INDEX(resultados!$A$2:$ZZ$2386, 901, MATCH($B$3, resultados!$A$1:$ZZ$1, 0))</f>
        <v/>
      </c>
    </row>
    <row r="908">
      <c r="A908">
        <f>INDEX(resultados!$A$2:$ZZ$2386, 902, MATCH($B$1, resultados!$A$1:$ZZ$1, 0))</f>
        <v/>
      </c>
      <c r="B908">
        <f>INDEX(resultados!$A$2:$ZZ$2386, 902, MATCH($B$2, resultados!$A$1:$ZZ$1, 0))</f>
        <v/>
      </c>
      <c r="C908">
        <f>INDEX(resultados!$A$2:$ZZ$2386, 902, MATCH($B$3, resultados!$A$1:$ZZ$1, 0))</f>
        <v/>
      </c>
    </row>
    <row r="909">
      <c r="A909">
        <f>INDEX(resultados!$A$2:$ZZ$2386, 903, MATCH($B$1, resultados!$A$1:$ZZ$1, 0))</f>
        <v/>
      </c>
      <c r="B909">
        <f>INDEX(resultados!$A$2:$ZZ$2386, 903, MATCH($B$2, resultados!$A$1:$ZZ$1, 0))</f>
        <v/>
      </c>
      <c r="C909">
        <f>INDEX(resultados!$A$2:$ZZ$2386, 903, MATCH($B$3, resultados!$A$1:$ZZ$1, 0))</f>
        <v/>
      </c>
    </row>
    <row r="910">
      <c r="A910">
        <f>INDEX(resultados!$A$2:$ZZ$2386, 904, MATCH($B$1, resultados!$A$1:$ZZ$1, 0))</f>
        <v/>
      </c>
      <c r="B910">
        <f>INDEX(resultados!$A$2:$ZZ$2386, 904, MATCH($B$2, resultados!$A$1:$ZZ$1, 0))</f>
        <v/>
      </c>
      <c r="C910">
        <f>INDEX(resultados!$A$2:$ZZ$2386, 904, MATCH($B$3, resultados!$A$1:$ZZ$1, 0))</f>
        <v/>
      </c>
    </row>
    <row r="911">
      <c r="A911">
        <f>INDEX(resultados!$A$2:$ZZ$2386, 905, MATCH($B$1, resultados!$A$1:$ZZ$1, 0))</f>
        <v/>
      </c>
      <c r="B911">
        <f>INDEX(resultados!$A$2:$ZZ$2386, 905, MATCH($B$2, resultados!$A$1:$ZZ$1, 0))</f>
        <v/>
      </c>
      <c r="C911">
        <f>INDEX(resultados!$A$2:$ZZ$2386, 905, MATCH($B$3, resultados!$A$1:$ZZ$1, 0))</f>
        <v/>
      </c>
    </row>
    <row r="912">
      <c r="A912">
        <f>INDEX(resultados!$A$2:$ZZ$2386, 906, MATCH($B$1, resultados!$A$1:$ZZ$1, 0))</f>
        <v/>
      </c>
      <c r="B912">
        <f>INDEX(resultados!$A$2:$ZZ$2386, 906, MATCH($B$2, resultados!$A$1:$ZZ$1, 0))</f>
        <v/>
      </c>
      <c r="C912">
        <f>INDEX(resultados!$A$2:$ZZ$2386, 906, MATCH($B$3, resultados!$A$1:$ZZ$1, 0))</f>
        <v/>
      </c>
    </row>
    <row r="913">
      <c r="A913">
        <f>INDEX(resultados!$A$2:$ZZ$2386, 907, MATCH($B$1, resultados!$A$1:$ZZ$1, 0))</f>
        <v/>
      </c>
      <c r="B913">
        <f>INDEX(resultados!$A$2:$ZZ$2386, 907, MATCH($B$2, resultados!$A$1:$ZZ$1, 0))</f>
        <v/>
      </c>
      <c r="C913">
        <f>INDEX(resultados!$A$2:$ZZ$2386, 907, MATCH($B$3, resultados!$A$1:$ZZ$1, 0))</f>
        <v/>
      </c>
    </row>
    <row r="914">
      <c r="A914">
        <f>INDEX(resultados!$A$2:$ZZ$2386, 908, MATCH($B$1, resultados!$A$1:$ZZ$1, 0))</f>
        <v/>
      </c>
      <c r="B914">
        <f>INDEX(resultados!$A$2:$ZZ$2386, 908, MATCH($B$2, resultados!$A$1:$ZZ$1, 0))</f>
        <v/>
      </c>
      <c r="C914">
        <f>INDEX(resultados!$A$2:$ZZ$2386, 908, MATCH($B$3, resultados!$A$1:$ZZ$1, 0))</f>
        <v/>
      </c>
    </row>
    <row r="915">
      <c r="A915">
        <f>INDEX(resultados!$A$2:$ZZ$2386, 909, MATCH($B$1, resultados!$A$1:$ZZ$1, 0))</f>
        <v/>
      </c>
      <c r="B915">
        <f>INDEX(resultados!$A$2:$ZZ$2386, 909, MATCH($B$2, resultados!$A$1:$ZZ$1, 0))</f>
        <v/>
      </c>
      <c r="C915">
        <f>INDEX(resultados!$A$2:$ZZ$2386, 909, MATCH($B$3, resultados!$A$1:$ZZ$1, 0))</f>
        <v/>
      </c>
    </row>
    <row r="916">
      <c r="A916">
        <f>INDEX(resultados!$A$2:$ZZ$2386, 910, MATCH($B$1, resultados!$A$1:$ZZ$1, 0))</f>
        <v/>
      </c>
      <c r="B916">
        <f>INDEX(resultados!$A$2:$ZZ$2386, 910, MATCH($B$2, resultados!$A$1:$ZZ$1, 0))</f>
        <v/>
      </c>
      <c r="C916">
        <f>INDEX(resultados!$A$2:$ZZ$2386, 910, MATCH($B$3, resultados!$A$1:$ZZ$1, 0))</f>
        <v/>
      </c>
    </row>
    <row r="917">
      <c r="A917">
        <f>INDEX(resultados!$A$2:$ZZ$2386, 911, MATCH($B$1, resultados!$A$1:$ZZ$1, 0))</f>
        <v/>
      </c>
      <c r="B917">
        <f>INDEX(resultados!$A$2:$ZZ$2386, 911, MATCH($B$2, resultados!$A$1:$ZZ$1, 0))</f>
        <v/>
      </c>
      <c r="C917">
        <f>INDEX(resultados!$A$2:$ZZ$2386, 911, MATCH($B$3, resultados!$A$1:$ZZ$1, 0))</f>
        <v/>
      </c>
    </row>
    <row r="918">
      <c r="A918">
        <f>INDEX(resultados!$A$2:$ZZ$2386, 912, MATCH($B$1, resultados!$A$1:$ZZ$1, 0))</f>
        <v/>
      </c>
      <c r="B918">
        <f>INDEX(resultados!$A$2:$ZZ$2386, 912, MATCH($B$2, resultados!$A$1:$ZZ$1, 0))</f>
        <v/>
      </c>
      <c r="C918">
        <f>INDEX(resultados!$A$2:$ZZ$2386, 912, MATCH($B$3, resultados!$A$1:$ZZ$1, 0))</f>
        <v/>
      </c>
    </row>
    <row r="919">
      <c r="A919">
        <f>INDEX(resultados!$A$2:$ZZ$2386, 913, MATCH($B$1, resultados!$A$1:$ZZ$1, 0))</f>
        <v/>
      </c>
      <c r="B919">
        <f>INDEX(resultados!$A$2:$ZZ$2386, 913, MATCH($B$2, resultados!$A$1:$ZZ$1, 0))</f>
        <v/>
      </c>
      <c r="C919">
        <f>INDEX(resultados!$A$2:$ZZ$2386, 913, MATCH($B$3, resultados!$A$1:$ZZ$1, 0))</f>
        <v/>
      </c>
    </row>
    <row r="920">
      <c r="A920">
        <f>INDEX(resultados!$A$2:$ZZ$2386, 914, MATCH($B$1, resultados!$A$1:$ZZ$1, 0))</f>
        <v/>
      </c>
      <c r="B920">
        <f>INDEX(resultados!$A$2:$ZZ$2386, 914, MATCH($B$2, resultados!$A$1:$ZZ$1, 0))</f>
        <v/>
      </c>
      <c r="C920">
        <f>INDEX(resultados!$A$2:$ZZ$2386, 914, MATCH($B$3, resultados!$A$1:$ZZ$1, 0))</f>
        <v/>
      </c>
    </row>
    <row r="921">
      <c r="A921">
        <f>INDEX(resultados!$A$2:$ZZ$2386, 915, MATCH($B$1, resultados!$A$1:$ZZ$1, 0))</f>
        <v/>
      </c>
      <c r="B921">
        <f>INDEX(resultados!$A$2:$ZZ$2386, 915, MATCH($B$2, resultados!$A$1:$ZZ$1, 0))</f>
        <v/>
      </c>
      <c r="C921">
        <f>INDEX(resultados!$A$2:$ZZ$2386, 915, MATCH($B$3, resultados!$A$1:$ZZ$1, 0))</f>
        <v/>
      </c>
    </row>
    <row r="922">
      <c r="A922">
        <f>INDEX(resultados!$A$2:$ZZ$2386, 916, MATCH($B$1, resultados!$A$1:$ZZ$1, 0))</f>
        <v/>
      </c>
      <c r="B922">
        <f>INDEX(resultados!$A$2:$ZZ$2386, 916, MATCH($B$2, resultados!$A$1:$ZZ$1, 0))</f>
        <v/>
      </c>
      <c r="C922">
        <f>INDEX(resultados!$A$2:$ZZ$2386, 916, MATCH($B$3, resultados!$A$1:$ZZ$1, 0))</f>
        <v/>
      </c>
    </row>
    <row r="923">
      <c r="A923">
        <f>INDEX(resultados!$A$2:$ZZ$2386, 917, MATCH($B$1, resultados!$A$1:$ZZ$1, 0))</f>
        <v/>
      </c>
      <c r="B923">
        <f>INDEX(resultados!$A$2:$ZZ$2386, 917, MATCH($B$2, resultados!$A$1:$ZZ$1, 0))</f>
        <v/>
      </c>
      <c r="C923">
        <f>INDEX(resultados!$A$2:$ZZ$2386, 917, MATCH($B$3, resultados!$A$1:$ZZ$1, 0))</f>
        <v/>
      </c>
    </row>
    <row r="924">
      <c r="A924">
        <f>INDEX(resultados!$A$2:$ZZ$2386, 918, MATCH($B$1, resultados!$A$1:$ZZ$1, 0))</f>
        <v/>
      </c>
      <c r="B924">
        <f>INDEX(resultados!$A$2:$ZZ$2386, 918, MATCH($B$2, resultados!$A$1:$ZZ$1, 0))</f>
        <v/>
      </c>
      <c r="C924">
        <f>INDEX(resultados!$A$2:$ZZ$2386, 918, MATCH($B$3, resultados!$A$1:$ZZ$1, 0))</f>
        <v/>
      </c>
    </row>
    <row r="925">
      <c r="A925">
        <f>INDEX(resultados!$A$2:$ZZ$2386, 919, MATCH($B$1, resultados!$A$1:$ZZ$1, 0))</f>
        <v/>
      </c>
      <c r="B925">
        <f>INDEX(resultados!$A$2:$ZZ$2386, 919, MATCH($B$2, resultados!$A$1:$ZZ$1, 0))</f>
        <v/>
      </c>
      <c r="C925">
        <f>INDEX(resultados!$A$2:$ZZ$2386, 919, MATCH($B$3, resultados!$A$1:$ZZ$1, 0))</f>
        <v/>
      </c>
    </row>
    <row r="926">
      <c r="A926">
        <f>INDEX(resultados!$A$2:$ZZ$2386, 920, MATCH($B$1, resultados!$A$1:$ZZ$1, 0))</f>
        <v/>
      </c>
      <c r="B926">
        <f>INDEX(resultados!$A$2:$ZZ$2386, 920, MATCH($B$2, resultados!$A$1:$ZZ$1, 0))</f>
        <v/>
      </c>
      <c r="C926">
        <f>INDEX(resultados!$A$2:$ZZ$2386, 920, MATCH($B$3, resultados!$A$1:$ZZ$1, 0))</f>
        <v/>
      </c>
    </row>
    <row r="927">
      <c r="A927">
        <f>INDEX(resultados!$A$2:$ZZ$2386, 921, MATCH($B$1, resultados!$A$1:$ZZ$1, 0))</f>
        <v/>
      </c>
      <c r="B927">
        <f>INDEX(resultados!$A$2:$ZZ$2386, 921, MATCH($B$2, resultados!$A$1:$ZZ$1, 0))</f>
        <v/>
      </c>
      <c r="C927">
        <f>INDEX(resultados!$A$2:$ZZ$2386, 921, MATCH($B$3, resultados!$A$1:$ZZ$1, 0))</f>
        <v/>
      </c>
    </row>
    <row r="928">
      <c r="A928">
        <f>INDEX(resultados!$A$2:$ZZ$2386, 922, MATCH($B$1, resultados!$A$1:$ZZ$1, 0))</f>
        <v/>
      </c>
      <c r="B928">
        <f>INDEX(resultados!$A$2:$ZZ$2386, 922, MATCH($B$2, resultados!$A$1:$ZZ$1, 0))</f>
        <v/>
      </c>
      <c r="C928">
        <f>INDEX(resultados!$A$2:$ZZ$2386, 922, MATCH($B$3, resultados!$A$1:$ZZ$1, 0))</f>
        <v/>
      </c>
    </row>
    <row r="929">
      <c r="A929">
        <f>INDEX(resultados!$A$2:$ZZ$2386, 923, MATCH($B$1, resultados!$A$1:$ZZ$1, 0))</f>
        <v/>
      </c>
      <c r="B929">
        <f>INDEX(resultados!$A$2:$ZZ$2386, 923, MATCH($B$2, resultados!$A$1:$ZZ$1, 0))</f>
        <v/>
      </c>
      <c r="C929">
        <f>INDEX(resultados!$A$2:$ZZ$2386, 923, MATCH($B$3, resultados!$A$1:$ZZ$1, 0))</f>
        <v/>
      </c>
    </row>
    <row r="930">
      <c r="A930">
        <f>INDEX(resultados!$A$2:$ZZ$2386, 924, MATCH($B$1, resultados!$A$1:$ZZ$1, 0))</f>
        <v/>
      </c>
      <c r="B930">
        <f>INDEX(resultados!$A$2:$ZZ$2386, 924, MATCH($B$2, resultados!$A$1:$ZZ$1, 0))</f>
        <v/>
      </c>
      <c r="C930">
        <f>INDEX(resultados!$A$2:$ZZ$2386, 924, MATCH($B$3, resultados!$A$1:$ZZ$1, 0))</f>
        <v/>
      </c>
    </row>
    <row r="931">
      <c r="A931">
        <f>INDEX(resultados!$A$2:$ZZ$2386, 925, MATCH($B$1, resultados!$A$1:$ZZ$1, 0))</f>
        <v/>
      </c>
      <c r="B931">
        <f>INDEX(resultados!$A$2:$ZZ$2386, 925, MATCH($B$2, resultados!$A$1:$ZZ$1, 0))</f>
        <v/>
      </c>
      <c r="C931">
        <f>INDEX(resultados!$A$2:$ZZ$2386, 925, MATCH($B$3, resultados!$A$1:$ZZ$1, 0))</f>
        <v/>
      </c>
    </row>
    <row r="932">
      <c r="A932">
        <f>INDEX(resultados!$A$2:$ZZ$2386, 926, MATCH($B$1, resultados!$A$1:$ZZ$1, 0))</f>
        <v/>
      </c>
      <c r="B932">
        <f>INDEX(resultados!$A$2:$ZZ$2386, 926, MATCH($B$2, resultados!$A$1:$ZZ$1, 0))</f>
        <v/>
      </c>
      <c r="C932">
        <f>INDEX(resultados!$A$2:$ZZ$2386, 926, MATCH($B$3, resultados!$A$1:$ZZ$1, 0))</f>
        <v/>
      </c>
    </row>
    <row r="933">
      <c r="A933">
        <f>INDEX(resultados!$A$2:$ZZ$2386, 927, MATCH($B$1, resultados!$A$1:$ZZ$1, 0))</f>
        <v/>
      </c>
      <c r="B933">
        <f>INDEX(resultados!$A$2:$ZZ$2386, 927, MATCH($B$2, resultados!$A$1:$ZZ$1, 0))</f>
        <v/>
      </c>
      <c r="C933">
        <f>INDEX(resultados!$A$2:$ZZ$2386, 927, MATCH($B$3, resultados!$A$1:$ZZ$1, 0))</f>
        <v/>
      </c>
    </row>
    <row r="934">
      <c r="A934">
        <f>INDEX(resultados!$A$2:$ZZ$2386, 928, MATCH($B$1, resultados!$A$1:$ZZ$1, 0))</f>
        <v/>
      </c>
      <c r="B934">
        <f>INDEX(resultados!$A$2:$ZZ$2386, 928, MATCH($B$2, resultados!$A$1:$ZZ$1, 0))</f>
        <v/>
      </c>
      <c r="C934">
        <f>INDEX(resultados!$A$2:$ZZ$2386, 928, MATCH($B$3, resultados!$A$1:$ZZ$1, 0))</f>
        <v/>
      </c>
    </row>
    <row r="935">
      <c r="A935">
        <f>INDEX(resultados!$A$2:$ZZ$2386, 929, MATCH($B$1, resultados!$A$1:$ZZ$1, 0))</f>
        <v/>
      </c>
      <c r="B935">
        <f>INDEX(resultados!$A$2:$ZZ$2386, 929, MATCH($B$2, resultados!$A$1:$ZZ$1, 0))</f>
        <v/>
      </c>
      <c r="C935">
        <f>INDEX(resultados!$A$2:$ZZ$2386, 929, MATCH($B$3, resultados!$A$1:$ZZ$1, 0))</f>
        <v/>
      </c>
    </row>
    <row r="936">
      <c r="A936">
        <f>INDEX(resultados!$A$2:$ZZ$2386, 930, MATCH($B$1, resultados!$A$1:$ZZ$1, 0))</f>
        <v/>
      </c>
      <c r="B936">
        <f>INDEX(resultados!$A$2:$ZZ$2386, 930, MATCH($B$2, resultados!$A$1:$ZZ$1, 0))</f>
        <v/>
      </c>
      <c r="C936">
        <f>INDEX(resultados!$A$2:$ZZ$2386, 930, MATCH($B$3, resultados!$A$1:$ZZ$1, 0))</f>
        <v/>
      </c>
    </row>
    <row r="937">
      <c r="A937">
        <f>INDEX(resultados!$A$2:$ZZ$2386, 931, MATCH($B$1, resultados!$A$1:$ZZ$1, 0))</f>
        <v/>
      </c>
      <c r="B937">
        <f>INDEX(resultados!$A$2:$ZZ$2386, 931, MATCH($B$2, resultados!$A$1:$ZZ$1, 0))</f>
        <v/>
      </c>
      <c r="C937">
        <f>INDEX(resultados!$A$2:$ZZ$2386, 931, MATCH($B$3, resultados!$A$1:$ZZ$1, 0))</f>
        <v/>
      </c>
    </row>
    <row r="938">
      <c r="A938">
        <f>INDEX(resultados!$A$2:$ZZ$2386, 932, MATCH($B$1, resultados!$A$1:$ZZ$1, 0))</f>
        <v/>
      </c>
      <c r="B938">
        <f>INDEX(resultados!$A$2:$ZZ$2386, 932, MATCH($B$2, resultados!$A$1:$ZZ$1, 0))</f>
        <v/>
      </c>
      <c r="C938">
        <f>INDEX(resultados!$A$2:$ZZ$2386, 932, MATCH($B$3, resultados!$A$1:$ZZ$1, 0))</f>
        <v/>
      </c>
    </row>
    <row r="939">
      <c r="A939">
        <f>INDEX(resultados!$A$2:$ZZ$2386, 933, MATCH($B$1, resultados!$A$1:$ZZ$1, 0))</f>
        <v/>
      </c>
      <c r="B939">
        <f>INDEX(resultados!$A$2:$ZZ$2386, 933, MATCH($B$2, resultados!$A$1:$ZZ$1, 0))</f>
        <v/>
      </c>
      <c r="C939">
        <f>INDEX(resultados!$A$2:$ZZ$2386, 933, MATCH($B$3, resultados!$A$1:$ZZ$1, 0))</f>
        <v/>
      </c>
    </row>
    <row r="940">
      <c r="A940">
        <f>INDEX(resultados!$A$2:$ZZ$2386, 934, MATCH($B$1, resultados!$A$1:$ZZ$1, 0))</f>
        <v/>
      </c>
      <c r="B940">
        <f>INDEX(resultados!$A$2:$ZZ$2386, 934, MATCH($B$2, resultados!$A$1:$ZZ$1, 0))</f>
        <v/>
      </c>
      <c r="C940">
        <f>INDEX(resultados!$A$2:$ZZ$2386, 934, MATCH($B$3, resultados!$A$1:$ZZ$1, 0))</f>
        <v/>
      </c>
    </row>
    <row r="941">
      <c r="A941">
        <f>INDEX(resultados!$A$2:$ZZ$2386, 935, MATCH($B$1, resultados!$A$1:$ZZ$1, 0))</f>
        <v/>
      </c>
      <c r="B941">
        <f>INDEX(resultados!$A$2:$ZZ$2386, 935, MATCH($B$2, resultados!$A$1:$ZZ$1, 0))</f>
        <v/>
      </c>
      <c r="C941">
        <f>INDEX(resultados!$A$2:$ZZ$2386, 935, MATCH($B$3, resultados!$A$1:$ZZ$1, 0))</f>
        <v/>
      </c>
    </row>
    <row r="942">
      <c r="A942">
        <f>INDEX(resultados!$A$2:$ZZ$2386, 936, MATCH($B$1, resultados!$A$1:$ZZ$1, 0))</f>
        <v/>
      </c>
      <c r="B942">
        <f>INDEX(resultados!$A$2:$ZZ$2386, 936, MATCH($B$2, resultados!$A$1:$ZZ$1, 0))</f>
        <v/>
      </c>
      <c r="C942">
        <f>INDEX(resultados!$A$2:$ZZ$2386, 936, MATCH($B$3, resultados!$A$1:$ZZ$1, 0))</f>
        <v/>
      </c>
    </row>
    <row r="943">
      <c r="A943">
        <f>INDEX(resultados!$A$2:$ZZ$2386, 937, MATCH($B$1, resultados!$A$1:$ZZ$1, 0))</f>
        <v/>
      </c>
      <c r="B943">
        <f>INDEX(resultados!$A$2:$ZZ$2386, 937, MATCH($B$2, resultados!$A$1:$ZZ$1, 0))</f>
        <v/>
      </c>
      <c r="C943">
        <f>INDEX(resultados!$A$2:$ZZ$2386, 937, MATCH($B$3, resultados!$A$1:$ZZ$1, 0))</f>
        <v/>
      </c>
    </row>
    <row r="944">
      <c r="A944">
        <f>INDEX(resultados!$A$2:$ZZ$2386, 938, MATCH($B$1, resultados!$A$1:$ZZ$1, 0))</f>
        <v/>
      </c>
      <c r="B944">
        <f>INDEX(resultados!$A$2:$ZZ$2386, 938, MATCH($B$2, resultados!$A$1:$ZZ$1, 0))</f>
        <v/>
      </c>
      <c r="C944">
        <f>INDEX(resultados!$A$2:$ZZ$2386, 938, MATCH($B$3, resultados!$A$1:$ZZ$1, 0))</f>
        <v/>
      </c>
    </row>
    <row r="945">
      <c r="A945">
        <f>INDEX(resultados!$A$2:$ZZ$2386, 939, MATCH($B$1, resultados!$A$1:$ZZ$1, 0))</f>
        <v/>
      </c>
      <c r="B945">
        <f>INDEX(resultados!$A$2:$ZZ$2386, 939, MATCH($B$2, resultados!$A$1:$ZZ$1, 0))</f>
        <v/>
      </c>
      <c r="C945">
        <f>INDEX(resultados!$A$2:$ZZ$2386, 939, MATCH($B$3, resultados!$A$1:$ZZ$1, 0))</f>
        <v/>
      </c>
    </row>
    <row r="946">
      <c r="A946">
        <f>INDEX(resultados!$A$2:$ZZ$2386, 940, MATCH($B$1, resultados!$A$1:$ZZ$1, 0))</f>
        <v/>
      </c>
      <c r="B946">
        <f>INDEX(resultados!$A$2:$ZZ$2386, 940, MATCH($B$2, resultados!$A$1:$ZZ$1, 0))</f>
        <v/>
      </c>
      <c r="C946">
        <f>INDEX(resultados!$A$2:$ZZ$2386, 940, MATCH($B$3, resultados!$A$1:$ZZ$1, 0))</f>
        <v/>
      </c>
    </row>
    <row r="947">
      <c r="A947">
        <f>INDEX(resultados!$A$2:$ZZ$2386, 941, MATCH($B$1, resultados!$A$1:$ZZ$1, 0))</f>
        <v/>
      </c>
      <c r="B947">
        <f>INDEX(resultados!$A$2:$ZZ$2386, 941, MATCH($B$2, resultados!$A$1:$ZZ$1, 0))</f>
        <v/>
      </c>
      <c r="C947">
        <f>INDEX(resultados!$A$2:$ZZ$2386, 941, MATCH($B$3, resultados!$A$1:$ZZ$1, 0))</f>
        <v/>
      </c>
    </row>
    <row r="948">
      <c r="A948">
        <f>INDEX(resultados!$A$2:$ZZ$2386, 942, MATCH($B$1, resultados!$A$1:$ZZ$1, 0))</f>
        <v/>
      </c>
      <c r="B948">
        <f>INDEX(resultados!$A$2:$ZZ$2386, 942, MATCH($B$2, resultados!$A$1:$ZZ$1, 0))</f>
        <v/>
      </c>
      <c r="C948">
        <f>INDEX(resultados!$A$2:$ZZ$2386, 942, MATCH($B$3, resultados!$A$1:$ZZ$1, 0))</f>
        <v/>
      </c>
    </row>
    <row r="949">
      <c r="A949">
        <f>INDEX(resultados!$A$2:$ZZ$2386, 943, MATCH($B$1, resultados!$A$1:$ZZ$1, 0))</f>
        <v/>
      </c>
      <c r="B949">
        <f>INDEX(resultados!$A$2:$ZZ$2386, 943, MATCH($B$2, resultados!$A$1:$ZZ$1, 0))</f>
        <v/>
      </c>
      <c r="C949">
        <f>INDEX(resultados!$A$2:$ZZ$2386, 943, MATCH($B$3, resultados!$A$1:$ZZ$1, 0))</f>
        <v/>
      </c>
    </row>
    <row r="950">
      <c r="A950">
        <f>INDEX(resultados!$A$2:$ZZ$2386, 944, MATCH($B$1, resultados!$A$1:$ZZ$1, 0))</f>
        <v/>
      </c>
      <c r="B950">
        <f>INDEX(resultados!$A$2:$ZZ$2386, 944, MATCH($B$2, resultados!$A$1:$ZZ$1, 0))</f>
        <v/>
      </c>
      <c r="C950">
        <f>INDEX(resultados!$A$2:$ZZ$2386, 944, MATCH($B$3, resultados!$A$1:$ZZ$1, 0))</f>
        <v/>
      </c>
    </row>
    <row r="951">
      <c r="A951">
        <f>INDEX(resultados!$A$2:$ZZ$2386, 945, MATCH($B$1, resultados!$A$1:$ZZ$1, 0))</f>
        <v/>
      </c>
      <c r="B951">
        <f>INDEX(resultados!$A$2:$ZZ$2386, 945, MATCH($B$2, resultados!$A$1:$ZZ$1, 0))</f>
        <v/>
      </c>
      <c r="C951">
        <f>INDEX(resultados!$A$2:$ZZ$2386, 945, MATCH($B$3, resultados!$A$1:$ZZ$1, 0))</f>
        <v/>
      </c>
    </row>
    <row r="952">
      <c r="A952">
        <f>INDEX(resultados!$A$2:$ZZ$2386, 946, MATCH($B$1, resultados!$A$1:$ZZ$1, 0))</f>
        <v/>
      </c>
      <c r="B952">
        <f>INDEX(resultados!$A$2:$ZZ$2386, 946, MATCH($B$2, resultados!$A$1:$ZZ$1, 0))</f>
        <v/>
      </c>
      <c r="C952">
        <f>INDEX(resultados!$A$2:$ZZ$2386, 946, MATCH($B$3, resultados!$A$1:$ZZ$1, 0))</f>
        <v/>
      </c>
    </row>
    <row r="953">
      <c r="A953">
        <f>INDEX(resultados!$A$2:$ZZ$2386, 947, MATCH($B$1, resultados!$A$1:$ZZ$1, 0))</f>
        <v/>
      </c>
      <c r="B953">
        <f>INDEX(resultados!$A$2:$ZZ$2386, 947, MATCH($B$2, resultados!$A$1:$ZZ$1, 0))</f>
        <v/>
      </c>
      <c r="C953">
        <f>INDEX(resultados!$A$2:$ZZ$2386, 947, MATCH($B$3, resultados!$A$1:$ZZ$1, 0))</f>
        <v/>
      </c>
    </row>
    <row r="954">
      <c r="A954">
        <f>INDEX(resultados!$A$2:$ZZ$2386, 948, MATCH($B$1, resultados!$A$1:$ZZ$1, 0))</f>
        <v/>
      </c>
      <c r="B954">
        <f>INDEX(resultados!$A$2:$ZZ$2386, 948, MATCH($B$2, resultados!$A$1:$ZZ$1, 0))</f>
        <v/>
      </c>
      <c r="C954">
        <f>INDEX(resultados!$A$2:$ZZ$2386, 948, MATCH($B$3, resultados!$A$1:$ZZ$1, 0))</f>
        <v/>
      </c>
    </row>
    <row r="955">
      <c r="A955">
        <f>INDEX(resultados!$A$2:$ZZ$2386, 949, MATCH($B$1, resultados!$A$1:$ZZ$1, 0))</f>
        <v/>
      </c>
      <c r="B955">
        <f>INDEX(resultados!$A$2:$ZZ$2386, 949, MATCH($B$2, resultados!$A$1:$ZZ$1, 0))</f>
        <v/>
      </c>
      <c r="C955">
        <f>INDEX(resultados!$A$2:$ZZ$2386, 949, MATCH($B$3, resultados!$A$1:$ZZ$1, 0))</f>
        <v/>
      </c>
    </row>
    <row r="956">
      <c r="A956">
        <f>INDEX(resultados!$A$2:$ZZ$2386, 950, MATCH($B$1, resultados!$A$1:$ZZ$1, 0))</f>
        <v/>
      </c>
      <c r="B956">
        <f>INDEX(resultados!$A$2:$ZZ$2386, 950, MATCH($B$2, resultados!$A$1:$ZZ$1, 0))</f>
        <v/>
      </c>
      <c r="C956">
        <f>INDEX(resultados!$A$2:$ZZ$2386, 950, MATCH($B$3, resultados!$A$1:$ZZ$1, 0))</f>
        <v/>
      </c>
    </row>
    <row r="957">
      <c r="A957">
        <f>INDEX(resultados!$A$2:$ZZ$2386, 951, MATCH($B$1, resultados!$A$1:$ZZ$1, 0))</f>
        <v/>
      </c>
      <c r="B957">
        <f>INDEX(resultados!$A$2:$ZZ$2386, 951, MATCH($B$2, resultados!$A$1:$ZZ$1, 0))</f>
        <v/>
      </c>
      <c r="C957">
        <f>INDEX(resultados!$A$2:$ZZ$2386, 951, MATCH($B$3, resultados!$A$1:$ZZ$1, 0))</f>
        <v/>
      </c>
    </row>
    <row r="958">
      <c r="A958">
        <f>INDEX(resultados!$A$2:$ZZ$2386, 952, MATCH($B$1, resultados!$A$1:$ZZ$1, 0))</f>
        <v/>
      </c>
      <c r="B958">
        <f>INDEX(resultados!$A$2:$ZZ$2386, 952, MATCH($B$2, resultados!$A$1:$ZZ$1, 0))</f>
        <v/>
      </c>
      <c r="C958">
        <f>INDEX(resultados!$A$2:$ZZ$2386, 952, MATCH($B$3, resultados!$A$1:$ZZ$1, 0))</f>
        <v/>
      </c>
    </row>
    <row r="959">
      <c r="A959">
        <f>INDEX(resultados!$A$2:$ZZ$2386, 953, MATCH($B$1, resultados!$A$1:$ZZ$1, 0))</f>
        <v/>
      </c>
      <c r="B959">
        <f>INDEX(resultados!$A$2:$ZZ$2386, 953, MATCH($B$2, resultados!$A$1:$ZZ$1, 0))</f>
        <v/>
      </c>
      <c r="C959">
        <f>INDEX(resultados!$A$2:$ZZ$2386, 953, MATCH($B$3, resultados!$A$1:$ZZ$1, 0))</f>
        <v/>
      </c>
    </row>
    <row r="960">
      <c r="A960">
        <f>INDEX(resultados!$A$2:$ZZ$2386, 954, MATCH($B$1, resultados!$A$1:$ZZ$1, 0))</f>
        <v/>
      </c>
      <c r="B960">
        <f>INDEX(resultados!$A$2:$ZZ$2386, 954, MATCH($B$2, resultados!$A$1:$ZZ$1, 0))</f>
        <v/>
      </c>
      <c r="C960">
        <f>INDEX(resultados!$A$2:$ZZ$2386, 954, MATCH($B$3, resultados!$A$1:$ZZ$1, 0))</f>
        <v/>
      </c>
    </row>
    <row r="961">
      <c r="A961">
        <f>INDEX(resultados!$A$2:$ZZ$2386, 955, MATCH($B$1, resultados!$A$1:$ZZ$1, 0))</f>
        <v/>
      </c>
      <c r="B961">
        <f>INDEX(resultados!$A$2:$ZZ$2386, 955, MATCH($B$2, resultados!$A$1:$ZZ$1, 0))</f>
        <v/>
      </c>
      <c r="C961">
        <f>INDEX(resultados!$A$2:$ZZ$2386, 955, MATCH($B$3, resultados!$A$1:$ZZ$1, 0))</f>
        <v/>
      </c>
    </row>
    <row r="962">
      <c r="A962">
        <f>INDEX(resultados!$A$2:$ZZ$2386, 956, MATCH($B$1, resultados!$A$1:$ZZ$1, 0))</f>
        <v/>
      </c>
      <c r="B962">
        <f>INDEX(resultados!$A$2:$ZZ$2386, 956, MATCH($B$2, resultados!$A$1:$ZZ$1, 0))</f>
        <v/>
      </c>
      <c r="C962">
        <f>INDEX(resultados!$A$2:$ZZ$2386, 956, MATCH($B$3, resultados!$A$1:$ZZ$1, 0))</f>
        <v/>
      </c>
    </row>
    <row r="963">
      <c r="A963">
        <f>INDEX(resultados!$A$2:$ZZ$2386, 957, MATCH($B$1, resultados!$A$1:$ZZ$1, 0))</f>
        <v/>
      </c>
      <c r="B963">
        <f>INDEX(resultados!$A$2:$ZZ$2386, 957, MATCH($B$2, resultados!$A$1:$ZZ$1, 0))</f>
        <v/>
      </c>
      <c r="C963">
        <f>INDEX(resultados!$A$2:$ZZ$2386, 957, MATCH($B$3, resultados!$A$1:$ZZ$1, 0))</f>
        <v/>
      </c>
    </row>
    <row r="964">
      <c r="A964">
        <f>INDEX(resultados!$A$2:$ZZ$2386, 958, MATCH($B$1, resultados!$A$1:$ZZ$1, 0))</f>
        <v/>
      </c>
      <c r="B964">
        <f>INDEX(resultados!$A$2:$ZZ$2386, 958, MATCH($B$2, resultados!$A$1:$ZZ$1, 0))</f>
        <v/>
      </c>
      <c r="C964">
        <f>INDEX(resultados!$A$2:$ZZ$2386, 958, MATCH($B$3, resultados!$A$1:$ZZ$1, 0))</f>
        <v/>
      </c>
    </row>
    <row r="965">
      <c r="A965">
        <f>INDEX(resultados!$A$2:$ZZ$2386, 959, MATCH($B$1, resultados!$A$1:$ZZ$1, 0))</f>
        <v/>
      </c>
      <c r="B965">
        <f>INDEX(resultados!$A$2:$ZZ$2386, 959, MATCH($B$2, resultados!$A$1:$ZZ$1, 0))</f>
        <v/>
      </c>
      <c r="C965">
        <f>INDEX(resultados!$A$2:$ZZ$2386, 959, MATCH($B$3, resultados!$A$1:$ZZ$1, 0))</f>
        <v/>
      </c>
    </row>
    <row r="966">
      <c r="A966">
        <f>INDEX(resultados!$A$2:$ZZ$2386, 960, MATCH($B$1, resultados!$A$1:$ZZ$1, 0))</f>
        <v/>
      </c>
      <c r="B966">
        <f>INDEX(resultados!$A$2:$ZZ$2386, 960, MATCH($B$2, resultados!$A$1:$ZZ$1, 0))</f>
        <v/>
      </c>
      <c r="C966">
        <f>INDEX(resultados!$A$2:$ZZ$2386, 960, MATCH($B$3, resultados!$A$1:$ZZ$1, 0))</f>
        <v/>
      </c>
    </row>
    <row r="967">
      <c r="A967">
        <f>INDEX(resultados!$A$2:$ZZ$2386, 961, MATCH($B$1, resultados!$A$1:$ZZ$1, 0))</f>
        <v/>
      </c>
      <c r="B967">
        <f>INDEX(resultados!$A$2:$ZZ$2386, 961, MATCH($B$2, resultados!$A$1:$ZZ$1, 0))</f>
        <v/>
      </c>
      <c r="C967">
        <f>INDEX(resultados!$A$2:$ZZ$2386, 961, MATCH($B$3, resultados!$A$1:$ZZ$1, 0))</f>
        <v/>
      </c>
    </row>
    <row r="968">
      <c r="A968">
        <f>INDEX(resultados!$A$2:$ZZ$2386, 962, MATCH($B$1, resultados!$A$1:$ZZ$1, 0))</f>
        <v/>
      </c>
      <c r="B968">
        <f>INDEX(resultados!$A$2:$ZZ$2386, 962, MATCH($B$2, resultados!$A$1:$ZZ$1, 0))</f>
        <v/>
      </c>
      <c r="C968">
        <f>INDEX(resultados!$A$2:$ZZ$2386, 962, MATCH($B$3, resultados!$A$1:$ZZ$1, 0))</f>
        <v/>
      </c>
    </row>
    <row r="969">
      <c r="A969">
        <f>INDEX(resultados!$A$2:$ZZ$2386, 963, MATCH($B$1, resultados!$A$1:$ZZ$1, 0))</f>
        <v/>
      </c>
      <c r="B969">
        <f>INDEX(resultados!$A$2:$ZZ$2386, 963, MATCH($B$2, resultados!$A$1:$ZZ$1, 0))</f>
        <v/>
      </c>
      <c r="C969">
        <f>INDEX(resultados!$A$2:$ZZ$2386, 963, MATCH($B$3, resultados!$A$1:$ZZ$1, 0))</f>
        <v/>
      </c>
    </row>
    <row r="970">
      <c r="A970">
        <f>INDEX(resultados!$A$2:$ZZ$2386, 964, MATCH($B$1, resultados!$A$1:$ZZ$1, 0))</f>
        <v/>
      </c>
      <c r="B970">
        <f>INDEX(resultados!$A$2:$ZZ$2386, 964, MATCH($B$2, resultados!$A$1:$ZZ$1, 0))</f>
        <v/>
      </c>
      <c r="C970">
        <f>INDEX(resultados!$A$2:$ZZ$2386, 964, MATCH($B$3, resultados!$A$1:$ZZ$1, 0))</f>
        <v/>
      </c>
    </row>
    <row r="971">
      <c r="A971">
        <f>INDEX(resultados!$A$2:$ZZ$2386, 965, MATCH($B$1, resultados!$A$1:$ZZ$1, 0))</f>
        <v/>
      </c>
      <c r="B971">
        <f>INDEX(resultados!$A$2:$ZZ$2386, 965, MATCH($B$2, resultados!$A$1:$ZZ$1, 0))</f>
        <v/>
      </c>
      <c r="C971">
        <f>INDEX(resultados!$A$2:$ZZ$2386, 965, MATCH($B$3, resultados!$A$1:$ZZ$1, 0))</f>
        <v/>
      </c>
    </row>
    <row r="972">
      <c r="A972">
        <f>INDEX(resultados!$A$2:$ZZ$2386, 966, MATCH($B$1, resultados!$A$1:$ZZ$1, 0))</f>
        <v/>
      </c>
      <c r="B972">
        <f>INDEX(resultados!$A$2:$ZZ$2386, 966, MATCH($B$2, resultados!$A$1:$ZZ$1, 0))</f>
        <v/>
      </c>
      <c r="C972">
        <f>INDEX(resultados!$A$2:$ZZ$2386, 966, MATCH($B$3, resultados!$A$1:$ZZ$1, 0))</f>
        <v/>
      </c>
    </row>
    <row r="973">
      <c r="A973">
        <f>INDEX(resultados!$A$2:$ZZ$2386, 967, MATCH($B$1, resultados!$A$1:$ZZ$1, 0))</f>
        <v/>
      </c>
      <c r="B973">
        <f>INDEX(resultados!$A$2:$ZZ$2386, 967, MATCH($B$2, resultados!$A$1:$ZZ$1, 0))</f>
        <v/>
      </c>
      <c r="C973">
        <f>INDEX(resultados!$A$2:$ZZ$2386, 967, MATCH($B$3, resultados!$A$1:$ZZ$1, 0))</f>
        <v/>
      </c>
    </row>
    <row r="974">
      <c r="A974">
        <f>INDEX(resultados!$A$2:$ZZ$2386, 968, MATCH($B$1, resultados!$A$1:$ZZ$1, 0))</f>
        <v/>
      </c>
      <c r="B974">
        <f>INDEX(resultados!$A$2:$ZZ$2386, 968, MATCH($B$2, resultados!$A$1:$ZZ$1, 0))</f>
        <v/>
      </c>
      <c r="C974">
        <f>INDEX(resultados!$A$2:$ZZ$2386, 968, MATCH($B$3, resultados!$A$1:$ZZ$1, 0))</f>
        <v/>
      </c>
    </row>
    <row r="975">
      <c r="A975">
        <f>INDEX(resultados!$A$2:$ZZ$2386, 969, MATCH($B$1, resultados!$A$1:$ZZ$1, 0))</f>
        <v/>
      </c>
      <c r="B975">
        <f>INDEX(resultados!$A$2:$ZZ$2386, 969, MATCH($B$2, resultados!$A$1:$ZZ$1, 0))</f>
        <v/>
      </c>
      <c r="C975">
        <f>INDEX(resultados!$A$2:$ZZ$2386, 969, MATCH($B$3, resultados!$A$1:$ZZ$1, 0))</f>
        <v/>
      </c>
    </row>
    <row r="976">
      <c r="A976">
        <f>INDEX(resultados!$A$2:$ZZ$2386, 970, MATCH($B$1, resultados!$A$1:$ZZ$1, 0))</f>
        <v/>
      </c>
      <c r="B976">
        <f>INDEX(resultados!$A$2:$ZZ$2386, 970, MATCH($B$2, resultados!$A$1:$ZZ$1, 0))</f>
        <v/>
      </c>
      <c r="C976">
        <f>INDEX(resultados!$A$2:$ZZ$2386, 970, MATCH($B$3, resultados!$A$1:$ZZ$1, 0))</f>
        <v/>
      </c>
    </row>
    <row r="977">
      <c r="A977">
        <f>INDEX(resultados!$A$2:$ZZ$2386, 971, MATCH($B$1, resultados!$A$1:$ZZ$1, 0))</f>
        <v/>
      </c>
      <c r="B977">
        <f>INDEX(resultados!$A$2:$ZZ$2386, 971, MATCH($B$2, resultados!$A$1:$ZZ$1, 0))</f>
        <v/>
      </c>
      <c r="C977">
        <f>INDEX(resultados!$A$2:$ZZ$2386, 971, MATCH($B$3, resultados!$A$1:$ZZ$1, 0))</f>
        <v/>
      </c>
    </row>
    <row r="978">
      <c r="A978">
        <f>INDEX(resultados!$A$2:$ZZ$2386, 972, MATCH($B$1, resultados!$A$1:$ZZ$1, 0))</f>
        <v/>
      </c>
      <c r="B978">
        <f>INDEX(resultados!$A$2:$ZZ$2386, 972, MATCH($B$2, resultados!$A$1:$ZZ$1, 0))</f>
        <v/>
      </c>
      <c r="C978">
        <f>INDEX(resultados!$A$2:$ZZ$2386, 972, MATCH($B$3, resultados!$A$1:$ZZ$1, 0))</f>
        <v/>
      </c>
    </row>
    <row r="979">
      <c r="A979">
        <f>INDEX(resultados!$A$2:$ZZ$2386, 973, MATCH($B$1, resultados!$A$1:$ZZ$1, 0))</f>
        <v/>
      </c>
      <c r="B979">
        <f>INDEX(resultados!$A$2:$ZZ$2386, 973, MATCH($B$2, resultados!$A$1:$ZZ$1, 0))</f>
        <v/>
      </c>
      <c r="C979">
        <f>INDEX(resultados!$A$2:$ZZ$2386, 973, MATCH($B$3, resultados!$A$1:$ZZ$1, 0))</f>
        <v/>
      </c>
    </row>
    <row r="980">
      <c r="A980">
        <f>INDEX(resultados!$A$2:$ZZ$2386, 974, MATCH($B$1, resultados!$A$1:$ZZ$1, 0))</f>
        <v/>
      </c>
      <c r="B980">
        <f>INDEX(resultados!$A$2:$ZZ$2386, 974, MATCH($B$2, resultados!$A$1:$ZZ$1, 0))</f>
        <v/>
      </c>
      <c r="C980">
        <f>INDEX(resultados!$A$2:$ZZ$2386, 974, MATCH($B$3, resultados!$A$1:$ZZ$1, 0))</f>
        <v/>
      </c>
    </row>
    <row r="981">
      <c r="A981">
        <f>INDEX(resultados!$A$2:$ZZ$2386, 975, MATCH($B$1, resultados!$A$1:$ZZ$1, 0))</f>
        <v/>
      </c>
      <c r="B981">
        <f>INDEX(resultados!$A$2:$ZZ$2386, 975, MATCH($B$2, resultados!$A$1:$ZZ$1, 0))</f>
        <v/>
      </c>
      <c r="C981">
        <f>INDEX(resultados!$A$2:$ZZ$2386, 975, MATCH($B$3, resultados!$A$1:$ZZ$1, 0))</f>
        <v/>
      </c>
    </row>
    <row r="982">
      <c r="A982">
        <f>INDEX(resultados!$A$2:$ZZ$2386, 976, MATCH($B$1, resultados!$A$1:$ZZ$1, 0))</f>
        <v/>
      </c>
      <c r="B982">
        <f>INDEX(resultados!$A$2:$ZZ$2386, 976, MATCH($B$2, resultados!$A$1:$ZZ$1, 0))</f>
        <v/>
      </c>
      <c r="C982">
        <f>INDEX(resultados!$A$2:$ZZ$2386, 976, MATCH($B$3, resultados!$A$1:$ZZ$1, 0))</f>
        <v/>
      </c>
    </row>
    <row r="983">
      <c r="A983">
        <f>INDEX(resultados!$A$2:$ZZ$2386, 977, MATCH($B$1, resultados!$A$1:$ZZ$1, 0))</f>
        <v/>
      </c>
      <c r="B983">
        <f>INDEX(resultados!$A$2:$ZZ$2386, 977, MATCH($B$2, resultados!$A$1:$ZZ$1, 0))</f>
        <v/>
      </c>
      <c r="C983">
        <f>INDEX(resultados!$A$2:$ZZ$2386, 977, MATCH($B$3, resultados!$A$1:$ZZ$1, 0))</f>
        <v/>
      </c>
    </row>
    <row r="984">
      <c r="A984">
        <f>INDEX(resultados!$A$2:$ZZ$2386, 978, MATCH($B$1, resultados!$A$1:$ZZ$1, 0))</f>
        <v/>
      </c>
      <c r="B984">
        <f>INDEX(resultados!$A$2:$ZZ$2386, 978, MATCH($B$2, resultados!$A$1:$ZZ$1, 0))</f>
        <v/>
      </c>
      <c r="C984">
        <f>INDEX(resultados!$A$2:$ZZ$2386, 978, MATCH($B$3, resultados!$A$1:$ZZ$1, 0))</f>
        <v/>
      </c>
    </row>
    <row r="985">
      <c r="A985">
        <f>INDEX(resultados!$A$2:$ZZ$2386, 979, MATCH($B$1, resultados!$A$1:$ZZ$1, 0))</f>
        <v/>
      </c>
      <c r="B985">
        <f>INDEX(resultados!$A$2:$ZZ$2386, 979, MATCH($B$2, resultados!$A$1:$ZZ$1, 0))</f>
        <v/>
      </c>
      <c r="C985">
        <f>INDEX(resultados!$A$2:$ZZ$2386, 979, MATCH($B$3, resultados!$A$1:$ZZ$1, 0))</f>
        <v/>
      </c>
    </row>
    <row r="986">
      <c r="A986">
        <f>INDEX(resultados!$A$2:$ZZ$2386, 980, MATCH($B$1, resultados!$A$1:$ZZ$1, 0))</f>
        <v/>
      </c>
      <c r="B986">
        <f>INDEX(resultados!$A$2:$ZZ$2386, 980, MATCH($B$2, resultados!$A$1:$ZZ$1, 0))</f>
        <v/>
      </c>
      <c r="C986">
        <f>INDEX(resultados!$A$2:$ZZ$2386, 980, MATCH($B$3, resultados!$A$1:$ZZ$1, 0))</f>
        <v/>
      </c>
    </row>
    <row r="987">
      <c r="A987">
        <f>INDEX(resultados!$A$2:$ZZ$2386, 981, MATCH($B$1, resultados!$A$1:$ZZ$1, 0))</f>
        <v/>
      </c>
      <c r="B987">
        <f>INDEX(resultados!$A$2:$ZZ$2386, 981, MATCH($B$2, resultados!$A$1:$ZZ$1, 0))</f>
        <v/>
      </c>
      <c r="C987">
        <f>INDEX(resultados!$A$2:$ZZ$2386, 981, MATCH($B$3, resultados!$A$1:$ZZ$1, 0))</f>
        <v/>
      </c>
    </row>
    <row r="988">
      <c r="A988">
        <f>INDEX(resultados!$A$2:$ZZ$2386, 982, MATCH($B$1, resultados!$A$1:$ZZ$1, 0))</f>
        <v/>
      </c>
      <c r="B988">
        <f>INDEX(resultados!$A$2:$ZZ$2386, 982, MATCH($B$2, resultados!$A$1:$ZZ$1, 0))</f>
        <v/>
      </c>
      <c r="C988">
        <f>INDEX(resultados!$A$2:$ZZ$2386, 982, MATCH($B$3, resultados!$A$1:$ZZ$1, 0))</f>
        <v/>
      </c>
    </row>
    <row r="989">
      <c r="A989">
        <f>INDEX(resultados!$A$2:$ZZ$2386, 983, MATCH($B$1, resultados!$A$1:$ZZ$1, 0))</f>
        <v/>
      </c>
      <c r="B989">
        <f>INDEX(resultados!$A$2:$ZZ$2386, 983, MATCH($B$2, resultados!$A$1:$ZZ$1, 0))</f>
        <v/>
      </c>
      <c r="C989">
        <f>INDEX(resultados!$A$2:$ZZ$2386, 983, MATCH($B$3, resultados!$A$1:$ZZ$1, 0))</f>
        <v/>
      </c>
    </row>
    <row r="990">
      <c r="A990">
        <f>INDEX(resultados!$A$2:$ZZ$2386, 984, MATCH($B$1, resultados!$A$1:$ZZ$1, 0))</f>
        <v/>
      </c>
      <c r="B990">
        <f>INDEX(resultados!$A$2:$ZZ$2386, 984, MATCH($B$2, resultados!$A$1:$ZZ$1, 0))</f>
        <v/>
      </c>
      <c r="C990">
        <f>INDEX(resultados!$A$2:$ZZ$2386, 984, MATCH($B$3, resultados!$A$1:$ZZ$1, 0))</f>
        <v/>
      </c>
    </row>
    <row r="991">
      <c r="A991">
        <f>INDEX(resultados!$A$2:$ZZ$2386, 985, MATCH($B$1, resultados!$A$1:$ZZ$1, 0))</f>
        <v/>
      </c>
      <c r="B991">
        <f>INDEX(resultados!$A$2:$ZZ$2386, 985, MATCH($B$2, resultados!$A$1:$ZZ$1, 0))</f>
        <v/>
      </c>
      <c r="C991">
        <f>INDEX(resultados!$A$2:$ZZ$2386, 985, MATCH($B$3, resultados!$A$1:$ZZ$1, 0))</f>
        <v/>
      </c>
    </row>
    <row r="992">
      <c r="A992">
        <f>INDEX(resultados!$A$2:$ZZ$2386, 986, MATCH($B$1, resultados!$A$1:$ZZ$1, 0))</f>
        <v/>
      </c>
      <c r="B992">
        <f>INDEX(resultados!$A$2:$ZZ$2386, 986, MATCH($B$2, resultados!$A$1:$ZZ$1, 0))</f>
        <v/>
      </c>
      <c r="C992">
        <f>INDEX(resultados!$A$2:$ZZ$2386, 986, MATCH($B$3, resultados!$A$1:$ZZ$1, 0))</f>
        <v/>
      </c>
    </row>
    <row r="993">
      <c r="A993">
        <f>INDEX(resultados!$A$2:$ZZ$2386, 987, MATCH($B$1, resultados!$A$1:$ZZ$1, 0))</f>
        <v/>
      </c>
      <c r="B993">
        <f>INDEX(resultados!$A$2:$ZZ$2386, 987, MATCH($B$2, resultados!$A$1:$ZZ$1, 0))</f>
        <v/>
      </c>
      <c r="C993">
        <f>INDEX(resultados!$A$2:$ZZ$2386, 987, MATCH($B$3, resultados!$A$1:$ZZ$1, 0))</f>
        <v/>
      </c>
    </row>
    <row r="994">
      <c r="A994">
        <f>INDEX(resultados!$A$2:$ZZ$2386, 988, MATCH($B$1, resultados!$A$1:$ZZ$1, 0))</f>
        <v/>
      </c>
      <c r="B994">
        <f>INDEX(resultados!$A$2:$ZZ$2386, 988, MATCH($B$2, resultados!$A$1:$ZZ$1, 0))</f>
        <v/>
      </c>
      <c r="C994">
        <f>INDEX(resultados!$A$2:$ZZ$2386, 988, MATCH($B$3, resultados!$A$1:$ZZ$1, 0))</f>
        <v/>
      </c>
    </row>
    <row r="995">
      <c r="A995">
        <f>INDEX(resultados!$A$2:$ZZ$2386, 989, MATCH($B$1, resultados!$A$1:$ZZ$1, 0))</f>
        <v/>
      </c>
      <c r="B995">
        <f>INDEX(resultados!$A$2:$ZZ$2386, 989, MATCH($B$2, resultados!$A$1:$ZZ$1, 0))</f>
        <v/>
      </c>
      <c r="C995">
        <f>INDEX(resultados!$A$2:$ZZ$2386, 989, MATCH($B$3, resultados!$A$1:$ZZ$1, 0))</f>
        <v/>
      </c>
    </row>
    <row r="996">
      <c r="A996">
        <f>INDEX(resultados!$A$2:$ZZ$2386, 990, MATCH($B$1, resultados!$A$1:$ZZ$1, 0))</f>
        <v/>
      </c>
      <c r="B996">
        <f>INDEX(resultados!$A$2:$ZZ$2386, 990, MATCH($B$2, resultados!$A$1:$ZZ$1, 0))</f>
        <v/>
      </c>
      <c r="C996">
        <f>INDEX(resultados!$A$2:$ZZ$2386, 990, MATCH($B$3, resultados!$A$1:$ZZ$1, 0))</f>
        <v/>
      </c>
    </row>
    <row r="997">
      <c r="A997">
        <f>INDEX(resultados!$A$2:$ZZ$2386, 991, MATCH($B$1, resultados!$A$1:$ZZ$1, 0))</f>
        <v/>
      </c>
      <c r="B997">
        <f>INDEX(resultados!$A$2:$ZZ$2386, 991, MATCH($B$2, resultados!$A$1:$ZZ$1, 0))</f>
        <v/>
      </c>
      <c r="C997">
        <f>INDEX(resultados!$A$2:$ZZ$2386, 991, MATCH($B$3, resultados!$A$1:$ZZ$1, 0))</f>
        <v/>
      </c>
    </row>
    <row r="998">
      <c r="A998">
        <f>INDEX(resultados!$A$2:$ZZ$2386, 992, MATCH($B$1, resultados!$A$1:$ZZ$1, 0))</f>
        <v/>
      </c>
      <c r="B998">
        <f>INDEX(resultados!$A$2:$ZZ$2386, 992, MATCH($B$2, resultados!$A$1:$ZZ$1, 0))</f>
        <v/>
      </c>
      <c r="C998">
        <f>INDEX(resultados!$A$2:$ZZ$2386, 992, MATCH($B$3, resultados!$A$1:$ZZ$1, 0))</f>
        <v/>
      </c>
    </row>
    <row r="999">
      <c r="A999">
        <f>INDEX(resultados!$A$2:$ZZ$2386, 993, MATCH($B$1, resultados!$A$1:$ZZ$1, 0))</f>
        <v/>
      </c>
      <c r="B999">
        <f>INDEX(resultados!$A$2:$ZZ$2386, 993, MATCH($B$2, resultados!$A$1:$ZZ$1, 0))</f>
        <v/>
      </c>
      <c r="C999">
        <f>INDEX(resultados!$A$2:$ZZ$2386, 993, MATCH($B$3, resultados!$A$1:$ZZ$1, 0))</f>
        <v/>
      </c>
    </row>
    <row r="1000">
      <c r="A1000">
        <f>INDEX(resultados!$A$2:$ZZ$2386, 994, MATCH($B$1, resultados!$A$1:$ZZ$1, 0))</f>
        <v/>
      </c>
      <c r="B1000">
        <f>INDEX(resultados!$A$2:$ZZ$2386, 994, MATCH($B$2, resultados!$A$1:$ZZ$1, 0))</f>
        <v/>
      </c>
      <c r="C1000">
        <f>INDEX(resultados!$A$2:$ZZ$2386, 994, MATCH($B$3, resultados!$A$1:$ZZ$1, 0))</f>
        <v/>
      </c>
    </row>
    <row r="1001">
      <c r="A1001">
        <f>INDEX(resultados!$A$2:$ZZ$2386, 995, MATCH($B$1, resultados!$A$1:$ZZ$1, 0))</f>
        <v/>
      </c>
      <c r="B1001">
        <f>INDEX(resultados!$A$2:$ZZ$2386, 995, MATCH($B$2, resultados!$A$1:$ZZ$1, 0))</f>
        <v/>
      </c>
      <c r="C1001">
        <f>INDEX(resultados!$A$2:$ZZ$2386, 995, MATCH($B$3, resultados!$A$1:$ZZ$1, 0))</f>
        <v/>
      </c>
    </row>
    <row r="1002">
      <c r="A1002">
        <f>INDEX(resultados!$A$2:$ZZ$2386, 996, MATCH($B$1, resultados!$A$1:$ZZ$1, 0))</f>
        <v/>
      </c>
      <c r="B1002">
        <f>INDEX(resultados!$A$2:$ZZ$2386, 996, MATCH($B$2, resultados!$A$1:$ZZ$1, 0))</f>
        <v/>
      </c>
      <c r="C1002">
        <f>INDEX(resultados!$A$2:$ZZ$2386, 996, MATCH($B$3, resultados!$A$1:$ZZ$1, 0))</f>
        <v/>
      </c>
    </row>
    <row r="1003">
      <c r="A1003">
        <f>INDEX(resultados!$A$2:$ZZ$2386, 997, MATCH($B$1, resultados!$A$1:$ZZ$1, 0))</f>
        <v/>
      </c>
      <c r="B1003">
        <f>INDEX(resultados!$A$2:$ZZ$2386, 997, MATCH($B$2, resultados!$A$1:$ZZ$1, 0))</f>
        <v/>
      </c>
      <c r="C1003">
        <f>INDEX(resultados!$A$2:$ZZ$2386, 997, MATCH($B$3, resultados!$A$1:$ZZ$1, 0))</f>
        <v/>
      </c>
    </row>
    <row r="1004">
      <c r="A1004">
        <f>INDEX(resultados!$A$2:$ZZ$2386, 998, MATCH($B$1, resultados!$A$1:$ZZ$1, 0))</f>
        <v/>
      </c>
      <c r="B1004">
        <f>INDEX(resultados!$A$2:$ZZ$2386, 998, MATCH($B$2, resultados!$A$1:$ZZ$1, 0))</f>
        <v/>
      </c>
      <c r="C1004">
        <f>INDEX(resultados!$A$2:$ZZ$2386, 998, MATCH($B$3, resultados!$A$1:$ZZ$1, 0))</f>
        <v/>
      </c>
    </row>
    <row r="1005">
      <c r="A1005">
        <f>INDEX(resultados!$A$2:$ZZ$2386, 999, MATCH($B$1, resultados!$A$1:$ZZ$1, 0))</f>
        <v/>
      </c>
      <c r="B1005">
        <f>INDEX(resultados!$A$2:$ZZ$2386, 999, MATCH($B$2, resultados!$A$1:$ZZ$1, 0))</f>
        <v/>
      </c>
      <c r="C1005">
        <f>INDEX(resultados!$A$2:$ZZ$2386, 999, MATCH($B$3, resultados!$A$1:$ZZ$1, 0))</f>
        <v/>
      </c>
    </row>
    <row r="1006">
      <c r="A1006">
        <f>INDEX(resultados!$A$2:$ZZ$2386, 1000, MATCH($B$1, resultados!$A$1:$ZZ$1, 0))</f>
        <v/>
      </c>
      <c r="B1006">
        <f>INDEX(resultados!$A$2:$ZZ$2386, 1000, MATCH($B$2, resultados!$A$1:$ZZ$1, 0))</f>
        <v/>
      </c>
      <c r="C1006">
        <f>INDEX(resultados!$A$2:$ZZ$2386, 1000, MATCH($B$3, resultados!$A$1:$ZZ$1, 0))</f>
        <v/>
      </c>
    </row>
    <row r="1007">
      <c r="A1007">
        <f>INDEX(resultados!$A$2:$ZZ$2386, 1001, MATCH($B$1, resultados!$A$1:$ZZ$1, 0))</f>
        <v/>
      </c>
      <c r="B1007">
        <f>INDEX(resultados!$A$2:$ZZ$2386, 1001, MATCH($B$2, resultados!$A$1:$ZZ$1, 0))</f>
        <v/>
      </c>
      <c r="C1007">
        <f>INDEX(resultados!$A$2:$ZZ$2386, 1001, MATCH($B$3, resultados!$A$1:$ZZ$1, 0))</f>
        <v/>
      </c>
    </row>
    <row r="1008">
      <c r="A1008">
        <f>INDEX(resultados!$A$2:$ZZ$2386, 1002, MATCH($B$1, resultados!$A$1:$ZZ$1, 0))</f>
        <v/>
      </c>
      <c r="B1008">
        <f>INDEX(resultados!$A$2:$ZZ$2386, 1002, MATCH($B$2, resultados!$A$1:$ZZ$1, 0))</f>
        <v/>
      </c>
      <c r="C1008">
        <f>INDEX(resultados!$A$2:$ZZ$2386, 1002, MATCH($B$3, resultados!$A$1:$ZZ$1, 0))</f>
        <v/>
      </c>
    </row>
    <row r="1009">
      <c r="A1009">
        <f>INDEX(resultados!$A$2:$ZZ$2386, 1003, MATCH($B$1, resultados!$A$1:$ZZ$1, 0))</f>
        <v/>
      </c>
      <c r="B1009">
        <f>INDEX(resultados!$A$2:$ZZ$2386, 1003, MATCH($B$2, resultados!$A$1:$ZZ$1, 0))</f>
        <v/>
      </c>
      <c r="C1009">
        <f>INDEX(resultados!$A$2:$ZZ$2386, 1003, MATCH($B$3, resultados!$A$1:$ZZ$1, 0))</f>
        <v/>
      </c>
    </row>
    <row r="1010">
      <c r="A1010">
        <f>INDEX(resultados!$A$2:$ZZ$2386, 1004, MATCH($B$1, resultados!$A$1:$ZZ$1, 0))</f>
        <v/>
      </c>
      <c r="B1010">
        <f>INDEX(resultados!$A$2:$ZZ$2386, 1004, MATCH($B$2, resultados!$A$1:$ZZ$1, 0))</f>
        <v/>
      </c>
      <c r="C1010">
        <f>INDEX(resultados!$A$2:$ZZ$2386, 1004, MATCH($B$3, resultados!$A$1:$ZZ$1, 0))</f>
        <v/>
      </c>
    </row>
    <row r="1011">
      <c r="A1011">
        <f>INDEX(resultados!$A$2:$ZZ$2386, 1005, MATCH($B$1, resultados!$A$1:$ZZ$1, 0))</f>
        <v/>
      </c>
      <c r="B1011">
        <f>INDEX(resultados!$A$2:$ZZ$2386, 1005, MATCH($B$2, resultados!$A$1:$ZZ$1, 0))</f>
        <v/>
      </c>
      <c r="C1011">
        <f>INDEX(resultados!$A$2:$ZZ$2386, 1005, MATCH($B$3, resultados!$A$1:$ZZ$1, 0))</f>
        <v/>
      </c>
    </row>
    <row r="1012">
      <c r="A1012">
        <f>INDEX(resultados!$A$2:$ZZ$2386, 1006, MATCH($B$1, resultados!$A$1:$ZZ$1, 0))</f>
        <v/>
      </c>
      <c r="B1012">
        <f>INDEX(resultados!$A$2:$ZZ$2386, 1006, MATCH($B$2, resultados!$A$1:$ZZ$1, 0))</f>
        <v/>
      </c>
      <c r="C1012">
        <f>INDEX(resultados!$A$2:$ZZ$2386, 1006, MATCH($B$3, resultados!$A$1:$ZZ$1, 0))</f>
        <v/>
      </c>
    </row>
    <row r="1013">
      <c r="A1013">
        <f>INDEX(resultados!$A$2:$ZZ$2386, 1007, MATCH($B$1, resultados!$A$1:$ZZ$1, 0))</f>
        <v/>
      </c>
      <c r="B1013">
        <f>INDEX(resultados!$A$2:$ZZ$2386, 1007, MATCH($B$2, resultados!$A$1:$ZZ$1, 0))</f>
        <v/>
      </c>
      <c r="C1013">
        <f>INDEX(resultados!$A$2:$ZZ$2386, 1007, MATCH($B$3, resultados!$A$1:$ZZ$1, 0))</f>
        <v/>
      </c>
    </row>
    <row r="1014">
      <c r="A1014">
        <f>INDEX(resultados!$A$2:$ZZ$2386, 1008, MATCH($B$1, resultados!$A$1:$ZZ$1, 0))</f>
        <v/>
      </c>
      <c r="B1014">
        <f>INDEX(resultados!$A$2:$ZZ$2386, 1008, MATCH($B$2, resultados!$A$1:$ZZ$1, 0))</f>
        <v/>
      </c>
      <c r="C1014">
        <f>INDEX(resultados!$A$2:$ZZ$2386, 1008, MATCH($B$3, resultados!$A$1:$ZZ$1, 0))</f>
        <v/>
      </c>
    </row>
    <row r="1015">
      <c r="A1015">
        <f>INDEX(resultados!$A$2:$ZZ$2386, 1009, MATCH($B$1, resultados!$A$1:$ZZ$1, 0))</f>
        <v/>
      </c>
      <c r="B1015">
        <f>INDEX(resultados!$A$2:$ZZ$2386, 1009, MATCH($B$2, resultados!$A$1:$ZZ$1, 0))</f>
        <v/>
      </c>
      <c r="C1015">
        <f>INDEX(resultados!$A$2:$ZZ$2386, 1009, MATCH($B$3, resultados!$A$1:$ZZ$1, 0))</f>
        <v/>
      </c>
    </row>
    <row r="1016">
      <c r="A1016">
        <f>INDEX(resultados!$A$2:$ZZ$2386, 1010, MATCH($B$1, resultados!$A$1:$ZZ$1, 0))</f>
        <v/>
      </c>
      <c r="B1016">
        <f>INDEX(resultados!$A$2:$ZZ$2386, 1010, MATCH($B$2, resultados!$A$1:$ZZ$1, 0))</f>
        <v/>
      </c>
      <c r="C1016">
        <f>INDEX(resultados!$A$2:$ZZ$2386, 1010, MATCH($B$3, resultados!$A$1:$ZZ$1, 0))</f>
        <v/>
      </c>
    </row>
    <row r="1017">
      <c r="A1017">
        <f>INDEX(resultados!$A$2:$ZZ$2386, 1011, MATCH($B$1, resultados!$A$1:$ZZ$1, 0))</f>
        <v/>
      </c>
      <c r="B1017">
        <f>INDEX(resultados!$A$2:$ZZ$2386, 1011, MATCH($B$2, resultados!$A$1:$ZZ$1, 0))</f>
        <v/>
      </c>
      <c r="C1017">
        <f>INDEX(resultados!$A$2:$ZZ$2386, 1011, MATCH($B$3, resultados!$A$1:$ZZ$1, 0))</f>
        <v/>
      </c>
    </row>
    <row r="1018">
      <c r="A1018">
        <f>INDEX(resultados!$A$2:$ZZ$2386, 1012, MATCH($B$1, resultados!$A$1:$ZZ$1, 0))</f>
        <v/>
      </c>
      <c r="B1018">
        <f>INDEX(resultados!$A$2:$ZZ$2386, 1012, MATCH($B$2, resultados!$A$1:$ZZ$1, 0))</f>
        <v/>
      </c>
      <c r="C1018">
        <f>INDEX(resultados!$A$2:$ZZ$2386, 1012, MATCH($B$3, resultados!$A$1:$ZZ$1, 0))</f>
        <v/>
      </c>
    </row>
    <row r="1019">
      <c r="A1019">
        <f>INDEX(resultados!$A$2:$ZZ$2386, 1013, MATCH($B$1, resultados!$A$1:$ZZ$1, 0))</f>
        <v/>
      </c>
      <c r="B1019">
        <f>INDEX(resultados!$A$2:$ZZ$2386, 1013, MATCH($B$2, resultados!$A$1:$ZZ$1, 0))</f>
        <v/>
      </c>
      <c r="C1019">
        <f>INDEX(resultados!$A$2:$ZZ$2386, 1013, MATCH($B$3, resultados!$A$1:$ZZ$1, 0))</f>
        <v/>
      </c>
    </row>
    <row r="1020">
      <c r="A1020">
        <f>INDEX(resultados!$A$2:$ZZ$2386, 1014, MATCH($B$1, resultados!$A$1:$ZZ$1, 0))</f>
        <v/>
      </c>
      <c r="B1020">
        <f>INDEX(resultados!$A$2:$ZZ$2386, 1014, MATCH($B$2, resultados!$A$1:$ZZ$1, 0))</f>
        <v/>
      </c>
      <c r="C1020">
        <f>INDEX(resultados!$A$2:$ZZ$2386, 1014, MATCH($B$3, resultados!$A$1:$ZZ$1, 0))</f>
        <v/>
      </c>
    </row>
    <row r="1021">
      <c r="A1021">
        <f>INDEX(resultados!$A$2:$ZZ$2386, 1015, MATCH($B$1, resultados!$A$1:$ZZ$1, 0))</f>
        <v/>
      </c>
      <c r="B1021">
        <f>INDEX(resultados!$A$2:$ZZ$2386, 1015, MATCH($B$2, resultados!$A$1:$ZZ$1, 0))</f>
        <v/>
      </c>
      <c r="C1021">
        <f>INDEX(resultados!$A$2:$ZZ$2386, 1015, MATCH($B$3, resultados!$A$1:$ZZ$1, 0))</f>
        <v/>
      </c>
    </row>
    <row r="1022">
      <c r="A1022">
        <f>INDEX(resultados!$A$2:$ZZ$2386, 1016, MATCH($B$1, resultados!$A$1:$ZZ$1, 0))</f>
        <v/>
      </c>
      <c r="B1022">
        <f>INDEX(resultados!$A$2:$ZZ$2386, 1016, MATCH($B$2, resultados!$A$1:$ZZ$1, 0))</f>
        <v/>
      </c>
      <c r="C1022">
        <f>INDEX(resultados!$A$2:$ZZ$2386, 1016, MATCH($B$3, resultados!$A$1:$ZZ$1, 0))</f>
        <v/>
      </c>
    </row>
    <row r="1023">
      <c r="A1023">
        <f>INDEX(resultados!$A$2:$ZZ$2386, 1017, MATCH($B$1, resultados!$A$1:$ZZ$1, 0))</f>
        <v/>
      </c>
      <c r="B1023">
        <f>INDEX(resultados!$A$2:$ZZ$2386, 1017, MATCH($B$2, resultados!$A$1:$ZZ$1, 0))</f>
        <v/>
      </c>
      <c r="C1023">
        <f>INDEX(resultados!$A$2:$ZZ$2386, 1017, MATCH($B$3, resultados!$A$1:$ZZ$1, 0))</f>
        <v/>
      </c>
    </row>
    <row r="1024">
      <c r="A1024">
        <f>INDEX(resultados!$A$2:$ZZ$2386, 1018, MATCH($B$1, resultados!$A$1:$ZZ$1, 0))</f>
        <v/>
      </c>
      <c r="B1024">
        <f>INDEX(resultados!$A$2:$ZZ$2386, 1018, MATCH($B$2, resultados!$A$1:$ZZ$1, 0))</f>
        <v/>
      </c>
      <c r="C1024">
        <f>INDEX(resultados!$A$2:$ZZ$2386, 1018, MATCH($B$3, resultados!$A$1:$ZZ$1, 0))</f>
        <v/>
      </c>
    </row>
    <row r="1025">
      <c r="A1025">
        <f>INDEX(resultados!$A$2:$ZZ$2386, 1019, MATCH($B$1, resultados!$A$1:$ZZ$1, 0))</f>
        <v/>
      </c>
      <c r="B1025">
        <f>INDEX(resultados!$A$2:$ZZ$2386, 1019, MATCH($B$2, resultados!$A$1:$ZZ$1, 0))</f>
        <v/>
      </c>
      <c r="C1025">
        <f>INDEX(resultados!$A$2:$ZZ$2386, 1019, MATCH($B$3, resultados!$A$1:$ZZ$1, 0))</f>
        <v/>
      </c>
    </row>
    <row r="1026">
      <c r="A1026">
        <f>INDEX(resultados!$A$2:$ZZ$2386, 1020, MATCH($B$1, resultados!$A$1:$ZZ$1, 0))</f>
        <v/>
      </c>
      <c r="B1026">
        <f>INDEX(resultados!$A$2:$ZZ$2386, 1020, MATCH($B$2, resultados!$A$1:$ZZ$1, 0))</f>
        <v/>
      </c>
      <c r="C1026">
        <f>INDEX(resultados!$A$2:$ZZ$2386, 1020, MATCH($B$3, resultados!$A$1:$ZZ$1, 0))</f>
        <v/>
      </c>
    </row>
    <row r="1027">
      <c r="A1027">
        <f>INDEX(resultados!$A$2:$ZZ$2386, 1021, MATCH($B$1, resultados!$A$1:$ZZ$1, 0))</f>
        <v/>
      </c>
      <c r="B1027">
        <f>INDEX(resultados!$A$2:$ZZ$2386, 1021, MATCH($B$2, resultados!$A$1:$ZZ$1, 0))</f>
        <v/>
      </c>
      <c r="C1027">
        <f>INDEX(resultados!$A$2:$ZZ$2386, 1021, MATCH($B$3, resultados!$A$1:$ZZ$1, 0))</f>
        <v/>
      </c>
    </row>
    <row r="1028">
      <c r="A1028">
        <f>INDEX(resultados!$A$2:$ZZ$2386, 1022, MATCH($B$1, resultados!$A$1:$ZZ$1, 0))</f>
        <v/>
      </c>
      <c r="B1028">
        <f>INDEX(resultados!$A$2:$ZZ$2386, 1022, MATCH($B$2, resultados!$A$1:$ZZ$1, 0))</f>
        <v/>
      </c>
      <c r="C1028">
        <f>INDEX(resultados!$A$2:$ZZ$2386, 1022, MATCH($B$3, resultados!$A$1:$ZZ$1, 0))</f>
        <v/>
      </c>
    </row>
    <row r="1029">
      <c r="A1029">
        <f>INDEX(resultados!$A$2:$ZZ$2386, 1023, MATCH($B$1, resultados!$A$1:$ZZ$1, 0))</f>
        <v/>
      </c>
      <c r="B1029">
        <f>INDEX(resultados!$A$2:$ZZ$2386, 1023, MATCH($B$2, resultados!$A$1:$ZZ$1, 0))</f>
        <v/>
      </c>
      <c r="C1029">
        <f>INDEX(resultados!$A$2:$ZZ$2386, 1023, MATCH($B$3, resultados!$A$1:$ZZ$1, 0))</f>
        <v/>
      </c>
    </row>
    <row r="1030">
      <c r="A1030">
        <f>INDEX(resultados!$A$2:$ZZ$2386, 1024, MATCH($B$1, resultados!$A$1:$ZZ$1, 0))</f>
        <v/>
      </c>
      <c r="B1030">
        <f>INDEX(resultados!$A$2:$ZZ$2386, 1024, MATCH($B$2, resultados!$A$1:$ZZ$1, 0))</f>
        <v/>
      </c>
      <c r="C1030">
        <f>INDEX(resultados!$A$2:$ZZ$2386, 1024, MATCH($B$3, resultados!$A$1:$ZZ$1, 0))</f>
        <v/>
      </c>
    </row>
    <row r="1031">
      <c r="A1031">
        <f>INDEX(resultados!$A$2:$ZZ$2386, 1025, MATCH($B$1, resultados!$A$1:$ZZ$1, 0))</f>
        <v/>
      </c>
      <c r="B1031">
        <f>INDEX(resultados!$A$2:$ZZ$2386, 1025, MATCH($B$2, resultados!$A$1:$ZZ$1, 0))</f>
        <v/>
      </c>
      <c r="C1031">
        <f>INDEX(resultados!$A$2:$ZZ$2386, 1025, MATCH($B$3, resultados!$A$1:$ZZ$1, 0))</f>
        <v/>
      </c>
    </row>
    <row r="1032">
      <c r="A1032">
        <f>INDEX(resultados!$A$2:$ZZ$2386, 1026, MATCH($B$1, resultados!$A$1:$ZZ$1, 0))</f>
        <v/>
      </c>
      <c r="B1032">
        <f>INDEX(resultados!$A$2:$ZZ$2386, 1026, MATCH($B$2, resultados!$A$1:$ZZ$1, 0))</f>
        <v/>
      </c>
      <c r="C1032">
        <f>INDEX(resultados!$A$2:$ZZ$2386, 1026, MATCH($B$3, resultados!$A$1:$ZZ$1, 0))</f>
        <v/>
      </c>
    </row>
    <row r="1033">
      <c r="A1033">
        <f>INDEX(resultados!$A$2:$ZZ$2386, 1027, MATCH($B$1, resultados!$A$1:$ZZ$1, 0))</f>
        <v/>
      </c>
      <c r="B1033">
        <f>INDEX(resultados!$A$2:$ZZ$2386, 1027, MATCH($B$2, resultados!$A$1:$ZZ$1, 0))</f>
        <v/>
      </c>
      <c r="C1033">
        <f>INDEX(resultados!$A$2:$ZZ$2386, 1027, MATCH($B$3, resultados!$A$1:$ZZ$1, 0))</f>
        <v/>
      </c>
    </row>
    <row r="1034">
      <c r="A1034">
        <f>INDEX(resultados!$A$2:$ZZ$2386, 1028, MATCH($B$1, resultados!$A$1:$ZZ$1, 0))</f>
        <v/>
      </c>
      <c r="B1034">
        <f>INDEX(resultados!$A$2:$ZZ$2386, 1028, MATCH($B$2, resultados!$A$1:$ZZ$1, 0))</f>
        <v/>
      </c>
      <c r="C1034">
        <f>INDEX(resultados!$A$2:$ZZ$2386, 1028, MATCH($B$3, resultados!$A$1:$ZZ$1, 0))</f>
        <v/>
      </c>
    </row>
    <row r="1035">
      <c r="A1035">
        <f>INDEX(resultados!$A$2:$ZZ$2386, 1029, MATCH($B$1, resultados!$A$1:$ZZ$1, 0))</f>
        <v/>
      </c>
      <c r="B1035">
        <f>INDEX(resultados!$A$2:$ZZ$2386, 1029, MATCH($B$2, resultados!$A$1:$ZZ$1, 0))</f>
        <v/>
      </c>
      <c r="C1035">
        <f>INDEX(resultados!$A$2:$ZZ$2386, 1029, MATCH($B$3, resultados!$A$1:$ZZ$1, 0))</f>
        <v/>
      </c>
    </row>
    <row r="1036">
      <c r="A1036">
        <f>INDEX(resultados!$A$2:$ZZ$2386, 1030, MATCH($B$1, resultados!$A$1:$ZZ$1, 0))</f>
        <v/>
      </c>
      <c r="B1036">
        <f>INDEX(resultados!$A$2:$ZZ$2386, 1030, MATCH($B$2, resultados!$A$1:$ZZ$1, 0))</f>
        <v/>
      </c>
      <c r="C1036">
        <f>INDEX(resultados!$A$2:$ZZ$2386, 1030, MATCH($B$3, resultados!$A$1:$ZZ$1, 0))</f>
        <v/>
      </c>
    </row>
    <row r="1037">
      <c r="A1037">
        <f>INDEX(resultados!$A$2:$ZZ$2386, 1031, MATCH($B$1, resultados!$A$1:$ZZ$1, 0))</f>
        <v/>
      </c>
      <c r="B1037">
        <f>INDEX(resultados!$A$2:$ZZ$2386, 1031, MATCH($B$2, resultados!$A$1:$ZZ$1, 0))</f>
        <v/>
      </c>
      <c r="C1037">
        <f>INDEX(resultados!$A$2:$ZZ$2386, 1031, MATCH($B$3, resultados!$A$1:$ZZ$1, 0))</f>
        <v/>
      </c>
    </row>
    <row r="1038">
      <c r="A1038">
        <f>INDEX(resultados!$A$2:$ZZ$2386, 1032, MATCH($B$1, resultados!$A$1:$ZZ$1, 0))</f>
        <v/>
      </c>
      <c r="B1038">
        <f>INDEX(resultados!$A$2:$ZZ$2386, 1032, MATCH($B$2, resultados!$A$1:$ZZ$1, 0))</f>
        <v/>
      </c>
      <c r="C1038">
        <f>INDEX(resultados!$A$2:$ZZ$2386, 1032, MATCH($B$3, resultados!$A$1:$ZZ$1, 0))</f>
        <v/>
      </c>
    </row>
    <row r="1039">
      <c r="A1039">
        <f>INDEX(resultados!$A$2:$ZZ$2386, 1033, MATCH($B$1, resultados!$A$1:$ZZ$1, 0))</f>
        <v/>
      </c>
      <c r="B1039">
        <f>INDEX(resultados!$A$2:$ZZ$2386, 1033, MATCH($B$2, resultados!$A$1:$ZZ$1, 0))</f>
        <v/>
      </c>
      <c r="C1039">
        <f>INDEX(resultados!$A$2:$ZZ$2386, 1033, MATCH($B$3, resultados!$A$1:$ZZ$1, 0))</f>
        <v/>
      </c>
    </row>
    <row r="1040">
      <c r="A1040">
        <f>INDEX(resultados!$A$2:$ZZ$2386, 1034, MATCH($B$1, resultados!$A$1:$ZZ$1, 0))</f>
        <v/>
      </c>
      <c r="B1040">
        <f>INDEX(resultados!$A$2:$ZZ$2386, 1034, MATCH($B$2, resultados!$A$1:$ZZ$1, 0))</f>
        <v/>
      </c>
      <c r="C1040">
        <f>INDEX(resultados!$A$2:$ZZ$2386, 1034, MATCH($B$3, resultados!$A$1:$ZZ$1, 0))</f>
        <v/>
      </c>
    </row>
    <row r="1041">
      <c r="A1041">
        <f>INDEX(resultados!$A$2:$ZZ$2386, 1035, MATCH($B$1, resultados!$A$1:$ZZ$1, 0))</f>
        <v/>
      </c>
      <c r="B1041">
        <f>INDEX(resultados!$A$2:$ZZ$2386, 1035, MATCH($B$2, resultados!$A$1:$ZZ$1, 0))</f>
        <v/>
      </c>
      <c r="C1041">
        <f>INDEX(resultados!$A$2:$ZZ$2386, 1035, MATCH($B$3, resultados!$A$1:$ZZ$1, 0))</f>
        <v/>
      </c>
    </row>
    <row r="1042">
      <c r="A1042">
        <f>INDEX(resultados!$A$2:$ZZ$2386, 1036, MATCH($B$1, resultados!$A$1:$ZZ$1, 0))</f>
        <v/>
      </c>
      <c r="B1042">
        <f>INDEX(resultados!$A$2:$ZZ$2386, 1036, MATCH($B$2, resultados!$A$1:$ZZ$1, 0))</f>
        <v/>
      </c>
      <c r="C1042">
        <f>INDEX(resultados!$A$2:$ZZ$2386, 1036, MATCH($B$3, resultados!$A$1:$ZZ$1, 0))</f>
        <v/>
      </c>
    </row>
    <row r="1043">
      <c r="A1043">
        <f>INDEX(resultados!$A$2:$ZZ$2386, 1037, MATCH($B$1, resultados!$A$1:$ZZ$1, 0))</f>
        <v/>
      </c>
      <c r="B1043">
        <f>INDEX(resultados!$A$2:$ZZ$2386, 1037, MATCH($B$2, resultados!$A$1:$ZZ$1, 0))</f>
        <v/>
      </c>
      <c r="C1043">
        <f>INDEX(resultados!$A$2:$ZZ$2386, 1037, MATCH($B$3, resultados!$A$1:$ZZ$1, 0))</f>
        <v/>
      </c>
    </row>
    <row r="1044">
      <c r="A1044">
        <f>INDEX(resultados!$A$2:$ZZ$2386, 1038, MATCH($B$1, resultados!$A$1:$ZZ$1, 0))</f>
        <v/>
      </c>
      <c r="B1044">
        <f>INDEX(resultados!$A$2:$ZZ$2386, 1038, MATCH($B$2, resultados!$A$1:$ZZ$1, 0))</f>
        <v/>
      </c>
      <c r="C1044">
        <f>INDEX(resultados!$A$2:$ZZ$2386, 1038, MATCH($B$3, resultados!$A$1:$ZZ$1, 0))</f>
        <v/>
      </c>
    </row>
    <row r="1045">
      <c r="A1045">
        <f>INDEX(resultados!$A$2:$ZZ$2386, 1039, MATCH($B$1, resultados!$A$1:$ZZ$1, 0))</f>
        <v/>
      </c>
      <c r="B1045">
        <f>INDEX(resultados!$A$2:$ZZ$2386, 1039, MATCH($B$2, resultados!$A$1:$ZZ$1, 0))</f>
        <v/>
      </c>
      <c r="C1045">
        <f>INDEX(resultados!$A$2:$ZZ$2386, 1039, MATCH($B$3, resultados!$A$1:$ZZ$1, 0))</f>
        <v/>
      </c>
    </row>
    <row r="1046">
      <c r="A1046">
        <f>INDEX(resultados!$A$2:$ZZ$2386, 1040, MATCH($B$1, resultados!$A$1:$ZZ$1, 0))</f>
        <v/>
      </c>
      <c r="B1046">
        <f>INDEX(resultados!$A$2:$ZZ$2386, 1040, MATCH($B$2, resultados!$A$1:$ZZ$1, 0))</f>
        <v/>
      </c>
      <c r="C1046">
        <f>INDEX(resultados!$A$2:$ZZ$2386, 1040, MATCH($B$3, resultados!$A$1:$ZZ$1, 0))</f>
        <v/>
      </c>
    </row>
    <row r="1047">
      <c r="A1047">
        <f>INDEX(resultados!$A$2:$ZZ$2386, 1041, MATCH($B$1, resultados!$A$1:$ZZ$1, 0))</f>
        <v/>
      </c>
      <c r="B1047">
        <f>INDEX(resultados!$A$2:$ZZ$2386, 1041, MATCH($B$2, resultados!$A$1:$ZZ$1, 0))</f>
        <v/>
      </c>
      <c r="C1047">
        <f>INDEX(resultados!$A$2:$ZZ$2386, 1041, MATCH($B$3, resultados!$A$1:$ZZ$1, 0))</f>
        <v/>
      </c>
    </row>
    <row r="1048">
      <c r="A1048">
        <f>INDEX(resultados!$A$2:$ZZ$2386, 1042, MATCH($B$1, resultados!$A$1:$ZZ$1, 0))</f>
        <v/>
      </c>
      <c r="B1048">
        <f>INDEX(resultados!$A$2:$ZZ$2386, 1042, MATCH($B$2, resultados!$A$1:$ZZ$1, 0))</f>
        <v/>
      </c>
      <c r="C1048">
        <f>INDEX(resultados!$A$2:$ZZ$2386, 1042, MATCH($B$3, resultados!$A$1:$ZZ$1, 0))</f>
        <v/>
      </c>
    </row>
    <row r="1049">
      <c r="A1049">
        <f>INDEX(resultados!$A$2:$ZZ$2386, 1043, MATCH($B$1, resultados!$A$1:$ZZ$1, 0))</f>
        <v/>
      </c>
      <c r="B1049">
        <f>INDEX(resultados!$A$2:$ZZ$2386, 1043, MATCH($B$2, resultados!$A$1:$ZZ$1, 0))</f>
        <v/>
      </c>
      <c r="C1049">
        <f>INDEX(resultados!$A$2:$ZZ$2386, 1043, MATCH($B$3, resultados!$A$1:$ZZ$1, 0))</f>
        <v/>
      </c>
    </row>
    <row r="1050">
      <c r="A1050">
        <f>INDEX(resultados!$A$2:$ZZ$2386, 1044, MATCH($B$1, resultados!$A$1:$ZZ$1, 0))</f>
        <v/>
      </c>
      <c r="B1050">
        <f>INDEX(resultados!$A$2:$ZZ$2386, 1044, MATCH($B$2, resultados!$A$1:$ZZ$1, 0))</f>
        <v/>
      </c>
      <c r="C1050">
        <f>INDEX(resultados!$A$2:$ZZ$2386, 1044, MATCH($B$3, resultados!$A$1:$ZZ$1, 0))</f>
        <v/>
      </c>
    </row>
    <row r="1051">
      <c r="A1051">
        <f>INDEX(resultados!$A$2:$ZZ$2386, 1045, MATCH($B$1, resultados!$A$1:$ZZ$1, 0))</f>
        <v/>
      </c>
      <c r="B1051">
        <f>INDEX(resultados!$A$2:$ZZ$2386, 1045, MATCH($B$2, resultados!$A$1:$ZZ$1, 0))</f>
        <v/>
      </c>
      <c r="C1051">
        <f>INDEX(resultados!$A$2:$ZZ$2386, 1045, MATCH($B$3, resultados!$A$1:$ZZ$1, 0))</f>
        <v/>
      </c>
    </row>
    <row r="1052">
      <c r="A1052">
        <f>INDEX(resultados!$A$2:$ZZ$2386, 1046, MATCH($B$1, resultados!$A$1:$ZZ$1, 0))</f>
        <v/>
      </c>
      <c r="B1052">
        <f>INDEX(resultados!$A$2:$ZZ$2386, 1046, MATCH($B$2, resultados!$A$1:$ZZ$1, 0))</f>
        <v/>
      </c>
      <c r="C1052">
        <f>INDEX(resultados!$A$2:$ZZ$2386, 1046, MATCH($B$3, resultados!$A$1:$ZZ$1, 0))</f>
        <v/>
      </c>
    </row>
    <row r="1053">
      <c r="A1053">
        <f>INDEX(resultados!$A$2:$ZZ$2386, 1047, MATCH($B$1, resultados!$A$1:$ZZ$1, 0))</f>
        <v/>
      </c>
      <c r="B1053">
        <f>INDEX(resultados!$A$2:$ZZ$2386, 1047, MATCH($B$2, resultados!$A$1:$ZZ$1, 0))</f>
        <v/>
      </c>
      <c r="C1053">
        <f>INDEX(resultados!$A$2:$ZZ$2386, 1047, MATCH($B$3, resultados!$A$1:$ZZ$1, 0))</f>
        <v/>
      </c>
    </row>
    <row r="1054">
      <c r="A1054">
        <f>INDEX(resultados!$A$2:$ZZ$2386, 1048, MATCH($B$1, resultados!$A$1:$ZZ$1, 0))</f>
        <v/>
      </c>
      <c r="B1054">
        <f>INDEX(resultados!$A$2:$ZZ$2386, 1048, MATCH($B$2, resultados!$A$1:$ZZ$1, 0))</f>
        <v/>
      </c>
      <c r="C1054">
        <f>INDEX(resultados!$A$2:$ZZ$2386, 1048, MATCH($B$3, resultados!$A$1:$ZZ$1, 0))</f>
        <v/>
      </c>
    </row>
    <row r="1055">
      <c r="A1055">
        <f>INDEX(resultados!$A$2:$ZZ$2386, 1049, MATCH($B$1, resultados!$A$1:$ZZ$1, 0))</f>
        <v/>
      </c>
      <c r="B1055">
        <f>INDEX(resultados!$A$2:$ZZ$2386, 1049, MATCH($B$2, resultados!$A$1:$ZZ$1, 0))</f>
        <v/>
      </c>
      <c r="C1055">
        <f>INDEX(resultados!$A$2:$ZZ$2386, 1049, MATCH($B$3, resultados!$A$1:$ZZ$1, 0))</f>
        <v/>
      </c>
    </row>
    <row r="1056">
      <c r="A1056">
        <f>INDEX(resultados!$A$2:$ZZ$2386, 1050, MATCH($B$1, resultados!$A$1:$ZZ$1, 0))</f>
        <v/>
      </c>
      <c r="B1056">
        <f>INDEX(resultados!$A$2:$ZZ$2386, 1050, MATCH($B$2, resultados!$A$1:$ZZ$1, 0))</f>
        <v/>
      </c>
      <c r="C1056">
        <f>INDEX(resultados!$A$2:$ZZ$2386, 1050, MATCH($B$3, resultados!$A$1:$ZZ$1, 0))</f>
        <v/>
      </c>
    </row>
    <row r="1057">
      <c r="A1057">
        <f>INDEX(resultados!$A$2:$ZZ$2386, 1051, MATCH($B$1, resultados!$A$1:$ZZ$1, 0))</f>
        <v/>
      </c>
      <c r="B1057">
        <f>INDEX(resultados!$A$2:$ZZ$2386, 1051, MATCH($B$2, resultados!$A$1:$ZZ$1, 0))</f>
        <v/>
      </c>
      <c r="C1057">
        <f>INDEX(resultados!$A$2:$ZZ$2386, 1051, MATCH($B$3, resultados!$A$1:$ZZ$1, 0))</f>
        <v/>
      </c>
    </row>
    <row r="1058">
      <c r="A1058">
        <f>INDEX(resultados!$A$2:$ZZ$2386, 1052, MATCH($B$1, resultados!$A$1:$ZZ$1, 0))</f>
        <v/>
      </c>
      <c r="B1058">
        <f>INDEX(resultados!$A$2:$ZZ$2386, 1052, MATCH($B$2, resultados!$A$1:$ZZ$1, 0))</f>
        <v/>
      </c>
      <c r="C1058">
        <f>INDEX(resultados!$A$2:$ZZ$2386, 1052, MATCH($B$3, resultados!$A$1:$ZZ$1, 0))</f>
        <v/>
      </c>
    </row>
    <row r="1059">
      <c r="A1059">
        <f>INDEX(resultados!$A$2:$ZZ$2386, 1053, MATCH($B$1, resultados!$A$1:$ZZ$1, 0))</f>
        <v/>
      </c>
      <c r="B1059">
        <f>INDEX(resultados!$A$2:$ZZ$2386, 1053, MATCH($B$2, resultados!$A$1:$ZZ$1, 0))</f>
        <v/>
      </c>
      <c r="C1059">
        <f>INDEX(resultados!$A$2:$ZZ$2386, 1053, MATCH($B$3, resultados!$A$1:$ZZ$1, 0))</f>
        <v/>
      </c>
    </row>
    <row r="1060">
      <c r="A1060">
        <f>INDEX(resultados!$A$2:$ZZ$2386, 1054, MATCH($B$1, resultados!$A$1:$ZZ$1, 0))</f>
        <v/>
      </c>
      <c r="B1060">
        <f>INDEX(resultados!$A$2:$ZZ$2386, 1054, MATCH($B$2, resultados!$A$1:$ZZ$1, 0))</f>
        <v/>
      </c>
      <c r="C1060">
        <f>INDEX(resultados!$A$2:$ZZ$2386, 1054, MATCH($B$3, resultados!$A$1:$ZZ$1, 0))</f>
        <v/>
      </c>
    </row>
    <row r="1061">
      <c r="A1061">
        <f>INDEX(resultados!$A$2:$ZZ$2386, 1055, MATCH($B$1, resultados!$A$1:$ZZ$1, 0))</f>
        <v/>
      </c>
      <c r="B1061">
        <f>INDEX(resultados!$A$2:$ZZ$2386, 1055, MATCH($B$2, resultados!$A$1:$ZZ$1, 0))</f>
        <v/>
      </c>
      <c r="C1061">
        <f>INDEX(resultados!$A$2:$ZZ$2386, 1055, MATCH($B$3, resultados!$A$1:$ZZ$1, 0))</f>
        <v/>
      </c>
    </row>
    <row r="1062">
      <c r="A1062">
        <f>INDEX(resultados!$A$2:$ZZ$2386, 1056, MATCH($B$1, resultados!$A$1:$ZZ$1, 0))</f>
        <v/>
      </c>
      <c r="B1062">
        <f>INDEX(resultados!$A$2:$ZZ$2386, 1056, MATCH($B$2, resultados!$A$1:$ZZ$1, 0))</f>
        <v/>
      </c>
      <c r="C1062">
        <f>INDEX(resultados!$A$2:$ZZ$2386, 1056, MATCH($B$3, resultados!$A$1:$ZZ$1, 0))</f>
        <v/>
      </c>
    </row>
    <row r="1063">
      <c r="A1063">
        <f>INDEX(resultados!$A$2:$ZZ$2386, 1057, MATCH($B$1, resultados!$A$1:$ZZ$1, 0))</f>
        <v/>
      </c>
      <c r="B1063">
        <f>INDEX(resultados!$A$2:$ZZ$2386, 1057, MATCH($B$2, resultados!$A$1:$ZZ$1, 0))</f>
        <v/>
      </c>
      <c r="C1063">
        <f>INDEX(resultados!$A$2:$ZZ$2386, 1057, MATCH($B$3, resultados!$A$1:$ZZ$1, 0))</f>
        <v/>
      </c>
    </row>
    <row r="1064">
      <c r="A1064">
        <f>INDEX(resultados!$A$2:$ZZ$2386, 1058, MATCH($B$1, resultados!$A$1:$ZZ$1, 0))</f>
        <v/>
      </c>
      <c r="B1064">
        <f>INDEX(resultados!$A$2:$ZZ$2386, 1058, MATCH($B$2, resultados!$A$1:$ZZ$1, 0))</f>
        <v/>
      </c>
      <c r="C1064">
        <f>INDEX(resultados!$A$2:$ZZ$2386, 1058, MATCH($B$3, resultados!$A$1:$ZZ$1, 0))</f>
        <v/>
      </c>
    </row>
    <row r="1065">
      <c r="A1065">
        <f>INDEX(resultados!$A$2:$ZZ$2386, 1059, MATCH($B$1, resultados!$A$1:$ZZ$1, 0))</f>
        <v/>
      </c>
      <c r="B1065">
        <f>INDEX(resultados!$A$2:$ZZ$2386, 1059, MATCH($B$2, resultados!$A$1:$ZZ$1, 0))</f>
        <v/>
      </c>
      <c r="C1065">
        <f>INDEX(resultados!$A$2:$ZZ$2386, 1059, MATCH($B$3, resultados!$A$1:$ZZ$1, 0))</f>
        <v/>
      </c>
    </row>
    <row r="1066">
      <c r="A1066">
        <f>INDEX(resultados!$A$2:$ZZ$2386, 1060, MATCH($B$1, resultados!$A$1:$ZZ$1, 0))</f>
        <v/>
      </c>
      <c r="B1066">
        <f>INDEX(resultados!$A$2:$ZZ$2386, 1060, MATCH($B$2, resultados!$A$1:$ZZ$1, 0))</f>
        <v/>
      </c>
      <c r="C1066">
        <f>INDEX(resultados!$A$2:$ZZ$2386, 1060, MATCH($B$3, resultados!$A$1:$ZZ$1, 0))</f>
        <v/>
      </c>
    </row>
    <row r="1067">
      <c r="A1067">
        <f>INDEX(resultados!$A$2:$ZZ$2386, 1061, MATCH($B$1, resultados!$A$1:$ZZ$1, 0))</f>
        <v/>
      </c>
      <c r="B1067">
        <f>INDEX(resultados!$A$2:$ZZ$2386, 1061, MATCH($B$2, resultados!$A$1:$ZZ$1, 0))</f>
        <v/>
      </c>
      <c r="C1067">
        <f>INDEX(resultados!$A$2:$ZZ$2386, 1061, MATCH($B$3, resultados!$A$1:$ZZ$1, 0))</f>
        <v/>
      </c>
    </row>
    <row r="1068">
      <c r="A1068">
        <f>INDEX(resultados!$A$2:$ZZ$2386, 1062, MATCH($B$1, resultados!$A$1:$ZZ$1, 0))</f>
        <v/>
      </c>
      <c r="B1068">
        <f>INDEX(resultados!$A$2:$ZZ$2386, 1062, MATCH($B$2, resultados!$A$1:$ZZ$1, 0))</f>
        <v/>
      </c>
      <c r="C1068">
        <f>INDEX(resultados!$A$2:$ZZ$2386, 1062, MATCH($B$3, resultados!$A$1:$ZZ$1, 0))</f>
        <v/>
      </c>
    </row>
    <row r="1069">
      <c r="A1069">
        <f>INDEX(resultados!$A$2:$ZZ$2386, 1063, MATCH($B$1, resultados!$A$1:$ZZ$1, 0))</f>
        <v/>
      </c>
      <c r="B1069">
        <f>INDEX(resultados!$A$2:$ZZ$2386, 1063, MATCH($B$2, resultados!$A$1:$ZZ$1, 0))</f>
        <v/>
      </c>
      <c r="C1069">
        <f>INDEX(resultados!$A$2:$ZZ$2386, 1063, MATCH($B$3, resultados!$A$1:$ZZ$1, 0))</f>
        <v/>
      </c>
    </row>
    <row r="1070">
      <c r="A1070">
        <f>INDEX(resultados!$A$2:$ZZ$2386, 1064, MATCH($B$1, resultados!$A$1:$ZZ$1, 0))</f>
        <v/>
      </c>
      <c r="B1070">
        <f>INDEX(resultados!$A$2:$ZZ$2386, 1064, MATCH($B$2, resultados!$A$1:$ZZ$1, 0))</f>
        <v/>
      </c>
      <c r="C1070">
        <f>INDEX(resultados!$A$2:$ZZ$2386, 1064, MATCH($B$3, resultados!$A$1:$ZZ$1, 0))</f>
        <v/>
      </c>
    </row>
    <row r="1071">
      <c r="A1071">
        <f>INDEX(resultados!$A$2:$ZZ$2386, 1065, MATCH($B$1, resultados!$A$1:$ZZ$1, 0))</f>
        <v/>
      </c>
      <c r="B1071">
        <f>INDEX(resultados!$A$2:$ZZ$2386, 1065, MATCH($B$2, resultados!$A$1:$ZZ$1, 0))</f>
        <v/>
      </c>
      <c r="C1071">
        <f>INDEX(resultados!$A$2:$ZZ$2386, 1065, MATCH($B$3, resultados!$A$1:$ZZ$1, 0))</f>
        <v/>
      </c>
    </row>
    <row r="1072">
      <c r="A1072">
        <f>INDEX(resultados!$A$2:$ZZ$2386, 1066, MATCH($B$1, resultados!$A$1:$ZZ$1, 0))</f>
        <v/>
      </c>
      <c r="B1072">
        <f>INDEX(resultados!$A$2:$ZZ$2386, 1066, MATCH($B$2, resultados!$A$1:$ZZ$1, 0))</f>
        <v/>
      </c>
      <c r="C1072">
        <f>INDEX(resultados!$A$2:$ZZ$2386, 1066, MATCH($B$3, resultados!$A$1:$ZZ$1, 0))</f>
        <v/>
      </c>
    </row>
    <row r="1073">
      <c r="A1073">
        <f>INDEX(resultados!$A$2:$ZZ$2386, 1067, MATCH($B$1, resultados!$A$1:$ZZ$1, 0))</f>
        <v/>
      </c>
      <c r="B1073">
        <f>INDEX(resultados!$A$2:$ZZ$2386, 1067, MATCH($B$2, resultados!$A$1:$ZZ$1, 0))</f>
        <v/>
      </c>
      <c r="C1073">
        <f>INDEX(resultados!$A$2:$ZZ$2386, 1067, MATCH($B$3, resultados!$A$1:$ZZ$1, 0))</f>
        <v/>
      </c>
    </row>
    <row r="1074">
      <c r="A1074">
        <f>INDEX(resultados!$A$2:$ZZ$2386, 1068, MATCH($B$1, resultados!$A$1:$ZZ$1, 0))</f>
        <v/>
      </c>
      <c r="B1074">
        <f>INDEX(resultados!$A$2:$ZZ$2386, 1068, MATCH($B$2, resultados!$A$1:$ZZ$1, 0))</f>
        <v/>
      </c>
      <c r="C1074">
        <f>INDEX(resultados!$A$2:$ZZ$2386, 1068, MATCH($B$3, resultados!$A$1:$ZZ$1, 0))</f>
        <v/>
      </c>
    </row>
    <row r="1075">
      <c r="A1075">
        <f>INDEX(resultados!$A$2:$ZZ$2386, 1069, MATCH($B$1, resultados!$A$1:$ZZ$1, 0))</f>
        <v/>
      </c>
      <c r="B1075">
        <f>INDEX(resultados!$A$2:$ZZ$2386, 1069, MATCH($B$2, resultados!$A$1:$ZZ$1, 0))</f>
        <v/>
      </c>
      <c r="C1075">
        <f>INDEX(resultados!$A$2:$ZZ$2386, 1069, MATCH($B$3, resultados!$A$1:$ZZ$1, 0))</f>
        <v/>
      </c>
    </row>
    <row r="1076">
      <c r="A1076">
        <f>INDEX(resultados!$A$2:$ZZ$2386, 1070, MATCH($B$1, resultados!$A$1:$ZZ$1, 0))</f>
        <v/>
      </c>
      <c r="B1076">
        <f>INDEX(resultados!$A$2:$ZZ$2386, 1070, MATCH($B$2, resultados!$A$1:$ZZ$1, 0))</f>
        <v/>
      </c>
      <c r="C1076">
        <f>INDEX(resultados!$A$2:$ZZ$2386, 1070, MATCH($B$3, resultados!$A$1:$ZZ$1, 0))</f>
        <v/>
      </c>
    </row>
    <row r="1077">
      <c r="A1077">
        <f>INDEX(resultados!$A$2:$ZZ$2386, 1071, MATCH($B$1, resultados!$A$1:$ZZ$1, 0))</f>
        <v/>
      </c>
      <c r="B1077">
        <f>INDEX(resultados!$A$2:$ZZ$2386, 1071, MATCH($B$2, resultados!$A$1:$ZZ$1, 0))</f>
        <v/>
      </c>
      <c r="C1077">
        <f>INDEX(resultados!$A$2:$ZZ$2386, 1071, MATCH($B$3, resultados!$A$1:$ZZ$1, 0))</f>
        <v/>
      </c>
    </row>
    <row r="1078">
      <c r="A1078">
        <f>INDEX(resultados!$A$2:$ZZ$2386, 1072, MATCH($B$1, resultados!$A$1:$ZZ$1, 0))</f>
        <v/>
      </c>
      <c r="B1078">
        <f>INDEX(resultados!$A$2:$ZZ$2386, 1072, MATCH($B$2, resultados!$A$1:$ZZ$1, 0))</f>
        <v/>
      </c>
      <c r="C1078">
        <f>INDEX(resultados!$A$2:$ZZ$2386, 1072, MATCH($B$3, resultados!$A$1:$ZZ$1, 0))</f>
        <v/>
      </c>
    </row>
    <row r="1079">
      <c r="A1079">
        <f>INDEX(resultados!$A$2:$ZZ$2386, 1073, MATCH($B$1, resultados!$A$1:$ZZ$1, 0))</f>
        <v/>
      </c>
      <c r="B1079">
        <f>INDEX(resultados!$A$2:$ZZ$2386, 1073, MATCH($B$2, resultados!$A$1:$ZZ$1, 0))</f>
        <v/>
      </c>
      <c r="C1079">
        <f>INDEX(resultados!$A$2:$ZZ$2386, 1073, MATCH($B$3, resultados!$A$1:$ZZ$1, 0))</f>
        <v/>
      </c>
    </row>
    <row r="1080">
      <c r="A1080">
        <f>INDEX(resultados!$A$2:$ZZ$2386, 1074, MATCH($B$1, resultados!$A$1:$ZZ$1, 0))</f>
        <v/>
      </c>
      <c r="B1080">
        <f>INDEX(resultados!$A$2:$ZZ$2386, 1074, MATCH($B$2, resultados!$A$1:$ZZ$1, 0))</f>
        <v/>
      </c>
      <c r="C1080">
        <f>INDEX(resultados!$A$2:$ZZ$2386, 1074, MATCH($B$3, resultados!$A$1:$ZZ$1, 0))</f>
        <v/>
      </c>
    </row>
    <row r="1081">
      <c r="A1081">
        <f>INDEX(resultados!$A$2:$ZZ$2386, 1075, MATCH($B$1, resultados!$A$1:$ZZ$1, 0))</f>
        <v/>
      </c>
      <c r="B1081">
        <f>INDEX(resultados!$A$2:$ZZ$2386, 1075, MATCH($B$2, resultados!$A$1:$ZZ$1, 0))</f>
        <v/>
      </c>
      <c r="C1081">
        <f>INDEX(resultados!$A$2:$ZZ$2386, 1075, MATCH($B$3, resultados!$A$1:$ZZ$1, 0))</f>
        <v/>
      </c>
    </row>
    <row r="1082">
      <c r="A1082">
        <f>INDEX(resultados!$A$2:$ZZ$2386, 1076, MATCH($B$1, resultados!$A$1:$ZZ$1, 0))</f>
        <v/>
      </c>
      <c r="B1082">
        <f>INDEX(resultados!$A$2:$ZZ$2386, 1076, MATCH($B$2, resultados!$A$1:$ZZ$1, 0))</f>
        <v/>
      </c>
      <c r="C1082">
        <f>INDEX(resultados!$A$2:$ZZ$2386, 1076, MATCH($B$3, resultados!$A$1:$ZZ$1, 0))</f>
        <v/>
      </c>
    </row>
    <row r="1083">
      <c r="A1083">
        <f>INDEX(resultados!$A$2:$ZZ$2386, 1077, MATCH($B$1, resultados!$A$1:$ZZ$1, 0))</f>
        <v/>
      </c>
      <c r="B1083">
        <f>INDEX(resultados!$A$2:$ZZ$2386, 1077, MATCH($B$2, resultados!$A$1:$ZZ$1, 0))</f>
        <v/>
      </c>
      <c r="C1083">
        <f>INDEX(resultados!$A$2:$ZZ$2386, 1077, MATCH($B$3, resultados!$A$1:$ZZ$1, 0))</f>
        <v/>
      </c>
    </row>
    <row r="1084">
      <c r="A1084">
        <f>INDEX(resultados!$A$2:$ZZ$2386, 1078, MATCH($B$1, resultados!$A$1:$ZZ$1, 0))</f>
        <v/>
      </c>
      <c r="B1084">
        <f>INDEX(resultados!$A$2:$ZZ$2386, 1078, MATCH($B$2, resultados!$A$1:$ZZ$1, 0))</f>
        <v/>
      </c>
      <c r="C1084">
        <f>INDEX(resultados!$A$2:$ZZ$2386, 1078, MATCH($B$3, resultados!$A$1:$ZZ$1, 0))</f>
        <v/>
      </c>
    </row>
    <row r="1085">
      <c r="A1085">
        <f>INDEX(resultados!$A$2:$ZZ$2386, 1079, MATCH($B$1, resultados!$A$1:$ZZ$1, 0))</f>
        <v/>
      </c>
      <c r="B1085">
        <f>INDEX(resultados!$A$2:$ZZ$2386, 1079, MATCH($B$2, resultados!$A$1:$ZZ$1, 0))</f>
        <v/>
      </c>
      <c r="C1085">
        <f>INDEX(resultados!$A$2:$ZZ$2386, 1079, MATCH($B$3, resultados!$A$1:$ZZ$1, 0))</f>
        <v/>
      </c>
    </row>
    <row r="1086">
      <c r="A1086">
        <f>INDEX(resultados!$A$2:$ZZ$2386, 1080, MATCH($B$1, resultados!$A$1:$ZZ$1, 0))</f>
        <v/>
      </c>
      <c r="B1086">
        <f>INDEX(resultados!$A$2:$ZZ$2386, 1080, MATCH($B$2, resultados!$A$1:$ZZ$1, 0))</f>
        <v/>
      </c>
      <c r="C1086">
        <f>INDEX(resultados!$A$2:$ZZ$2386, 1080, MATCH($B$3, resultados!$A$1:$ZZ$1, 0))</f>
        <v/>
      </c>
    </row>
    <row r="1087">
      <c r="A1087">
        <f>INDEX(resultados!$A$2:$ZZ$2386, 1081, MATCH($B$1, resultados!$A$1:$ZZ$1, 0))</f>
        <v/>
      </c>
      <c r="B1087">
        <f>INDEX(resultados!$A$2:$ZZ$2386, 1081, MATCH($B$2, resultados!$A$1:$ZZ$1, 0))</f>
        <v/>
      </c>
      <c r="C1087">
        <f>INDEX(resultados!$A$2:$ZZ$2386, 1081, MATCH($B$3, resultados!$A$1:$ZZ$1, 0))</f>
        <v/>
      </c>
    </row>
    <row r="1088">
      <c r="A1088">
        <f>INDEX(resultados!$A$2:$ZZ$2386, 1082, MATCH($B$1, resultados!$A$1:$ZZ$1, 0))</f>
        <v/>
      </c>
      <c r="B1088">
        <f>INDEX(resultados!$A$2:$ZZ$2386, 1082, MATCH($B$2, resultados!$A$1:$ZZ$1, 0))</f>
        <v/>
      </c>
      <c r="C1088">
        <f>INDEX(resultados!$A$2:$ZZ$2386, 1082, MATCH($B$3, resultados!$A$1:$ZZ$1, 0))</f>
        <v/>
      </c>
    </row>
    <row r="1089">
      <c r="A1089">
        <f>INDEX(resultados!$A$2:$ZZ$2386, 1083, MATCH($B$1, resultados!$A$1:$ZZ$1, 0))</f>
        <v/>
      </c>
      <c r="B1089">
        <f>INDEX(resultados!$A$2:$ZZ$2386, 1083, MATCH($B$2, resultados!$A$1:$ZZ$1, 0))</f>
        <v/>
      </c>
      <c r="C1089">
        <f>INDEX(resultados!$A$2:$ZZ$2386, 1083, MATCH($B$3, resultados!$A$1:$ZZ$1, 0))</f>
        <v/>
      </c>
    </row>
    <row r="1090">
      <c r="A1090">
        <f>INDEX(resultados!$A$2:$ZZ$2386, 1084, MATCH($B$1, resultados!$A$1:$ZZ$1, 0))</f>
        <v/>
      </c>
      <c r="B1090">
        <f>INDEX(resultados!$A$2:$ZZ$2386, 1084, MATCH($B$2, resultados!$A$1:$ZZ$1, 0))</f>
        <v/>
      </c>
      <c r="C1090">
        <f>INDEX(resultados!$A$2:$ZZ$2386, 1084, MATCH($B$3, resultados!$A$1:$ZZ$1, 0))</f>
        <v/>
      </c>
    </row>
    <row r="1091">
      <c r="A1091">
        <f>INDEX(resultados!$A$2:$ZZ$2386, 1085, MATCH($B$1, resultados!$A$1:$ZZ$1, 0))</f>
        <v/>
      </c>
      <c r="B1091">
        <f>INDEX(resultados!$A$2:$ZZ$2386, 1085, MATCH($B$2, resultados!$A$1:$ZZ$1, 0))</f>
        <v/>
      </c>
      <c r="C1091">
        <f>INDEX(resultados!$A$2:$ZZ$2386, 1085, MATCH($B$3, resultados!$A$1:$ZZ$1, 0))</f>
        <v/>
      </c>
    </row>
    <row r="1092">
      <c r="A1092">
        <f>INDEX(resultados!$A$2:$ZZ$2386, 1086, MATCH($B$1, resultados!$A$1:$ZZ$1, 0))</f>
        <v/>
      </c>
      <c r="B1092">
        <f>INDEX(resultados!$A$2:$ZZ$2386, 1086, MATCH($B$2, resultados!$A$1:$ZZ$1, 0))</f>
        <v/>
      </c>
      <c r="C1092">
        <f>INDEX(resultados!$A$2:$ZZ$2386, 1086, MATCH($B$3, resultados!$A$1:$ZZ$1, 0))</f>
        <v/>
      </c>
    </row>
    <row r="1093">
      <c r="A1093">
        <f>INDEX(resultados!$A$2:$ZZ$2386, 1087, MATCH($B$1, resultados!$A$1:$ZZ$1, 0))</f>
        <v/>
      </c>
      <c r="B1093">
        <f>INDEX(resultados!$A$2:$ZZ$2386, 1087, MATCH($B$2, resultados!$A$1:$ZZ$1, 0))</f>
        <v/>
      </c>
      <c r="C1093">
        <f>INDEX(resultados!$A$2:$ZZ$2386, 1087, MATCH($B$3, resultados!$A$1:$ZZ$1, 0))</f>
        <v/>
      </c>
    </row>
    <row r="1094">
      <c r="A1094">
        <f>INDEX(resultados!$A$2:$ZZ$2386, 1088, MATCH($B$1, resultados!$A$1:$ZZ$1, 0))</f>
        <v/>
      </c>
      <c r="B1094">
        <f>INDEX(resultados!$A$2:$ZZ$2386, 1088, MATCH($B$2, resultados!$A$1:$ZZ$1, 0))</f>
        <v/>
      </c>
      <c r="C1094">
        <f>INDEX(resultados!$A$2:$ZZ$2386, 1088, MATCH($B$3, resultados!$A$1:$ZZ$1, 0))</f>
        <v/>
      </c>
    </row>
    <row r="1095">
      <c r="A1095">
        <f>INDEX(resultados!$A$2:$ZZ$2386, 1089, MATCH($B$1, resultados!$A$1:$ZZ$1, 0))</f>
        <v/>
      </c>
      <c r="B1095">
        <f>INDEX(resultados!$A$2:$ZZ$2386, 1089, MATCH($B$2, resultados!$A$1:$ZZ$1, 0))</f>
        <v/>
      </c>
      <c r="C1095">
        <f>INDEX(resultados!$A$2:$ZZ$2386, 1089, MATCH($B$3, resultados!$A$1:$ZZ$1, 0))</f>
        <v/>
      </c>
    </row>
    <row r="1096">
      <c r="A1096">
        <f>INDEX(resultados!$A$2:$ZZ$2386, 1090, MATCH($B$1, resultados!$A$1:$ZZ$1, 0))</f>
        <v/>
      </c>
      <c r="B1096">
        <f>INDEX(resultados!$A$2:$ZZ$2386, 1090, MATCH($B$2, resultados!$A$1:$ZZ$1, 0))</f>
        <v/>
      </c>
      <c r="C1096">
        <f>INDEX(resultados!$A$2:$ZZ$2386, 1090, MATCH($B$3, resultados!$A$1:$ZZ$1, 0))</f>
        <v/>
      </c>
    </row>
    <row r="1097">
      <c r="A1097">
        <f>INDEX(resultados!$A$2:$ZZ$2386, 1091, MATCH($B$1, resultados!$A$1:$ZZ$1, 0))</f>
        <v/>
      </c>
      <c r="B1097">
        <f>INDEX(resultados!$A$2:$ZZ$2386, 1091, MATCH($B$2, resultados!$A$1:$ZZ$1, 0))</f>
        <v/>
      </c>
      <c r="C1097">
        <f>INDEX(resultados!$A$2:$ZZ$2386, 1091, MATCH($B$3, resultados!$A$1:$ZZ$1, 0))</f>
        <v/>
      </c>
    </row>
    <row r="1098">
      <c r="A1098">
        <f>INDEX(resultados!$A$2:$ZZ$2386, 1092, MATCH($B$1, resultados!$A$1:$ZZ$1, 0))</f>
        <v/>
      </c>
      <c r="B1098">
        <f>INDEX(resultados!$A$2:$ZZ$2386, 1092, MATCH($B$2, resultados!$A$1:$ZZ$1, 0))</f>
        <v/>
      </c>
      <c r="C1098">
        <f>INDEX(resultados!$A$2:$ZZ$2386, 1092, MATCH($B$3, resultados!$A$1:$ZZ$1, 0))</f>
        <v/>
      </c>
    </row>
    <row r="1099">
      <c r="A1099">
        <f>INDEX(resultados!$A$2:$ZZ$2386, 1093, MATCH($B$1, resultados!$A$1:$ZZ$1, 0))</f>
        <v/>
      </c>
      <c r="B1099">
        <f>INDEX(resultados!$A$2:$ZZ$2386, 1093, MATCH($B$2, resultados!$A$1:$ZZ$1, 0))</f>
        <v/>
      </c>
      <c r="C1099">
        <f>INDEX(resultados!$A$2:$ZZ$2386, 1093, MATCH($B$3, resultados!$A$1:$ZZ$1, 0))</f>
        <v/>
      </c>
    </row>
    <row r="1100">
      <c r="A1100">
        <f>INDEX(resultados!$A$2:$ZZ$2386, 1094, MATCH($B$1, resultados!$A$1:$ZZ$1, 0))</f>
        <v/>
      </c>
      <c r="B1100">
        <f>INDEX(resultados!$A$2:$ZZ$2386, 1094, MATCH($B$2, resultados!$A$1:$ZZ$1, 0))</f>
        <v/>
      </c>
      <c r="C1100">
        <f>INDEX(resultados!$A$2:$ZZ$2386, 1094, MATCH($B$3, resultados!$A$1:$ZZ$1, 0))</f>
        <v/>
      </c>
    </row>
    <row r="1101">
      <c r="A1101">
        <f>INDEX(resultados!$A$2:$ZZ$2386, 1095, MATCH($B$1, resultados!$A$1:$ZZ$1, 0))</f>
        <v/>
      </c>
      <c r="B1101">
        <f>INDEX(resultados!$A$2:$ZZ$2386, 1095, MATCH($B$2, resultados!$A$1:$ZZ$1, 0))</f>
        <v/>
      </c>
      <c r="C1101">
        <f>INDEX(resultados!$A$2:$ZZ$2386, 1095, MATCH($B$3, resultados!$A$1:$ZZ$1, 0))</f>
        <v/>
      </c>
    </row>
    <row r="1102">
      <c r="A1102">
        <f>INDEX(resultados!$A$2:$ZZ$2386, 1096, MATCH($B$1, resultados!$A$1:$ZZ$1, 0))</f>
        <v/>
      </c>
      <c r="B1102">
        <f>INDEX(resultados!$A$2:$ZZ$2386, 1096, MATCH($B$2, resultados!$A$1:$ZZ$1, 0))</f>
        <v/>
      </c>
      <c r="C1102">
        <f>INDEX(resultados!$A$2:$ZZ$2386, 1096, MATCH($B$3, resultados!$A$1:$ZZ$1, 0))</f>
        <v/>
      </c>
    </row>
    <row r="1103">
      <c r="A1103">
        <f>INDEX(resultados!$A$2:$ZZ$2386, 1097, MATCH($B$1, resultados!$A$1:$ZZ$1, 0))</f>
        <v/>
      </c>
      <c r="B1103">
        <f>INDEX(resultados!$A$2:$ZZ$2386, 1097, MATCH($B$2, resultados!$A$1:$ZZ$1, 0))</f>
        <v/>
      </c>
      <c r="C1103">
        <f>INDEX(resultados!$A$2:$ZZ$2386, 1097, MATCH($B$3, resultados!$A$1:$ZZ$1, 0))</f>
        <v/>
      </c>
    </row>
    <row r="1104">
      <c r="A1104">
        <f>INDEX(resultados!$A$2:$ZZ$2386, 1098, MATCH($B$1, resultados!$A$1:$ZZ$1, 0))</f>
        <v/>
      </c>
      <c r="B1104">
        <f>INDEX(resultados!$A$2:$ZZ$2386, 1098, MATCH($B$2, resultados!$A$1:$ZZ$1, 0))</f>
        <v/>
      </c>
      <c r="C1104">
        <f>INDEX(resultados!$A$2:$ZZ$2386, 1098, MATCH($B$3, resultados!$A$1:$ZZ$1, 0))</f>
        <v/>
      </c>
    </row>
    <row r="1105">
      <c r="A1105">
        <f>INDEX(resultados!$A$2:$ZZ$2386, 1099, MATCH($B$1, resultados!$A$1:$ZZ$1, 0))</f>
        <v/>
      </c>
      <c r="B1105">
        <f>INDEX(resultados!$A$2:$ZZ$2386, 1099, MATCH($B$2, resultados!$A$1:$ZZ$1, 0))</f>
        <v/>
      </c>
      <c r="C1105">
        <f>INDEX(resultados!$A$2:$ZZ$2386, 1099, MATCH($B$3, resultados!$A$1:$ZZ$1, 0))</f>
        <v/>
      </c>
    </row>
    <row r="1106">
      <c r="A1106">
        <f>INDEX(resultados!$A$2:$ZZ$2386, 1100, MATCH($B$1, resultados!$A$1:$ZZ$1, 0))</f>
        <v/>
      </c>
      <c r="B1106">
        <f>INDEX(resultados!$A$2:$ZZ$2386, 1100, MATCH($B$2, resultados!$A$1:$ZZ$1, 0))</f>
        <v/>
      </c>
      <c r="C1106">
        <f>INDEX(resultados!$A$2:$ZZ$2386, 1100, MATCH($B$3, resultados!$A$1:$ZZ$1, 0))</f>
        <v/>
      </c>
    </row>
    <row r="1107">
      <c r="A1107">
        <f>INDEX(resultados!$A$2:$ZZ$2386, 1101, MATCH($B$1, resultados!$A$1:$ZZ$1, 0))</f>
        <v/>
      </c>
      <c r="B1107">
        <f>INDEX(resultados!$A$2:$ZZ$2386, 1101, MATCH($B$2, resultados!$A$1:$ZZ$1, 0))</f>
        <v/>
      </c>
      <c r="C1107">
        <f>INDEX(resultados!$A$2:$ZZ$2386, 1101, MATCH($B$3, resultados!$A$1:$ZZ$1, 0))</f>
        <v/>
      </c>
    </row>
    <row r="1108">
      <c r="A1108">
        <f>INDEX(resultados!$A$2:$ZZ$2386, 1102, MATCH($B$1, resultados!$A$1:$ZZ$1, 0))</f>
        <v/>
      </c>
      <c r="B1108">
        <f>INDEX(resultados!$A$2:$ZZ$2386, 1102, MATCH($B$2, resultados!$A$1:$ZZ$1, 0))</f>
        <v/>
      </c>
      <c r="C1108">
        <f>INDEX(resultados!$A$2:$ZZ$2386, 1102, MATCH($B$3, resultados!$A$1:$ZZ$1, 0))</f>
        <v/>
      </c>
    </row>
    <row r="1109">
      <c r="A1109">
        <f>INDEX(resultados!$A$2:$ZZ$2386, 1103, MATCH($B$1, resultados!$A$1:$ZZ$1, 0))</f>
        <v/>
      </c>
      <c r="B1109">
        <f>INDEX(resultados!$A$2:$ZZ$2386, 1103, MATCH($B$2, resultados!$A$1:$ZZ$1, 0))</f>
        <v/>
      </c>
      <c r="C1109">
        <f>INDEX(resultados!$A$2:$ZZ$2386, 1103, MATCH($B$3, resultados!$A$1:$ZZ$1, 0))</f>
        <v/>
      </c>
    </row>
    <row r="1110">
      <c r="A1110">
        <f>INDEX(resultados!$A$2:$ZZ$2386, 1104, MATCH($B$1, resultados!$A$1:$ZZ$1, 0))</f>
        <v/>
      </c>
      <c r="B1110">
        <f>INDEX(resultados!$A$2:$ZZ$2386, 1104, MATCH($B$2, resultados!$A$1:$ZZ$1, 0))</f>
        <v/>
      </c>
      <c r="C1110">
        <f>INDEX(resultados!$A$2:$ZZ$2386, 1104, MATCH($B$3, resultados!$A$1:$ZZ$1, 0))</f>
        <v/>
      </c>
    </row>
    <row r="1111">
      <c r="A1111">
        <f>INDEX(resultados!$A$2:$ZZ$2386, 1105, MATCH($B$1, resultados!$A$1:$ZZ$1, 0))</f>
        <v/>
      </c>
      <c r="B1111">
        <f>INDEX(resultados!$A$2:$ZZ$2386, 1105, MATCH($B$2, resultados!$A$1:$ZZ$1, 0))</f>
        <v/>
      </c>
      <c r="C1111">
        <f>INDEX(resultados!$A$2:$ZZ$2386, 1105, MATCH($B$3, resultados!$A$1:$ZZ$1, 0))</f>
        <v/>
      </c>
    </row>
    <row r="1112">
      <c r="A1112">
        <f>INDEX(resultados!$A$2:$ZZ$2386, 1106, MATCH($B$1, resultados!$A$1:$ZZ$1, 0))</f>
        <v/>
      </c>
      <c r="B1112">
        <f>INDEX(resultados!$A$2:$ZZ$2386, 1106, MATCH($B$2, resultados!$A$1:$ZZ$1, 0))</f>
        <v/>
      </c>
      <c r="C1112">
        <f>INDEX(resultados!$A$2:$ZZ$2386, 1106, MATCH($B$3, resultados!$A$1:$ZZ$1, 0))</f>
        <v/>
      </c>
    </row>
    <row r="1113">
      <c r="A1113">
        <f>INDEX(resultados!$A$2:$ZZ$2386, 1107, MATCH($B$1, resultados!$A$1:$ZZ$1, 0))</f>
        <v/>
      </c>
      <c r="B1113">
        <f>INDEX(resultados!$A$2:$ZZ$2386, 1107, MATCH($B$2, resultados!$A$1:$ZZ$1, 0))</f>
        <v/>
      </c>
      <c r="C1113">
        <f>INDEX(resultados!$A$2:$ZZ$2386, 1107, MATCH($B$3, resultados!$A$1:$ZZ$1, 0))</f>
        <v/>
      </c>
    </row>
    <row r="1114">
      <c r="A1114">
        <f>INDEX(resultados!$A$2:$ZZ$2386, 1108, MATCH($B$1, resultados!$A$1:$ZZ$1, 0))</f>
        <v/>
      </c>
      <c r="B1114">
        <f>INDEX(resultados!$A$2:$ZZ$2386, 1108, MATCH($B$2, resultados!$A$1:$ZZ$1, 0))</f>
        <v/>
      </c>
      <c r="C1114">
        <f>INDEX(resultados!$A$2:$ZZ$2386, 1108, MATCH($B$3, resultados!$A$1:$ZZ$1, 0))</f>
        <v/>
      </c>
    </row>
    <row r="1115">
      <c r="A1115">
        <f>INDEX(resultados!$A$2:$ZZ$2386, 1109, MATCH($B$1, resultados!$A$1:$ZZ$1, 0))</f>
        <v/>
      </c>
      <c r="B1115">
        <f>INDEX(resultados!$A$2:$ZZ$2386, 1109, MATCH($B$2, resultados!$A$1:$ZZ$1, 0))</f>
        <v/>
      </c>
      <c r="C1115">
        <f>INDEX(resultados!$A$2:$ZZ$2386, 1109, MATCH($B$3, resultados!$A$1:$ZZ$1, 0))</f>
        <v/>
      </c>
    </row>
    <row r="1116">
      <c r="A1116">
        <f>INDEX(resultados!$A$2:$ZZ$2386, 1110, MATCH($B$1, resultados!$A$1:$ZZ$1, 0))</f>
        <v/>
      </c>
      <c r="B1116">
        <f>INDEX(resultados!$A$2:$ZZ$2386, 1110, MATCH($B$2, resultados!$A$1:$ZZ$1, 0))</f>
        <v/>
      </c>
      <c r="C1116">
        <f>INDEX(resultados!$A$2:$ZZ$2386, 1110, MATCH($B$3, resultados!$A$1:$ZZ$1, 0))</f>
        <v/>
      </c>
    </row>
    <row r="1117">
      <c r="A1117">
        <f>INDEX(resultados!$A$2:$ZZ$2386, 1111, MATCH($B$1, resultados!$A$1:$ZZ$1, 0))</f>
        <v/>
      </c>
      <c r="B1117">
        <f>INDEX(resultados!$A$2:$ZZ$2386, 1111, MATCH($B$2, resultados!$A$1:$ZZ$1, 0))</f>
        <v/>
      </c>
      <c r="C1117">
        <f>INDEX(resultados!$A$2:$ZZ$2386, 1111, MATCH($B$3, resultados!$A$1:$ZZ$1, 0))</f>
        <v/>
      </c>
    </row>
    <row r="1118">
      <c r="A1118">
        <f>INDEX(resultados!$A$2:$ZZ$2386, 1112, MATCH($B$1, resultados!$A$1:$ZZ$1, 0))</f>
        <v/>
      </c>
      <c r="B1118">
        <f>INDEX(resultados!$A$2:$ZZ$2386, 1112, MATCH($B$2, resultados!$A$1:$ZZ$1, 0))</f>
        <v/>
      </c>
      <c r="C1118">
        <f>INDEX(resultados!$A$2:$ZZ$2386, 1112, MATCH($B$3, resultados!$A$1:$ZZ$1, 0))</f>
        <v/>
      </c>
    </row>
    <row r="1119">
      <c r="A1119">
        <f>INDEX(resultados!$A$2:$ZZ$2386, 1113, MATCH($B$1, resultados!$A$1:$ZZ$1, 0))</f>
        <v/>
      </c>
      <c r="B1119">
        <f>INDEX(resultados!$A$2:$ZZ$2386, 1113, MATCH($B$2, resultados!$A$1:$ZZ$1, 0))</f>
        <v/>
      </c>
      <c r="C1119">
        <f>INDEX(resultados!$A$2:$ZZ$2386, 1113, MATCH($B$3, resultados!$A$1:$ZZ$1, 0))</f>
        <v/>
      </c>
    </row>
    <row r="1120">
      <c r="A1120">
        <f>INDEX(resultados!$A$2:$ZZ$2386, 1114, MATCH($B$1, resultados!$A$1:$ZZ$1, 0))</f>
        <v/>
      </c>
      <c r="B1120">
        <f>INDEX(resultados!$A$2:$ZZ$2386, 1114, MATCH($B$2, resultados!$A$1:$ZZ$1, 0))</f>
        <v/>
      </c>
      <c r="C1120">
        <f>INDEX(resultados!$A$2:$ZZ$2386, 1114, MATCH($B$3, resultados!$A$1:$ZZ$1, 0))</f>
        <v/>
      </c>
    </row>
    <row r="1121">
      <c r="A1121">
        <f>INDEX(resultados!$A$2:$ZZ$2386, 1115, MATCH($B$1, resultados!$A$1:$ZZ$1, 0))</f>
        <v/>
      </c>
      <c r="B1121">
        <f>INDEX(resultados!$A$2:$ZZ$2386, 1115, MATCH($B$2, resultados!$A$1:$ZZ$1, 0))</f>
        <v/>
      </c>
      <c r="C1121">
        <f>INDEX(resultados!$A$2:$ZZ$2386, 1115, MATCH($B$3, resultados!$A$1:$ZZ$1, 0))</f>
        <v/>
      </c>
    </row>
    <row r="1122">
      <c r="A1122">
        <f>INDEX(resultados!$A$2:$ZZ$2386, 1116, MATCH($B$1, resultados!$A$1:$ZZ$1, 0))</f>
        <v/>
      </c>
      <c r="B1122">
        <f>INDEX(resultados!$A$2:$ZZ$2386, 1116, MATCH($B$2, resultados!$A$1:$ZZ$1, 0))</f>
        <v/>
      </c>
      <c r="C1122">
        <f>INDEX(resultados!$A$2:$ZZ$2386, 1116, MATCH($B$3, resultados!$A$1:$ZZ$1, 0))</f>
        <v/>
      </c>
    </row>
    <row r="1123">
      <c r="A1123">
        <f>INDEX(resultados!$A$2:$ZZ$2386, 1117, MATCH($B$1, resultados!$A$1:$ZZ$1, 0))</f>
        <v/>
      </c>
      <c r="B1123">
        <f>INDEX(resultados!$A$2:$ZZ$2386, 1117, MATCH($B$2, resultados!$A$1:$ZZ$1, 0))</f>
        <v/>
      </c>
      <c r="C1123">
        <f>INDEX(resultados!$A$2:$ZZ$2386, 1117, MATCH($B$3, resultados!$A$1:$ZZ$1, 0))</f>
        <v/>
      </c>
    </row>
    <row r="1124">
      <c r="A1124">
        <f>INDEX(resultados!$A$2:$ZZ$2386, 1118, MATCH($B$1, resultados!$A$1:$ZZ$1, 0))</f>
        <v/>
      </c>
      <c r="B1124">
        <f>INDEX(resultados!$A$2:$ZZ$2386, 1118, MATCH($B$2, resultados!$A$1:$ZZ$1, 0))</f>
        <v/>
      </c>
      <c r="C1124">
        <f>INDEX(resultados!$A$2:$ZZ$2386, 1118, MATCH($B$3, resultados!$A$1:$ZZ$1, 0))</f>
        <v/>
      </c>
    </row>
    <row r="1125">
      <c r="A1125">
        <f>INDEX(resultados!$A$2:$ZZ$2386, 1119, MATCH($B$1, resultados!$A$1:$ZZ$1, 0))</f>
        <v/>
      </c>
      <c r="B1125">
        <f>INDEX(resultados!$A$2:$ZZ$2386, 1119, MATCH($B$2, resultados!$A$1:$ZZ$1, 0))</f>
        <v/>
      </c>
      <c r="C1125">
        <f>INDEX(resultados!$A$2:$ZZ$2386, 1119, MATCH($B$3, resultados!$A$1:$ZZ$1, 0))</f>
        <v/>
      </c>
    </row>
    <row r="1126">
      <c r="A1126">
        <f>INDEX(resultados!$A$2:$ZZ$2386, 1120, MATCH($B$1, resultados!$A$1:$ZZ$1, 0))</f>
        <v/>
      </c>
      <c r="B1126">
        <f>INDEX(resultados!$A$2:$ZZ$2386, 1120, MATCH($B$2, resultados!$A$1:$ZZ$1, 0))</f>
        <v/>
      </c>
      <c r="C1126">
        <f>INDEX(resultados!$A$2:$ZZ$2386, 1120, MATCH($B$3, resultados!$A$1:$ZZ$1, 0))</f>
        <v/>
      </c>
    </row>
    <row r="1127">
      <c r="A1127">
        <f>INDEX(resultados!$A$2:$ZZ$2386, 1121, MATCH($B$1, resultados!$A$1:$ZZ$1, 0))</f>
        <v/>
      </c>
      <c r="B1127">
        <f>INDEX(resultados!$A$2:$ZZ$2386, 1121, MATCH($B$2, resultados!$A$1:$ZZ$1, 0))</f>
        <v/>
      </c>
      <c r="C1127">
        <f>INDEX(resultados!$A$2:$ZZ$2386, 1121, MATCH($B$3, resultados!$A$1:$ZZ$1, 0))</f>
        <v/>
      </c>
    </row>
    <row r="1128">
      <c r="A1128">
        <f>INDEX(resultados!$A$2:$ZZ$2386, 1122, MATCH($B$1, resultados!$A$1:$ZZ$1, 0))</f>
        <v/>
      </c>
      <c r="B1128">
        <f>INDEX(resultados!$A$2:$ZZ$2386, 1122, MATCH($B$2, resultados!$A$1:$ZZ$1, 0))</f>
        <v/>
      </c>
      <c r="C1128">
        <f>INDEX(resultados!$A$2:$ZZ$2386, 1122, MATCH($B$3, resultados!$A$1:$ZZ$1, 0))</f>
        <v/>
      </c>
    </row>
    <row r="1129">
      <c r="A1129">
        <f>INDEX(resultados!$A$2:$ZZ$2386, 1123, MATCH($B$1, resultados!$A$1:$ZZ$1, 0))</f>
        <v/>
      </c>
      <c r="B1129">
        <f>INDEX(resultados!$A$2:$ZZ$2386, 1123, MATCH($B$2, resultados!$A$1:$ZZ$1, 0))</f>
        <v/>
      </c>
      <c r="C1129">
        <f>INDEX(resultados!$A$2:$ZZ$2386, 1123, MATCH($B$3, resultados!$A$1:$ZZ$1, 0))</f>
        <v/>
      </c>
    </row>
    <row r="1130">
      <c r="A1130">
        <f>INDEX(resultados!$A$2:$ZZ$2386, 1124, MATCH($B$1, resultados!$A$1:$ZZ$1, 0))</f>
        <v/>
      </c>
      <c r="B1130">
        <f>INDEX(resultados!$A$2:$ZZ$2386, 1124, MATCH($B$2, resultados!$A$1:$ZZ$1, 0))</f>
        <v/>
      </c>
      <c r="C1130">
        <f>INDEX(resultados!$A$2:$ZZ$2386, 1124, MATCH($B$3, resultados!$A$1:$ZZ$1, 0))</f>
        <v/>
      </c>
    </row>
    <row r="1131">
      <c r="A1131">
        <f>INDEX(resultados!$A$2:$ZZ$2386, 1125, MATCH($B$1, resultados!$A$1:$ZZ$1, 0))</f>
        <v/>
      </c>
      <c r="B1131">
        <f>INDEX(resultados!$A$2:$ZZ$2386, 1125, MATCH($B$2, resultados!$A$1:$ZZ$1, 0))</f>
        <v/>
      </c>
      <c r="C1131">
        <f>INDEX(resultados!$A$2:$ZZ$2386, 1125, MATCH($B$3, resultados!$A$1:$ZZ$1, 0))</f>
        <v/>
      </c>
    </row>
    <row r="1132">
      <c r="A1132">
        <f>INDEX(resultados!$A$2:$ZZ$2386, 1126, MATCH($B$1, resultados!$A$1:$ZZ$1, 0))</f>
        <v/>
      </c>
      <c r="B1132">
        <f>INDEX(resultados!$A$2:$ZZ$2386, 1126, MATCH($B$2, resultados!$A$1:$ZZ$1, 0))</f>
        <v/>
      </c>
      <c r="C1132">
        <f>INDEX(resultados!$A$2:$ZZ$2386, 1126, MATCH($B$3, resultados!$A$1:$ZZ$1, 0))</f>
        <v/>
      </c>
    </row>
    <row r="1133">
      <c r="A1133">
        <f>INDEX(resultados!$A$2:$ZZ$2386, 1127, MATCH($B$1, resultados!$A$1:$ZZ$1, 0))</f>
        <v/>
      </c>
      <c r="B1133">
        <f>INDEX(resultados!$A$2:$ZZ$2386, 1127, MATCH($B$2, resultados!$A$1:$ZZ$1, 0))</f>
        <v/>
      </c>
      <c r="C1133">
        <f>INDEX(resultados!$A$2:$ZZ$2386, 1127, MATCH($B$3, resultados!$A$1:$ZZ$1, 0))</f>
        <v/>
      </c>
    </row>
    <row r="1134">
      <c r="A1134">
        <f>INDEX(resultados!$A$2:$ZZ$2386, 1128, MATCH($B$1, resultados!$A$1:$ZZ$1, 0))</f>
        <v/>
      </c>
      <c r="B1134">
        <f>INDEX(resultados!$A$2:$ZZ$2386, 1128, MATCH($B$2, resultados!$A$1:$ZZ$1, 0))</f>
        <v/>
      </c>
      <c r="C1134">
        <f>INDEX(resultados!$A$2:$ZZ$2386, 1128, MATCH($B$3, resultados!$A$1:$ZZ$1, 0))</f>
        <v/>
      </c>
    </row>
    <row r="1135">
      <c r="A1135">
        <f>INDEX(resultados!$A$2:$ZZ$2386, 1129, MATCH($B$1, resultados!$A$1:$ZZ$1, 0))</f>
        <v/>
      </c>
      <c r="B1135">
        <f>INDEX(resultados!$A$2:$ZZ$2386, 1129, MATCH($B$2, resultados!$A$1:$ZZ$1, 0))</f>
        <v/>
      </c>
      <c r="C1135">
        <f>INDEX(resultados!$A$2:$ZZ$2386, 1129, MATCH($B$3, resultados!$A$1:$ZZ$1, 0))</f>
        <v/>
      </c>
    </row>
    <row r="1136">
      <c r="A1136">
        <f>INDEX(resultados!$A$2:$ZZ$2386, 1130, MATCH($B$1, resultados!$A$1:$ZZ$1, 0))</f>
        <v/>
      </c>
      <c r="B1136">
        <f>INDEX(resultados!$A$2:$ZZ$2386, 1130, MATCH($B$2, resultados!$A$1:$ZZ$1, 0))</f>
        <v/>
      </c>
      <c r="C1136">
        <f>INDEX(resultados!$A$2:$ZZ$2386, 1130, MATCH($B$3, resultados!$A$1:$ZZ$1, 0))</f>
        <v/>
      </c>
    </row>
    <row r="1137">
      <c r="A1137">
        <f>INDEX(resultados!$A$2:$ZZ$2386, 1131, MATCH($B$1, resultados!$A$1:$ZZ$1, 0))</f>
        <v/>
      </c>
      <c r="B1137">
        <f>INDEX(resultados!$A$2:$ZZ$2386, 1131, MATCH($B$2, resultados!$A$1:$ZZ$1, 0))</f>
        <v/>
      </c>
      <c r="C1137">
        <f>INDEX(resultados!$A$2:$ZZ$2386, 1131, MATCH($B$3, resultados!$A$1:$ZZ$1, 0))</f>
        <v/>
      </c>
    </row>
    <row r="1138">
      <c r="A1138">
        <f>INDEX(resultados!$A$2:$ZZ$2386, 1132, MATCH($B$1, resultados!$A$1:$ZZ$1, 0))</f>
        <v/>
      </c>
      <c r="B1138">
        <f>INDEX(resultados!$A$2:$ZZ$2386, 1132, MATCH($B$2, resultados!$A$1:$ZZ$1, 0))</f>
        <v/>
      </c>
      <c r="C1138">
        <f>INDEX(resultados!$A$2:$ZZ$2386, 1132, MATCH($B$3, resultados!$A$1:$ZZ$1, 0))</f>
        <v/>
      </c>
    </row>
    <row r="1139">
      <c r="A1139">
        <f>INDEX(resultados!$A$2:$ZZ$2386, 1133, MATCH($B$1, resultados!$A$1:$ZZ$1, 0))</f>
        <v/>
      </c>
      <c r="B1139">
        <f>INDEX(resultados!$A$2:$ZZ$2386, 1133, MATCH($B$2, resultados!$A$1:$ZZ$1, 0))</f>
        <v/>
      </c>
      <c r="C1139">
        <f>INDEX(resultados!$A$2:$ZZ$2386, 1133, MATCH($B$3, resultados!$A$1:$ZZ$1, 0))</f>
        <v/>
      </c>
    </row>
    <row r="1140">
      <c r="A1140">
        <f>INDEX(resultados!$A$2:$ZZ$2386, 1134, MATCH($B$1, resultados!$A$1:$ZZ$1, 0))</f>
        <v/>
      </c>
      <c r="B1140">
        <f>INDEX(resultados!$A$2:$ZZ$2386, 1134, MATCH($B$2, resultados!$A$1:$ZZ$1, 0))</f>
        <v/>
      </c>
      <c r="C1140">
        <f>INDEX(resultados!$A$2:$ZZ$2386, 1134, MATCH($B$3, resultados!$A$1:$ZZ$1, 0))</f>
        <v/>
      </c>
    </row>
    <row r="1141">
      <c r="A1141">
        <f>INDEX(resultados!$A$2:$ZZ$2386, 1135, MATCH($B$1, resultados!$A$1:$ZZ$1, 0))</f>
        <v/>
      </c>
      <c r="B1141">
        <f>INDEX(resultados!$A$2:$ZZ$2386, 1135, MATCH($B$2, resultados!$A$1:$ZZ$1, 0))</f>
        <v/>
      </c>
      <c r="C1141">
        <f>INDEX(resultados!$A$2:$ZZ$2386, 1135, MATCH($B$3, resultados!$A$1:$ZZ$1, 0))</f>
        <v/>
      </c>
    </row>
    <row r="1142">
      <c r="A1142">
        <f>INDEX(resultados!$A$2:$ZZ$2386, 1136, MATCH($B$1, resultados!$A$1:$ZZ$1, 0))</f>
        <v/>
      </c>
      <c r="B1142">
        <f>INDEX(resultados!$A$2:$ZZ$2386, 1136, MATCH($B$2, resultados!$A$1:$ZZ$1, 0))</f>
        <v/>
      </c>
      <c r="C1142">
        <f>INDEX(resultados!$A$2:$ZZ$2386, 1136, MATCH($B$3, resultados!$A$1:$ZZ$1, 0))</f>
        <v/>
      </c>
    </row>
    <row r="1143">
      <c r="A1143">
        <f>INDEX(resultados!$A$2:$ZZ$2386, 1137, MATCH($B$1, resultados!$A$1:$ZZ$1, 0))</f>
        <v/>
      </c>
      <c r="B1143">
        <f>INDEX(resultados!$A$2:$ZZ$2386, 1137, MATCH($B$2, resultados!$A$1:$ZZ$1, 0))</f>
        <v/>
      </c>
      <c r="C1143">
        <f>INDEX(resultados!$A$2:$ZZ$2386, 1137, MATCH($B$3, resultados!$A$1:$ZZ$1, 0))</f>
        <v/>
      </c>
    </row>
    <row r="1144">
      <c r="A1144">
        <f>INDEX(resultados!$A$2:$ZZ$2386, 1138, MATCH($B$1, resultados!$A$1:$ZZ$1, 0))</f>
        <v/>
      </c>
      <c r="B1144">
        <f>INDEX(resultados!$A$2:$ZZ$2386, 1138, MATCH($B$2, resultados!$A$1:$ZZ$1, 0))</f>
        <v/>
      </c>
      <c r="C1144">
        <f>INDEX(resultados!$A$2:$ZZ$2386, 1138, MATCH($B$3, resultados!$A$1:$ZZ$1, 0))</f>
        <v/>
      </c>
    </row>
    <row r="1145">
      <c r="A1145">
        <f>INDEX(resultados!$A$2:$ZZ$2386, 1139, MATCH($B$1, resultados!$A$1:$ZZ$1, 0))</f>
        <v/>
      </c>
      <c r="B1145">
        <f>INDEX(resultados!$A$2:$ZZ$2386, 1139, MATCH($B$2, resultados!$A$1:$ZZ$1, 0))</f>
        <v/>
      </c>
      <c r="C1145">
        <f>INDEX(resultados!$A$2:$ZZ$2386, 1139, MATCH($B$3, resultados!$A$1:$ZZ$1, 0))</f>
        <v/>
      </c>
    </row>
    <row r="1146">
      <c r="A1146">
        <f>INDEX(resultados!$A$2:$ZZ$2386, 1140, MATCH($B$1, resultados!$A$1:$ZZ$1, 0))</f>
        <v/>
      </c>
      <c r="B1146">
        <f>INDEX(resultados!$A$2:$ZZ$2386, 1140, MATCH($B$2, resultados!$A$1:$ZZ$1, 0))</f>
        <v/>
      </c>
      <c r="C1146">
        <f>INDEX(resultados!$A$2:$ZZ$2386, 1140, MATCH($B$3, resultados!$A$1:$ZZ$1, 0))</f>
        <v/>
      </c>
    </row>
    <row r="1147">
      <c r="A1147">
        <f>INDEX(resultados!$A$2:$ZZ$2386, 1141, MATCH($B$1, resultados!$A$1:$ZZ$1, 0))</f>
        <v/>
      </c>
      <c r="B1147">
        <f>INDEX(resultados!$A$2:$ZZ$2386, 1141, MATCH($B$2, resultados!$A$1:$ZZ$1, 0))</f>
        <v/>
      </c>
      <c r="C1147">
        <f>INDEX(resultados!$A$2:$ZZ$2386, 1141, MATCH($B$3, resultados!$A$1:$ZZ$1, 0))</f>
        <v/>
      </c>
    </row>
    <row r="1148">
      <c r="A1148">
        <f>INDEX(resultados!$A$2:$ZZ$2386, 1142, MATCH($B$1, resultados!$A$1:$ZZ$1, 0))</f>
        <v/>
      </c>
      <c r="B1148">
        <f>INDEX(resultados!$A$2:$ZZ$2386, 1142, MATCH($B$2, resultados!$A$1:$ZZ$1, 0))</f>
        <v/>
      </c>
      <c r="C1148">
        <f>INDEX(resultados!$A$2:$ZZ$2386, 1142, MATCH($B$3, resultados!$A$1:$ZZ$1, 0))</f>
        <v/>
      </c>
    </row>
    <row r="1149">
      <c r="A1149">
        <f>INDEX(resultados!$A$2:$ZZ$2386, 1143, MATCH($B$1, resultados!$A$1:$ZZ$1, 0))</f>
        <v/>
      </c>
      <c r="B1149">
        <f>INDEX(resultados!$A$2:$ZZ$2386, 1143, MATCH($B$2, resultados!$A$1:$ZZ$1, 0))</f>
        <v/>
      </c>
      <c r="C1149">
        <f>INDEX(resultados!$A$2:$ZZ$2386, 1143, MATCH($B$3, resultados!$A$1:$ZZ$1, 0))</f>
        <v/>
      </c>
    </row>
    <row r="1150">
      <c r="A1150">
        <f>INDEX(resultados!$A$2:$ZZ$2386, 1144, MATCH($B$1, resultados!$A$1:$ZZ$1, 0))</f>
        <v/>
      </c>
      <c r="B1150">
        <f>INDEX(resultados!$A$2:$ZZ$2386, 1144, MATCH($B$2, resultados!$A$1:$ZZ$1, 0))</f>
        <v/>
      </c>
      <c r="C1150">
        <f>INDEX(resultados!$A$2:$ZZ$2386, 1144, MATCH($B$3, resultados!$A$1:$ZZ$1, 0))</f>
        <v/>
      </c>
    </row>
    <row r="1151">
      <c r="A1151">
        <f>INDEX(resultados!$A$2:$ZZ$2386, 1145, MATCH($B$1, resultados!$A$1:$ZZ$1, 0))</f>
        <v/>
      </c>
      <c r="B1151">
        <f>INDEX(resultados!$A$2:$ZZ$2386, 1145, MATCH($B$2, resultados!$A$1:$ZZ$1, 0))</f>
        <v/>
      </c>
      <c r="C1151">
        <f>INDEX(resultados!$A$2:$ZZ$2386, 1145, MATCH($B$3, resultados!$A$1:$ZZ$1, 0))</f>
        <v/>
      </c>
    </row>
    <row r="1152">
      <c r="A1152">
        <f>INDEX(resultados!$A$2:$ZZ$2386, 1146, MATCH($B$1, resultados!$A$1:$ZZ$1, 0))</f>
        <v/>
      </c>
      <c r="B1152">
        <f>INDEX(resultados!$A$2:$ZZ$2386, 1146, MATCH($B$2, resultados!$A$1:$ZZ$1, 0))</f>
        <v/>
      </c>
      <c r="C1152">
        <f>INDEX(resultados!$A$2:$ZZ$2386, 1146, MATCH($B$3, resultados!$A$1:$ZZ$1, 0))</f>
        <v/>
      </c>
    </row>
    <row r="1153">
      <c r="A1153">
        <f>INDEX(resultados!$A$2:$ZZ$2386, 1147, MATCH($B$1, resultados!$A$1:$ZZ$1, 0))</f>
        <v/>
      </c>
      <c r="B1153">
        <f>INDEX(resultados!$A$2:$ZZ$2386, 1147, MATCH($B$2, resultados!$A$1:$ZZ$1, 0))</f>
        <v/>
      </c>
      <c r="C1153">
        <f>INDEX(resultados!$A$2:$ZZ$2386, 1147, MATCH($B$3, resultados!$A$1:$ZZ$1, 0))</f>
        <v/>
      </c>
    </row>
    <row r="1154">
      <c r="A1154">
        <f>INDEX(resultados!$A$2:$ZZ$2386, 1148, MATCH($B$1, resultados!$A$1:$ZZ$1, 0))</f>
        <v/>
      </c>
      <c r="B1154">
        <f>INDEX(resultados!$A$2:$ZZ$2386, 1148, MATCH($B$2, resultados!$A$1:$ZZ$1, 0))</f>
        <v/>
      </c>
      <c r="C1154">
        <f>INDEX(resultados!$A$2:$ZZ$2386, 1148, MATCH($B$3, resultados!$A$1:$ZZ$1, 0))</f>
        <v/>
      </c>
    </row>
    <row r="1155">
      <c r="A1155">
        <f>INDEX(resultados!$A$2:$ZZ$2386, 1149, MATCH($B$1, resultados!$A$1:$ZZ$1, 0))</f>
        <v/>
      </c>
      <c r="B1155">
        <f>INDEX(resultados!$A$2:$ZZ$2386, 1149, MATCH($B$2, resultados!$A$1:$ZZ$1, 0))</f>
        <v/>
      </c>
      <c r="C1155">
        <f>INDEX(resultados!$A$2:$ZZ$2386, 1149, MATCH($B$3, resultados!$A$1:$ZZ$1, 0))</f>
        <v/>
      </c>
    </row>
    <row r="1156">
      <c r="A1156">
        <f>INDEX(resultados!$A$2:$ZZ$2386, 1150, MATCH($B$1, resultados!$A$1:$ZZ$1, 0))</f>
        <v/>
      </c>
      <c r="B1156">
        <f>INDEX(resultados!$A$2:$ZZ$2386, 1150, MATCH($B$2, resultados!$A$1:$ZZ$1, 0))</f>
        <v/>
      </c>
      <c r="C1156">
        <f>INDEX(resultados!$A$2:$ZZ$2386, 1150, MATCH($B$3, resultados!$A$1:$ZZ$1, 0))</f>
        <v/>
      </c>
    </row>
    <row r="1157">
      <c r="A1157">
        <f>INDEX(resultados!$A$2:$ZZ$2386, 1151, MATCH($B$1, resultados!$A$1:$ZZ$1, 0))</f>
        <v/>
      </c>
      <c r="B1157">
        <f>INDEX(resultados!$A$2:$ZZ$2386, 1151, MATCH($B$2, resultados!$A$1:$ZZ$1, 0))</f>
        <v/>
      </c>
      <c r="C1157">
        <f>INDEX(resultados!$A$2:$ZZ$2386, 1151, MATCH($B$3, resultados!$A$1:$ZZ$1, 0))</f>
        <v/>
      </c>
    </row>
    <row r="1158">
      <c r="A1158">
        <f>INDEX(resultados!$A$2:$ZZ$2386, 1152, MATCH($B$1, resultados!$A$1:$ZZ$1, 0))</f>
        <v/>
      </c>
      <c r="B1158">
        <f>INDEX(resultados!$A$2:$ZZ$2386, 1152, MATCH($B$2, resultados!$A$1:$ZZ$1, 0))</f>
        <v/>
      </c>
      <c r="C1158">
        <f>INDEX(resultados!$A$2:$ZZ$2386, 1152, MATCH($B$3, resultados!$A$1:$ZZ$1, 0))</f>
        <v/>
      </c>
    </row>
    <row r="1159">
      <c r="A1159">
        <f>INDEX(resultados!$A$2:$ZZ$2386, 1153, MATCH($B$1, resultados!$A$1:$ZZ$1, 0))</f>
        <v/>
      </c>
      <c r="B1159">
        <f>INDEX(resultados!$A$2:$ZZ$2386, 1153, MATCH($B$2, resultados!$A$1:$ZZ$1, 0))</f>
        <v/>
      </c>
      <c r="C1159">
        <f>INDEX(resultados!$A$2:$ZZ$2386, 1153, MATCH($B$3, resultados!$A$1:$ZZ$1, 0))</f>
        <v/>
      </c>
    </row>
    <row r="1160">
      <c r="A1160">
        <f>INDEX(resultados!$A$2:$ZZ$2386, 1154, MATCH($B$1, resultados!$A$1:$ZZ$1, 0))</f>
        <v/>
      </c>
      <c r="B1160">
        <f>INDEX(resultados!$A$2:$ZZ$2386, 1154, MATCH($B$2, resultados!$A$1:$ZZ$1, 0))</f>
        <v/>
      </c>
      <c r="C1160">
        <f>INDEX(resultados!$A$2:$ZZ$2386, 1154, MATCH($B$3, resultados!$A$1:$ZZ$1, 0))</f>
        <v/>
      </c>
    </row>
    <row r="1161">
      <c r="A1161">
        <f>INDEX(resultados!$A$2:$ZZ$2386, 1155, MATCH($B$1, resultados!$A$1:$ZZ$1, 0))</f>
        <v/>
      </c>
      <c r="B1161">
        <f>INDEX(resultados!$A$2:$ZZ$2386, 1155, MATCH($B$2, resultados!$A$1:$ZZ$1, 0))</f>
        <v/>
      </c>
      <c r="C1161">
        <f>INDEX(resultados!$A$2:$ZZ$2386, 1155, MATCH($B$3, resultados!$A$1:$ZZ$1, 0))</f>
        <v/>
      </c>
    </row>
    <row r="1162">
      <c r="A1162">
        <f>INDEX(resultados!$A$2:$ZZ$2386, 1156, MATCH($B$1, resultados!$A$1:$ZZ$1, 0))</f>
        <v/>
      </c>
      <c r="B1162">
        <f>INDEX(resultados!$A$2:$ZZ$2386, 1156, MATCH($B$2, resultados!$A$1:$ZZ$1, 0))</f>
        <v/>
      </c>
      <c r="C1162">
        <f>INDEX(resultados!$A$2:$ZZ$2386, 1156, MATCH($B$3, resultados!$A$1:$ZZ$1, 0))</f>
        <v/>
      </c>
    </row>
    <row r="1163">
      <c r="A1163">
        <f>INDEX(resultados!$A$2:$ZZ$2386, 1157, MATCH($B$1, resultados!$A$1:$ZZ$1, 0))</f>
        <v/>
      </c>
      <c r="B1163">
        <f>INDEX(resultados!$A$2:$ZZ$2386, 1157, MATCH($B$2, resultados!$A$1:$ZZ$1, 0))</f>
        <v/>
      </c>
      <c r="C1163">
        <f>INDEX(resultados!$A$2:$ZZ$2386, 1157, MATCH($B$3, resultados!$A$1:$ZZ$1, 0))</f>
        <v/>
      </c>
    </row>
    <row r="1164">
      <c r="A1164">
        <f>INDEX(resultados!$A$2:$ZZ$2386, 1158, MATCH($B$1, resultados!$A$1:$ZZ$1, 0))</f>
        <v/>
      </c>
      <c r="B1164">
        <f>INDEX(resultados!$A$2:$ZZ$2386, 1158, MATCH($B$2, resultados!$A$1:$ZZ$1, 0))</f>
        <v/>
      </c>
      <c r="C1164">
        <f>INDEX(resultados!$A$2:$ZZ$2386, 1158, MATCH($B$3, resultados!$A$1:$ZZ$1, 0))</f>
        <v/>
      </c>
    </row>
    <row r="1165">
      <c r="A1165">
        <f>INDEX(resultados!$A$2:$ZZ$2386, 1159, MATCH($B$1, resultados!$A$1:$ZZ$1, 0))</f>
        <v/>
      </c>
      <c r="B1165">
        <f>INDEX(resultados!$A$2:$ZZ$2386, 1159, MATCH($B$2, resultados!$A$1:$ZZ$1, 0))</f>
        <v/>
      </c>
      <c r="C1165">
        <f>INDEX(resultados!$A$2:$ZZ$2386, 1159, MATCH($B$3, resultados!$A$1:$ZZ$1, 0))</f>
        <v/>
      </c>
    </row>
    <row r="1166">
      <c r="A1166">
        <f>INDEX(resultados!$A$2:$ZZ$2386, 1160, MATCH($B$1, resultados!$A$1:$ZZ$1, 0))</f>
        <v/>
      </c>
      <c r="B1166">
        <f>INDEX(resultados!$A$2:$ZZ$2386, 1160, MATCH($B$2, resultados!$A$1:$ZZ$1, 0))</f>
        <v/>
      </c>
      <c r="C1166">
        <f>INDEX(resultados!$A$2:$ZZ$2386, 1160, MATCH($B$3, resultados!$A$1:$ZZ$1, 0))</f>
        <v/>
      </c>
    </row>
    <row r="1167">
      <c r="A1167">
        <f>INDEX(resultados!$A$2:$ZZ$2386, 1161, MATCH($B$1, resultados!$A$1:$ZZ$1, 0))</f>
        <v/>
      </c>
      <c r="B1167">
        <f>INDEX(resultados!$A$2:$ZZ$2386, 1161, MATCH($B$2, resultados!$A$1:$ZZ$1, 0))</f>
        <v/>
      </c>
      <c r="C1167">
        <f>INDEX(resultados!$A$2:$ZZ$2386, 1161, MATCH($B$3, resultados!$A$1:$ZZ$1, 0))</f>
        <v/>
      </c>
    </row>
    <row r="1168">
      <c r="A1168">
        <f>INDEX(resultados!$A$2:$ZZ$2386, 1162, MATCH($B$1, resultados!$A$1:$ZZ$1, 0))</f>
        <v/>
      </c>
      <c r="B1168">
        <f>INDEX(resultados!$A$2:$ZZ$2386, 1162, MATCH($B$2, resultados!$A$1:$ZZ$1, 0))</f>
        <v/>
      </c>
      <c r="C1168">
        <f>INDEX(resultados!$A$2:$ZZ$2386, 1162, MATCH($B$3, resultados!$A$1:$ZZ$1, 0))</f>
        <v/>
      </c>
    </row>
    <row r="1169">
      <c r="A1169">
        <f>INDEX(resultados!$A$2:$ZZ$2386, 1163, MATCH($B$1, resultados!$A$1:$ZZ$1, 0))</f>
        <v/>
      </c>
      <c r="B1169">
        <f>INDEX(resultados!$A$2:$ZZ$2386, 1163, MATCH($B$2, resultados!$A$1:$ZZ$1, 0))</f>
        <v/>
      </c>
      <c r="C1169">
        <f>INDEX(resultados!$A$2:$ZZ$2386, 1163, MATCH($B$3, resultados!$A$1:$ZZ$1, 0))</f>
        <v/>
      </c>
    </row>
    <row r="1170">
      <c r="A1170">
        <f>INDEX(resultados!$A$2:$ZZ$2386, 1164, MATCH($B$1, resultados!$A$1:$ZZ$1, 0))</f>
        <v/>
      </c>
      <c r="B1170">
        <f>INDEX(resultados!$A$2:$ZZ$2386, 1164, MATCH($B$2, resultados!$A$1:$ZZ$1, 0))</f>
        <v/>
      </c>
      <c r="C1170">
        <f>INDEX(resultados!$A$2:$ZZ$2386, 1164, MATCH($B$3, resultados!$A$1:$ZZ$1, 0))</f>
        <v/>
      </c>
    </row>
    <row r="1171">
      <c r="A1171">
        <f>INDEX(resultados!$A$2:$ZZ$2386, 1165, MATCH($B$1, resultados!$A$1:$ZZ$1, 0))</f>
        <v/>
      </c>
      <c r="B1171">
        <f>INDEX(resultados!$A$2:$ZZ$2386, 1165, MATCH($B$2, resultados!$A$1:$ZZ$1, 0))</f>
        <v/>
      </c>
      <c r="C1171">
        <f>INDEX(resultados!$A$2:$ZZ$2386, 1165, MATCH($B$3, resultados!$A$1:$ZZ$1, 0))</f>
        <v/>
      </c>
    </row>
    <row r="1172">
      <c r="A1172">
        <f>INDEX(resultados!$A$2:$ZZ$2386, 1166, MATCH($B$1, resultados!$A$1:$ZZ$1, 0))</f>
        <v/>
      </c>
      <c r="B1172">
        <f>INDEX(resultados!$A$2:$ZZ$2386, 1166, MATCH($B$2, resultados!$A$1:$ZZ$1, 0))</f>
        <v/>
      </c>
      <c r="C1172">
        <f>INDEX(resultados!$A$2:$ZZ$2386, 1166, MATCH($B$3, resultados!$A$1:$ZZ$1, 0))</f>
        <v/>
      </c>
    </row>
    <row r="1173">
      <c r="A1173">
        <f>INDEX(resultados!$A$2:$ZZ$2386, 1167, MATCH($B$1, resultados!$A$1:$ZZ$1, 0))</f>
        <v/>
      </c>
      <c r="B1173">
        <f>INDEX(resultados!$A$2:$ZZ$2386, 1167, MATCH($B$2, resultados!$A$1:$ZZ$1, 0))</f>
        <v/>
      </c>
      <c r="C1173">
        <f>INDEX(resultados!$A$2:$ZZ$2386, 1167, MATCH($B$3, resultados!$A$1:$ZZ$1, 0))</f>
        <v/>
      </c>
    </row>
    <row r="1174">
      <c r="A1174">
        <f>INDEX(resultados!$A$2:$ZZ$2386, 1168, MATCH($B$1, resultados!$A$1:$ZZ$1, 0))</f>
        <v/>
      </c>
      <c r="B1174">
        <f>INDEX(resultados!$A$2:$ZZ$2386, 1168, MATCH($B$2, resultados!$A$1:$ZZ$1, 0))</f>
        <v/>
      </c>
      <c r="C1174">
        <f>INDEX(resultados!$A$2:$ZZ$2386, 1168, MATCH($B$3, resultados!$A$1:$ZZ$1, 0))</f>
        <v/>
      </c>
    </row>
    <row r="1175">
      <c r="A1175">
        <f>INDEX(resultados!$A$2:$ZZ$2386, 1169, MATCH($B$1, resultados!$A$1:$ZZ$1, 0))</f>
        <v/>
      </c>
      <c r="B1175">
        <f>INDEX(resultados!$A$2:$ZZ$2386, 1169, MATCH($B$2, resultados!$A$1:$ZZ$1, 0))</f>
        <v/>
      </c>
      <c r="C1175">
        <f>INDEX(resultados!$A$2:$ZZ$2386, 1169, MATCH($B$3, resultados!$A$1:$ZZ$1, 0))</f>
        <v/>
      </c>
    </row>
    <row r="1176">
      <c r="A1176">
        <f>INDEX(resultados!$A$2:$ZZ$2386, 1170, MATCH($B$1, resultados!$A$1:$ZZ$1, 0))</f>
        <v/>
      </c>
      <c r="B1176">
        <f>INDEX(resultados!$A$2:$ZZ$2386, 1170, MATCH($B$2, resultados!$A$1:$ZZ$1, 0))</f>
        <v/>
      </c>
      <c r="C1176">
        <f>INDEX(resultados!$A$2:$ZZ$2386, 1170, MATCH($B$3, resultados!$A$1:$ZZ$1, 0))</f>
        <v/>
      </c>
    </row>
    <row r="1177">
      <c r="A1177">
        <f>INDEX(resultados!$A$2:$ZZ$2386, 1171, MATCH($B$1, resultados!$A$1:$ZZ$1, 0))</f>
        <v/>
      </c>
      <c r="B1177">
        <f>INDEX(resultados!$A$2:$ZZ$2386, 1171, MATCH($B$2, resultados!$A$1:$ZZ$1, 0))</f>
        <v/>
      </c>
      <c r="C1177">
        <f>INDEX(resultados!$A$2:$ZZ$2386, 1171, MATCH($B$3, resultados!$A$1:$ZZ$1, 0))</f>
        <v/>
      </c>
    </row>
    <row r="1178">
      <c r="A1178">
        <f>INDEX(resultados!$A$2:$ZZ$2386, 1172, MATCH($B$1, resultados!$A$1:$ZZ$1, 0))</f>
        <v/>
      </c>
      <c r="B1178">
        <f>INDEX(resultados!$A$2:$ZZ$2386, 1172, MATCH($B$2, resultados!$A$1:$ZZ$1, 0))</f>
        <v/>
      </c>
      <c r="C1178">
        <f>INDEX(resultados!$A$2:$ZZ$2386, 1172, MATCH($B$3, resultados!$A$1:$ZZ$1, 0))</f>
        <v/>
      </c>
    </row>
    <row r="1179">
      <c r="A1179">
        <f>INDEX(resultados!$A$2:$ZZ$2386, 1173, MATCH($B$1, resultados!$A$1:$ZZ$1, 0))</f>
        <v/>
      </c>
      <c r="B1179">
        <f>INDEX(resultados!$A$2:$ZZ$2386, 1173, MATCH($B$2, resultados!$A$1:$ZZ$1, 0))</f>
        <v/>
      </c>
      <c r="C1179">
        <f>INDEX(resultados!$A$2:$ZZ$2386, 1173, MATCH($B$3, resultados!$A$1:$ZZ$1, 0))</f>
        <v/>
      </c>
    </row>
    <row r="1180">
      <c r="A1180">
        <f>INDEX(resultados!$A$2:$ZZ$2386, 1174, MATCH($B$1, resultados!$A$1:$ZZ$1, 0))</f>
        <v/>
      </c>
      <c r="B1180">
        <f>INDEX(resultados!$A$2:$ZZ$2386, 1174, MATCH($B$2, resultados!$A$1:$ZZ$1, 0))</f>
        <v/>
      </c>
      <c r="C1180">
        <f>INDEX(resultados!$A$2:$ZZ$2386, 1174, MATCH($B$3, resultados!$A$1:$ZZ$1, 0))</f>
        <v/>
      </c>
    </row>
    <row r="1181">
      <c r="A1181">
        <f>INDEX(resultados!$A$2:$ZZ$2386, 1175, MATCH($B$1, resultados!$A$1:$ZZ$1, 0))</f>
        <v/>
      </c>
      <c r="B1181">
        <f>INDEX(resultados!$A$2:$ZZ$2386, 1175, MATCH($B$2, resultados!$A$1:$ZZ$1, 0))</f>
        <v/>
      </c>
      <c r="C1181">
        <f>INDEX(resultados!$A$2:$ZZ$2386, 1175, MATCH($B$3, resultados!$A$1:$ZZ$1, 0))</f>
        <v/>
      </c>
    </row>
    <row r="1182">
      <c r="A1182">
        <f>INDEX(resultados!$A$2:$ZZ$2386, 1176, MATCH($B$1, resultados!$A$1:$ZZ$1, 0))</f>
        <v/>
      </c>
      <c r="B1182">
        <f>INDEX(resultados!$A$2:$ZZ$2386, 1176, MATCH($B$2, resultados!$A$1:$ZZ$1, 0))</f>
        <v/>
      </c>
      <c r="C1182">
        <f>INDEX(resultados!$A$2:$ZZ$2386, 1176, MATCH($B$3, resultados!$A$1:$ZZ$1, 0))</f>
        <v/>
      </c>
    </row>
    <row r="1183">
      <c r="A1183">
        <f>INDEX(resultados!$A$2:$ZZ$2386, 1177, MATCH($B$1, resultados!$A$1:$ZZ$1, 0))</f>
        <v/>
      </c>
      <c r="B1183">
        <f>INDEX(resultados!$A$2:$ZZ$2386, 1177, MATCH($B$2, resultados!$A$1:$ZZ$1, 0))</f>
        <v/>
      </c>
      <c r="C1183">
        <f>INDEX(resultados!$A$2:$ZZ$2386, 1177, MATCH($B$3, resultados!$A$1:$ZZ$1, 0))</f>
        <v/>
      </c>
    </row>
    <row r="1184">
      <c r="A1184">
        <f>INDEX(resultados!$A$2:$ZZ$2386, 1178, MATCH($B$1, resultados!$A$1:$ZZ$1, 0))</f>
        <v/>
      </c>
      <c r="B1184">
        <f>INDEX(resultados!$A$2:$ZZ$2386, 1178, MATCH($B$2, resultados!$A$1:$ZZ$1, 0))</f>
        <v/>
      </c>
      <c r="C1184">
        <f>INDEX(resultados!$A$2:$ZZ$2386, 1178, MATCH($B$3, resultados!$A$1:$ZZ$1, 0))</f>
        <v/>
      </c>
    </row>
    <row r="1185">
      <c r="A1185">
        <f>INDEX(resultados!$A$2:$ZZ$2386, 1179, MATCH($B$1, resultados!$A$1:$ZZ$1, 0))</f>
        <v/>
      </c>
      <c r="B1185">
        <f>INDEX(resultados!$A$2:$ZZ$2386, 1179, MATCH($B$2, resultados!$A$1:$ZZ$1, 0))</f>
        <v/>
      </c>
      <c r="C1185">
        <f>INDEX(resultados!$A$2:$ZZ$2386, 1179, MATCH($B$3, resultados!$A$1:$ZZ$1, 0))</f>
        <v/>
      </c>
    </row>
    <row r="1186">
      <c r="A1186">
        <f>INDEX(resultados!$A$2:$ZZ$2386, 1180, MATCH($B$1, resultados!$A$1:$ZZ$1, 0))</f>
        <v/>
      </c>
      <c r="B1186">
        <f>INDEX(resultados!$A$2:$ZZ$2386, 1180, MATCH($B$2, resultados!$A$1:$ZZ$1, 0))</f>
        <v/>
      </c>
      <c r="C1186">
        <f>INDEX(resultados!$A$2:$ZZ$2386, 1180, MATCH($B$3, resultados!$A$1:$ZZ$1, 0))</f>
        <v/>
      </c>
    </row>
    <row r="1187">
      <c r="A1187">
        <f>INDEX(resultados!$A$2:$ZZ$2386, 1181, MATCH($B$1, resultados!$A$1:$ZZ$1, 0))</f>
        <v/>
      </c>
      <c r="B1187">
        <f>INDEX(resultados!$A$2:$ZZ$2386, 1181, MATCH($B$2, resultados!$A$1:$ZZ$1, 0))</f>
        <v/>
      </c>
      <c r="C1187">
        <f>INDEX(resultados!$A$2:$ZZ$2386, 1181, MATCH($B$3, resultados!$A$1:$ZZ$1, 0))</f>
        <v/>
      </c>
    </row>
    <row r="1188">
      <c r="A1188">
        <f>INDEX(resultados!$A$2:$ZZ$2386, 1182, MATCH($B$1, resultados!$A$1:$ZZ$1, 0))</f>
        <v/>
      </c>
      <c r="B1188">
        <f>INDEX(resultados!$A$2:$ZZ$2386, 1182, MATCH($B$2, resultados!$A$1:$ZZ$1, 0))</f>
        <v/>
      </c>
      <c r="C1188">
        <f>INDEX(resultados!$A$2:$ZZ$2386, 1182, MATCH($B$3, resultados!$A$1:$ZZ$1, 0))</f>
        <v/>
      </c>
    </row>
    <row r="1189">
      <c r="A1189">
        <f>INDEX(resultados!$A$2:$ZZ$2386, 1183, MATCH($B$1, resultados!$A$1:$ZZ$1, 0))</f>
        <v/>
      </c>
      <c r="B1189">
        <f>INDEX(resultados!$A$2:$ZZ$2386, 1183, MATCH($B$2, resultados!$A$1:$ZZ$1, 0))</f>
        <v/>
      </c>
      <c r="C1189">
        <f>INDEX(resultados!$A$2:$ZZ$2386, 1183, MATCH($B$3, resultados!$A$1:$ZZ$1, 0))</f>
        <v/>
      </c>
    </row>
    <row r="1190">
      <c r="A1190">
        <f>INDEX(resultados!$A$2:$ZZ$2386, 1184, MATCH($B$1, resultados!$A$1:$ZZ$1, 0))</f>
        <v/>
      </c>
      <c r="B1190">
        <f>INDEX(resultados!$A$2:$ZZ$2386, 1184, MATCH($B$2, resultados!$A$1:$ZZ$1, 0))</f>
        <v/>
      </c>
      <c r="C1190">
        <f>INDEX(resultados!$A$2:$ZZ$2386, 1184, MATCH($B$3, resultados!$A$1:$ZZ$1, 0))</f>
        <v/>
      </c>
    </row>
    <row r="1191">
      <c r="A1191">
        <f>INDEX(resultados!$A$2:$ZZ$2386, 1185, MATCH($B$1, resultados!$A$1:$ZZ$1, 0))</f>
        <v/>
      </c>
      <c r="B1191">
        <f>INDEX(resultados!$A$2:$ZZ$2386, 1185, MATCH($B$2, resultados!$A$1:$ZZ$1, 0))</f>
        <v/>
      </c>
      <c r="C1191">
        <f>INDEX(resultados!$A$2:$ZZ$2386, 1185, MATCH($B$3, resultados!$A$1:$ZZ$1, 0))</f>
        <v/>
      </c>
    </row>
    <row r="1192">
      <c r="A1192">
        <f>INDEX(resultados!$A$2:$ZZ$2386, 1186, MATCH($B$1, resultados!$A$1:$ZZ$1, 0))</f>
        <v/>
      </c>
      <c r="B1192">
        <f>INDEX(resultados!$A$2:$ZZ$2386, 1186, MATCH($B$2, resultados!$A$1:$ZZ$1, 0))</f>
        <v/>
      </c>
      <c r="C1192">
        <f>INDEX(resultados!$A$2:$ZZ$2386, 1186, MATCH($B$3, resultados!$A$1:$ZZ$1, 0))</f>
        <v/>
      </c>
    </row>
    <row r="1193">
      <c r="A1193">
        <f>INDEX(resultados!$A$2:$ZZ$2386, 1187, MATCH($B$1, resultados!$A$1:$ZZ$1, 0))</f>
        <v/>
      </c>
      <c r="B1193">
        <f>INDEX(resultados!$A$2:$ZZ$2386, 1187, MATCH($B$2, resultados!$A$1:$ZZ$1, 0))</f>
        <v/>
      </c>
      <c r="C1193">
        <f>INDEX(resultados!$A$2:$ZZ$2386, 1187, MATCH($B$3, resultados!$A$1:$ZZ$1, 0))</f>
        <v/>
      </c>
    </row>
    <row r="1194">
      <c r="A1194">
        <f>INDEX(resultados!$A$2:$ZZ$2386, 1188, MATCH($B$1, resultados!$A$1:$ZZ$1, 0))</f>
        <v/>
      </c>
      <c r="B1194">
        <f>INDEX(resultados!$A$2:$ZZ$2386, 1188, MATCH($B$2, resultados!$A$1:$ZZ$1, 0))</f>
        <v/>
      </c>
      <c r="C1194">
        <f>INDEX(resultados!$A$2:$ZZ$2386, 1188, MATCH($B$3, resultados!$A$1:$ZZ$1, 0))</f>
        <v/>
      </c>
    </row>
    <row r="1195">
      <c r="A1195">
        <f>INDEX(resultados!$A$2:$ZZ$2386, 1189, MATCH($B$1, resultados!$A$1:$ZZ$1, 0))</f>
        <v/>
      </c>
      <c r="B1195">
        <f>INDEX(resultados!$A$2:$ZZ$2386, 1189, MATCH($B$2, resultados!$A$1:$ZZ$1, 0))</f>
        <v/>
      </c>
      <c r="C1195">
        <f>INDEX(resultados!$A$2:$ZZ$2386, 1189, MATCH($B$3, resultados!$A$1:$ZZ$1, 0))</f>
        <v/>
      </c>
    </row>
    <row r="1196">
      <c r="A1196">
        <f>INDEX(resultados!$A$2:$ZZ$2386, 1190, MATCH($B$1, resultados!$A$1:$ZZ$1, 0))</f>
        <v/>
      </c>
      <c r="B1196">
        <f>INDEX(resultados!$A$2:$ZZ$2386, 1190, MATCH($B$2, resultados!$A$1:$ZZ$1, 0))</f>
        <v/>
      </c>
      <c r="C1196">
        <f>INDEX(resultados!$A$2:$ZZ$2386, 1190, MATCH($B$3, resultados!$A$1:$ZZ$1, 0))</f>
        <v/>
      </c>
    </row>
    <row r="1197">
      <c r="A1197">
        <f>INDEX(resultados!$A$2:$ZZ$2386, 1191, MATCH($B$1, resultados!$A$1:$ZZ$1, 0))</f>
        <v/>
      </c>
      <c r="B1197">
        <f>INDEX(resultados!$A$2:$ZZ$2386, 1191, MATCH($B$2, resultados!$A$1:$ZZ$1, 0))</f>
        <v/>
      </c>
      <c r="C1197">
        <f>INDEX(resultados!$A$2:$ZZ$2386, 1191, MATCH($B$3, resultados!$A$1:$ZZ$1, 0))</f>
        <v/>
      </c>
    </row>
    <row r="1198">
      <c r="A1198">
        <f>INDEX(resultados!$A$2:$ZZ$2386, 1192, MATCH($B$1, resultados!$A$1:$ZZ$1, 0))</f>
        <v/>
      </c>
      <c r="B1198">
        <f>INDEX(resultados!$A$2:$ZZ$2386, 1192, MATCH($B$2, resultados!$A$1:$ZZ$1, 0))</f>
        <v/>
      </c>
      <c r="C1198">
        <f>INDEX(resultados!$A$2:$ZZ$2386, 1192, MATCH($B$3, resultados!$A$1:$ZZ$1, 0))</f>
        <v/>
      </c>
    </row>
    <row r="1199">
      <c r="A1199">
        <f>INDEX(resultados!$A$2:$ZZ$2386, 1193, MATCH($B$1, resultados!$A$1:$ZZ$1, 0))</f>
        <v/>
      </c>
      <c r="B1199">
        <f>INDEX(resultados!$A$2:$ZZ$2386, 1193, MATCH($B$2, resultados!$A$1:$ZZ$1, 0))</f>
        <v/>
      </c>
      <c r="C1199">
        <f>INDEX(resultados!$A$2:$ZZ$2386, 1193, MATCH($B$3, resultados!$A$1:$ZZ$1, 0))</f>
        <v/>
      </c>
    </row>
    <row r="1200">
      <c r="A1200">
        <f>INDEX(resultados!$A$2:$ZZ$2386, 1194, MATCH($B$1, resultados!$A$1:$ZZ$1, 0))</f>
        <v/>
      </c>
      <c r="B1200">
        <f>INDEX(resultados!$A$2:$ZZ$2386, 1194, MATCH($B$2, resultados!$A$1:$ZZ$1, 0))</f>
        <v/>
      </c>
      <c r="C1200">
        <f>INDEX(resultados!$A$2:$ZZ$2386, 1194, MATCH($B$3, resultados!$A$1:$ZZ$1, 0))</f>
        <v/>
      </c>
    </row>
    <row r="1201">
      <c r="A1201">
        <f>INDEX(resultados!$A$2:$ZZ$2386, 1195, MATCH($B$1, resultados!$A$1:$ZZ$1, 0))</f>
        <v/>
      </c>
      <c r="B1201">
        <f>INDEX(resultados!$A$2:$ZZ$2386, 1195, MATCH($B$2, resultados!$A$1:$ZZ$1, 0))</f>
        <v/>
      </c>
      <c r="C1201">
        <f>INDEX(resultados!$A$2:$ZZ$2386, 1195, MATCH($B$3, resultados!$A$1:$ZZ$1, 0))</f>
        <v/>
      </c>
    </row>
    <row r="1202">
      <c r="A1202">
        <f>INDEX(resultados!$A$2:$ZZ$2386, 1196, MATCH($B$1, resultados!$A$1:$ZZ$1, 0))</f>
        <v/>
      </c>
      <c r="B1202">
        <f>INDEX(resultados!$A$2:$ZZ$2386, 1196, MATCH($B$2, resultados!$A$1:$ZZ$1, 0))</f>
        <v/>
      </c>
      <c r="C1202">
        <f>INDEX(resultados!$A$2:$ZZ$2386, 1196, MATCH($B$3, resultados!$A$1:$ZZ$1, 0))</f>
        <v/>
      </c>
    </row>
    <row r="1203">
      <c r="A1203">
        <f>INDEX(resultados!$A$2:$ZZ$2386, 1197, MATCH($B$1, resultados!$A$1:$ZZ$1, 0))</f>
        <v/>
      </c>
      <c r="B1203">
        <f>INDEX(resultados!$A$2:$ZZ$2386, 1197, MATCH($B$2, resultados!$A$1:$ZZ$1, 0))</f>
        <v/>
      </c>
      <c r="C1203">
        <f>INDEX(resultados!$A$2:$ZZ$2386, 1197, MATCH($B$3, resultados!$A$1:$ZZ$1, 0))</f>
        <v/>
      </c>
    </row>
    <row r="1204">
      <c r="A1204">
        <f>INDEX(resultados!$A$2:$ZZ$2386, 1198, MATCH($B$1, resultados!$A$1:$ZZ$1, 0))</f>
        <v/>
      </c>
      <c r="B1204">
        <f>INDEX(resultados!$A$2:$ZZ$2386, 1198, MATCH($B$2, resultados!$A$1:$ZZ$1, 0))</f>
        <v/>
      </c>
      <c r="C1204">
        <f>INDEX(resultados!$A$2:$ZZ$2386, 1198, MATCH($B$3, resultados!$A$1:$ZZ$1, 0))</f>
        <v/>
      </c>
    </row>
    <row r="1205">
      <c r="A1205">
        <f>INDEX(resultados!$A$2:$ZZ$2386, 1199, MATCH($B$1, resultados!$A$1:$ZZ$1, 0))</f>
        <v/>
      </c>
      <c r="B1205">
        <f>INDEX(resultados!$A$2:$ZZ$2386, 1199, MATCH($B$2, resultados!$A$1:$ZZ$1, 0))</f>
        <v/>
      </c>
      <c r="C1205">
        <f>INDEX(resultados!$A$2:$ZZ$2386, 1199, MATCH($B$3, resultados!$A$1:$ZZ$1, 0))</f>
        <v/>
      </c>
    </row>
    <row r="1206">
      <c r="A1206">
        <f>INDEX(resultados!$A$2:$ZZ$2386, 1200, MATCH($B$1, resultados!$A$1:$ZZ$1, 0))</f>
        <v/>
      </c>
      <c r="B1206">
        <f>INDEX(resultados!$A$2:$ZZ$2386, 1200, MATCH($B$2, resultados!$A$1:$ZZ$1, 0))</f>
        <v/>
      </c>
      <c r="C1206">
        <f>INDEX(resultados!$A$2:$ZZ$2386, 1200, MATCH($B$3, resultados!$A$1:$ZZ$1, 0))</f>
        <v/>
      </c>
    </row>
    <row r="1207">
      <c r="A1207">
        <f>INDEX(resultados!$A$2:$ZZ$2386, 1201, MATCH($B$1, resultados!$A$1:$ZZ$1, 0))</f>
        <v/>
      </c>
      <c r="B1207">
        <f>INDEX(resultados!$A$2:$ZZ$2386, 1201, MATCH($B$2, resultados!$A$1:$ZZ$1, 0))</f>
        <v/>
      </c>
      <c r="C1207">
        <f>INDEX(resultados!$A$2:$ZZ$2386, 1201, MATCH($B$3, resultados!$A$1:$ZZ$1, 0))</f>
        <v/>
      </c>
    </row>
    <row r="1208">
      <c r="A1208">
        <f>INDEX(resultados!$A$2:$ZZ$2386, 1202, MATCH($B$1, resultados!$A$1:$ZZ$1, 0))</f>
        <v/>
      </c>
      <c r="B1208">
        <f>INDEX(resultados!$A$2:$ZZ$2386, 1202, MATCH($B$2, resultados!$A$1:$ZZ$1, 0))</f>
        <v/>
      </c>
      <c r="C1208">
        <f>INDEX(resultados!$A$2:$ZZ$2386, 1202, MATCH($B$3, resultados!$A$1:$ZZ$1, 0))</f>
        <v/>
      </c>
    </row>
    <row r="1209">
      <c r="A1209">
        <f>INDEX(resultados!$A$2:$ZZ$2386, 1203, MATCH($B$1, resultados!$A$1:$ZZ$1, 0))</f>
        <v/>
      </c>
      <c r="B1209">
        <f>INDEX(resultados!$A$2:$ZZ$2386, 1203, MATCH($B$2, resultados!$A$1:$ZZ$1, 0))</f>
        <v/>
      </c>
      <c r="C1209">
        <f>INDEX(resultados!$A$2:$ZZ$2386, 1203, MATCH($B$3, resultados!$A$1:$ZZ$1, 0))</f>
        <v/>
      </c>
    </row>
    <row r="1210">
      <c r="A1210">
        <f>INDEX(resultados!$A$2:$ZZ$2386, 1204, MATCH($B$1, resultados!$A$1:$ZZ$1, 0))</f>
        <v/>
      </c>
      <c r="B1210">
        <f>INDEX(resultados!$A$2:$ZZ$2386, 1204, MATCH($B$2, resultados!$A$1:$ZZ$1, 0))</f>
        <v/>
      </c>
      <c r="C1210">
        <f>INDEX(resultados!$A$2:$ZZ$2386, 1204, MATCH($B$3, resultados!$A$1:$ZZ$1, 0))</f>
        <v/>
      </c>
    </row>
    <row r="1211">
      <c r="A1211">
        <f>INDEX(resultados!$A$2:$ZZ$2386, 1205, MATCH($B$1, resultados!$A$1:$ZZ$1, 0))</f>
        <v/>
      </c>
      <c r="B1211">
        <f>INDEX(resultados!$A$2:$ZZ$2386, 1205, MATCH($B$2, resultados!$A$1:$ZZ$1, 0))</f>
        <v/>
      </c>
      <c r="C1211">
        <f>INDEX(resultados!$A$2:$ZZ$2386, 1205, MATCH($B$3, resultados!$A$1:$ZZ$1, 0))</f>
        <v/>
      </c>
    </row>
    <row r="1212">
      <c r="A1212">
        <f>INDEX(resultados!$A$2:$ZZ$2386, 1206, MATCH($B$1, resultados!$A$1:$ZZ$1, 0))</f>
        <v/>
      </c>
      <c r="B1212">
        <f>INDEX(resultados!$A$2:$ZZ$2386, 1206, MATCH($B$2, resultados!$A$1:$ZZ$1, 0))</f>
        <v/>
      </c>
      <c r="C1212">
        <f>INDEX(resultados!$A$2:$ZZ$2386, 1206, MATCH($B$3, resultados!$A$1:$ZZ$1, 0))</f>
        <v/>
      </c>
    </row>
    <row r="1213">
      <c r="A1213">
        <f>INDEX(resultados!$A$2:$ZZ$2386, 1207, MATCH($B$1, resultados!$A$1:$ZZ$1, 0))</f>
        <v/>
      </c>
      <c r="B1213">
        <f>INDEX(resultados!$A$2:$ZZ$2386, 1207, MATCH($B$2, resultados!$A$1:$ZZ$1, 0))</f>
        <v/>
      </c>
      <c r="C1213">
        <f>INDEX(resultados!$A$2:$ZZ$2386, 1207, MATCH($B$3, resultados!$A$1:$ZZ$1, 0))</f>
        <v/>
      </c>
    </row>
    <row r="1214">
      <c r="A1214">
        <f>INDEX(resultados!$A$2:$ZZ$2386, 1208, MATCH($B$1, resultados!$A$1:$ZZ$1, 0))</f>
        <v/>
      </c>
      <c r="B1214">
        <f>INDEX(resultados!$A$2:$ZZ$2386, 1208, MATCH($B$2, resultados!$A$1:$ZZ$1, 0))</f>
        <v/>
      </c>
      <c r="C1214">
        <f>INDEX(resultados!$A$2:$ZZ$2386, 1208, MATCH($B$3, resultados!$A$1:$ZZ$1, 0))</f>
        <v/>
      </c>
    </row>
    <row r="1215">
      <c r="A1215">
        <f>INDEX(resultados!$A$2:$ZZ$2386, 1209, MATCH($B$1, resultados!$A$1:$ZZ$1, 0))</f>
        <v/>
      </c>
      <c r="B1215">
        <f>INDEX(resultados!$A$2:$ZZ$2386, 1209, MATCH($B$2, resultados!$A$1:$ZZ$1, 0))</f>
        <v/>
      </c>
      <c r="C1215">
        <f>INDEX(resultados!$A$2:$ZZ$2386, 1209, MATCH($B$3, resultados!$A$1:$ZZ$1, 0))</f>
        <v/>
      </c>
    </row>
    <row r="1216">
      <c r="A1216">
        <f>INDEX(resultados!$A$2:$ZZ$2386, 1210, MATCH($B$1, resultados!$A$1:$ZZ$1, 0))</f>
        <v/>
      </c>
      <c r="B1216">
        <f>INDEX(resultados!$A$2:$ZZ$2386, 1210, MATCH($B$2, resultados!$A$1:$ZZ$1, 0))</f>
        <v/>
      </c>
      <c r="C1216">
        <f>INDEX(resultados!$A$2:$ZZ$2386, 1210, MATCH($B$3, resultados!$A$1:$ZZ$1, 0))</f>
        <v/>
      </c>
    </row>
    <row r="1217">
      <c r="A1217">
        <f>INDEX(resultados!$A$2:$ZZ$2386, 1211, MATCH($B$1, resultados!$A$1:$ZZ$1, 0))</f>
        <v/>
      </c>
      <c r="B1217">
        <f>INDEX(resultados!$A$2:$ZZ$2386, 1211, MATCH($B$2, resultados!$A$1:$ZZ$1, 0))</f>
        <v/>
      </c>
      <c r="C1217">
        <f>INDEX(resultados!$A$2:$ZZ$2386, 1211, MATCH($B$3, resultados!$A$1:$ZZ$1, 0))</f>
        <v/>
      </c>
    </row>
    <row r="1218">
      <c r="A1218">
        <f>INDEX(resultados!$A$2:$ZZ$2386, 1212, MATCH($B$1, resultados!$A$1:$ZZ$1, 0))</f>
        <v/>
      </c>
      <c r="B1218">
        <f>INDEX(resultados!$A$2:$ZZ$2386, 1212, MATCH($B$2, resultados!$A$1:$ZZ$1, 0))</f>
        <v/>
      </c>
      <c r="C1218">
        <f>INDEX(resultados!$A$2:$ZZ$2386, 1212, MATCH($B$3, resultados!$A$1:$ZZ$1, 0))</f>
        <v/>
      </c>
    </row>
    <row r="1219">
      <c r="A1219">
        <f>INDEX(resultados!$A$2:$ZZ$2386, 1213, MATCH($B$1, resultados!$A$1:$ZZ$1, 0))</f>
        <v/>
      </c>
      <c r="B1219">
        <f>INDEX(resultados!$A$2:$ZZ$2386, 1213, MATCH($B$2, resultados!$A$1:$ZZ$1, 0))</f>
        <v/>
      </c>
      <c r="C1219">
        <f>INDEX(resultados!$A$2:$ZZ$2386, 1213, MATCH($B$3, resultados!$A$1:$ZZ$1, 0))</f>
        <v/>
      </c>
    </row>
    <row r="1220">
      <c r="A1220">
        <f>INDEX(resultados!$A$2:$ZZ$2386, 1214, MATCH($B$1, resultados!$A$1:$ZZ$1, 0))</f>
        <v/>
      </c>
      <c r="B1220">
        <f>INDEX(resultados!$A$2:$ZZ$2386, 1214, MATCH($B$2, resultados!$A$1:$ZZ$1, 0))</f>
        <v/>
      </c>
      <c r="C1220">
        <f>INDEX(resultados!$A$2:$ZZ$2386, 1214, MATCH($B$3, resultados!$A$1:$ZZ$1, 0))</f>
        <v/>
      </c>
    </row>
    <row r="1221">
      <c r="A1221">
        <f>INDEX(resultados!$A$2:$ZZ$2386, 1215, MATCH($B$1, resultados!$A$1:$ZZ$1, 0))</f>
        <v/>
      </c>
      <c r="B1221">
        <f>INDEX(resultados!$A$2:$ZZ$2386, 1215, MATCH($B$2, resultados!$A$1:$ZZ$1, 0))</f>
        <v/>
      </c>
      <c r="C1221">
        <f>INDEX(resultados!$A$2:$ZZ$2386, 1215, MATCH($B$3, resultados!$A$1:$ZZ$1, 0))</f>
        <v/>
      </c>
    </row>
    <row r="1222">
      <c r="A1222">
        <f>INDEX(resultados!$A$2:$ZZ$2386, 1216, MATCH($B$1, resultados!$A$1:$ZZ$1, 0))</f>
        <v/>
      </c>
      <c r="B1222">
        <f>INDEX(resultados!$A$2:$ZZ$2386, 1216, MATCH($B$2, resultados!$A$1:$ZZ$1, 0))</f>
        <v/>
      </c>
      <c r="C1222">
        <f>INDEX(resultados!$A$2:$ZZ$2386, 1216, MATCH($B$3, resultados!$A$1:$ZZ$1, 0))</f>
        <v/>
      </c>
    </row>
    <row r="1223">
      <c r="A1223">
        <f>INDEX(resultados!$A$2:$ZZ$2386, 1217, MATCH($B$1, resultados!$A$1:$ZZ$1, 0))</f>
        <v/>
      </c>
      <c r="B1223">
        <f>INDEX(resultados!$A$2:$ZZ$2386, 1217, MATCH($B$2, resultados!$A$1:$ZZ$1, 0))</f>
        <v/>
      </c>
      <c r="C1223">
        <f>INDEX(resultados!$A$2:$ZZ$2386, 1217, MATCH($B$3, resultados!$A$1:$ZZ$1, 0))</f>
        <v/>
      </c>
    </row>
    <row r="1224">
      <c r="A1224">
        <f>INDEX(resultados!$A$2:$ZZ$2386, 1218, MATCH($B$1, resultados!$A$1:$ZZ$1, 0))</f>
        <v/>
      </c>
      <c r="B1224">
        <f>INDEX(resultados!$A$2:$ZZ$2386, 1218, MATCH($B$2, resultados!$A$1:$ZZ$1, 0))</f>
        <v/>
      </c>
      <c r="C1224">
        <f>INDEX(resultados!$A$2:$ZZ$2386, 1218, MATCH($B$3, resultados!$A$1:$ZZ$1, 0))</f>
        <v/>
      </c>
    </row>
    <row r="1225">
      <c r="A1225">
        <f>INDEX(resultados!$A$2:$ZZ$2386, 1219, MATCH($B$1, resultados!$A$1:$ZZ$1, 0))</f>
        <v/>
      </c>
      <c r="B1225">
        <f>INDEX(resultados!$A$2:$ZZ$2386, 1219, MATCH($B$2, resultados!$A$1:$ZZ$1, 0))</f>
        <v/>
      </c>
      <c r="C1225">
        <f>INDEX(resultados!$A$2:$ZZ$2386, 1219, MATCH($B$3, resultados!$A$1:$ZZ$1, 0))</f>
        <v/>
      </c>
    </row>
    <row r="1226">
      <c r="A1226">
        <f>INDEX(resultados!$A$2:$ZZ$2386, 1220, MATCH($B$1, resultados!$A$1:$ZZ$1, 0))</f>
        <v/>
      </c>
      <c r="B1226">
        <f>INDEX(resultados!$A$2:$ZZ$2386, 1220, MATCH($B$2, resultados!$A$1:$ZZ$1, 0))</f>
        <v/>
      </c>
      <c r="C1226">
        <f>INDEX(resultados!$A$2:$ZZ$2386, 1220, MATCH($B$3, resultados!$A$1:$ZZ$1, 0))</f>
        <v/>
      </c>
    </row>
    <row r="1227">
      <c r="A1227">
        <f>INDEX(resultados!$A$2:$ZZ$2386, 1221, MATCH($B$1, resultados!$A$1:$ZZ$1, 0))</f>
        <v/>
      </c>
      <c r="B1227">
        <f>INDEX(resultados!$A$2:$ZZ$2386, 1221, MATCH($B$2, resultados!$A$1:$ZZ$1, 0))</f>
        <v/>
      </c>
      <c r="C1227">
        <f>INDEX(resultados!$A$2:$ZZ$2386, 1221, MATCH($B$3, resultados!$A$1:$ZZ$1, 0))</f>
        <v/>
      </c>
    </row>
    <row r="1228">
      <c r="A1228">
        <f>INDEX(resultados!$A$2:$ZZ$2386, 1222, MATCH($B$1, resultados!$A$1:$ZZ$1, 0))</f>
        <v/>
      </c>
      <c r="B1228">
        <f>INDEX(resultados!$A$2:$ZZ$2386, 1222, MATCH($B$2, resultados!$A$1:$ZZ$1, 0))</f>
        <v/>
      </c>
      <c r="C1228">
        <f>INDEX(resultados!$A$2:$ZZ$2386, 1222, MATCH($B$3, resultados!$A$1:$ZZ$1, 0))</f>
        <v/>
      </c>
    </row>
    <row r="1229">
      <c r="A1229">
        <f>INDEX(resultados!$A$2:$ZZ$2386, 1223, MATCH($B$1, resultados!$A$1:$ZZ$1, 0))</f>
        <v/>
      </c>
      <c r="B1229">
        <f>INDEX(resultados!$A$2:$ZZ$2386, 1223, MATCH($B$2, resultados!$A$1:$ZZ$1, 0))</f>
        <v/>
      </c>
      <c r="C1229">
        <f>INDEX(resultados!$A$2:$ZZ$2386, 1223, MATCH($B$3, resultados!$A$1:$ZZ$1, 0))</f>
        <v/>
      </c>
    </row>
    <row r="1230">
      <c r="A1230">
        <f>INDEX(resultados!$A$2:$ZZ$2386, 1224, MATCH($B$1, resultados!$A$1:$ZZ$1, 0))</f>
        <v/>
      </c>
      <c r="B1230">
        <f>INDEX(resultados!$A$2:$ZZ$2386, 1224, MATCH($B$2, resultados!$A$1:$ZZ$1, 0))</f>
        <v/>
      </c>
      <c r="C1230">
        <f>INDEX(resultados!$A$2:$ZZ$2386, 1224, MATCH($B$3, resultados!$A$1:$ZZ$1, 0))</f>
        <v/>
      </c>
    </row>
    <row r="1231">
      <c r="A1231">
        <f>INDEX(resultados!$A$2:$ZZ$2386, 1225, MATCH($B$1, resultados!$A$1:$ZZ$1, 0))</f>
        <v/>
      </c>
      <c r="B1231">
        <f>INDEX(resultados!$A$2:$ZZ$2386, 1225, MATCH($B$2, resultados!$A$1:$ZZ$1, 0))</f>
        <v/>
      </c>
      <c r="C1231">
        <f>INDEX(resultados!$A$2:$ZZ$2386, 1225, MATCH($B$3, resultados!$A$1:$ZZ$1, 0))</f>
        <v/>
      </c>
    </row>
    <row r="1232">
      <c r="A1232">
        <f>INDEX(resultados!$A$2:$ZZ$2386, 1226, MATCH($B$1, resultados!$A$1:$ZZ$1, 0))</f>
        <v/>
      </c>
      <c r="B1232">
        <f>INDEX(resultados!$A$2:$ZZ$2386, 1226, MATCH($B$2, resultados!$A$1:$ZZ$1, 0))</f>
        <v/>
      </c>
      <c r="C1232">
        <f>INDEX(resultados!$A$2:$ZZ$2386, 1226, MATCH($B$3, resultados!$A$1:$ZZ$1, 0))</f>
        <v/>
      </c>
    </row>
    <row r="1233">
      <c r="A1233">
        <f>INDEX(resultados!$A$2:$ZZ$2386, 1227, MATCH($B$1, resultados!$A$1:$ZZ$1, 0))</f>
        <v/>
      </c>
      <c r="B1233">
        <f>INDEX(resultados!$A$2:$ZZ$2386, 1227, MATCH($B$2, resultados!$A$1:$ZZ$1, 0))</f>
        <v/>
      </c>
      <c r="C1233">
        <f>INDEX(resultados!$A$2:$ZZ$2386, 1227, MATCH($B$3, resultados!$A$1:$ZZ$1, 0))</f>
        <v/>
      </c>
    </row>
    <row r="1234">
      <c r="A1234">
        <f>INDEX(resultados!$A$2:$ZZ$2386, 1228, MATCH($B$1, resultados!$A$1:$ZZ$1, 0))</f>
        <v/>
      </c>
      <c r="B1234">
        <f>INDEX(resultados!$A$2:$ZZ$2386, 1228, MATCH($B$2, resultados!$A$1:$ZZ$1, 0))</f>
        <v/>
      </c>
      <c r="C1234">
        <f>INDEX(resultados!$A$2:$ZZ$2386, 1228, MATCH($B$3, resultados!$A$1:$ZZ$1, 0))</f>
        <v/>
      </c>
    </row>
    <row r="1235">
      <c r="A1235">
        <f>INDEX(resultados!$A$2:$ZZ$2386, 1229, MATCH($B$1, resultados!$A$1:$ZZ$1, 0))</f>
        <v/>
      </c>
      <c r="B1235">
        <f>INDEX(resultados!$A$2:$ZZ$2386, 1229, MATCH($B$2, resultados!$A$1:$ZZ$1, 0))</f>
        <v/>
      </c>
      <c r="C1235">
        <f>INDEX(resultados!$A$2:$ZZ$2386, 1229, MATCH($B$3, resultados!$A$1:$ZZ$1, 0))</f>
        <v/>
      </c>
    </row>
    <row r="1236">
      <c r="A1236">
        <f>INDEX(resultados!$A$2:$ZZ$2386, 1230, MATCH($B$1, resultados!$A$1:$ZZ$1, 0))</f>
        <v/>
      </c>
      <c r="B1236">
        <f>INDEX(resultados!$A$2:$ZZ$2386, 1230, MATCH($B$2, resultados!$A$1:$ZZ$1, 0))</f>
        <v/>
      </c>
      <c r="C1236">
        <f>INDEX(resultados!$A$2:$ZZ$2386, 1230, MATCH($B$3, resultados!$A$1:$ZZ$1, 0))</f>
        <v/>
      </c>
    </row>
    <row r="1237">
      <c r="A1237">
        <f>INDEX(resultados!$A$2:$ZZ$2386, 1231, MATCH($B$1, resultados!$A$1:$ZZ$1, 0))</f>
        <v/>
      </c>
      <c r="B1237">
        <f>INDEX(resultados!$A$2:$ZZ$2386, 1231, MATCH($B$2, resultados!$A$1:$ZZ$1, 0))</f>
        <v/>
      </c>
      <c r="C1237">
        <f>INDEX(resultados!$A$2:$ZZ$2386, 1231, MATCH($B$3, resultados!$A$1:$ZZ$1, 0))</f>
        <v/>
      </c>
    </row>
    <row r="1238">
      <c r="A1238">
        <f>INDEX(resultados!$A$2:$ZZ$2386, 1232, MATCH($B$1, resultados!$A$1:$ZZ$1, 0))</f>
        <v/>
      </c>
      <c r="B1238">
        <f>INDEX(resultados!$A$2:$ZZ$2386, 1232, MATCH($B$2, resultados!$A$1:$ZZ$1, 0))</f>
        <v/>
      </c>
      <c r="C1238">
        <f>INDEX(resultados!$A$2:$ZZ$2386, 1232, MATCH($B$3, resultados!$A$1:$ZZ$1, 0))</f>
        <v/>
      </c>
    </row>
    <row r="1239">
      <c r="A1239">
        <f>INDEX(resultados!$A$2:$ZZ$2386, 1233, MATCH($B$1, resultados!$A$1:$ZZ$1, 0))</f>
        <v/>
      </c>
      <c r="B1239">
        <f>INDEX(resultados!$A$2:$ZZ$2386, 1233, MATCH($B$2, resultados!$A$1:$ZZ$1, 0))</f>
        <v/>
      </c>
      <c r="C1239">
        <f>INDEX(resultados!$A$2:$ZZ$2386, 1233, MATCH($B$3, resultados!$A$1:$ZZ$1, 0))</f>
        <v/>
      </c>
    </row>
    <row r="1240">
      <c r="A1240">
        <f>INDEX(resultados!$A$2:$ZZ$2386, 1234, MATCH($B$1, resultados!$A$1:$ZZ$1, 0))</f>
        <v/>
      </c>
      <c r="B1240">
        <f>INDEX(resultados!$A$2:$ZZ$2386, 1234, MATCH($B$2, resultados!$A$1:$ZZ$1, 0))</f>
        <v/>
      </c>
      <c r="C1240">
        <f>INDEX(resultados!$A$2:$ZZ$2386, 1234, MATCH($B$3, resultados!$A$1:$ZZ$1, 0))</f>
        <v/>
      </c>
    </row>
    <row r="1241">
      <c r="A1241">
        <f>INDEX(resultados!$A$2:$ZZ$2386, 1235, MATCH($B$1, resultados!$A$1:$ZZ$1, 0))</f>
        <v/>
      </c>
      <c r="B1241">
        <f>INDEX(resultados!$A$2:$ZZ$2386, 1235, MATCH($B$2, resultados!$A$1:$ZZ$1, 0))</f>
        <v/>
      </c>
      <c r="C1241">
        <f>INDEX(resultados!$A$2:$ZZ$2386, 1235, MATCH($B$3, resultados!$A$1:$ZZ$1, 0))</f>
        <v/>
      </c>
    </row>
    <row r="1242">
      <c r="A1242">
        <f>INDEX(resultados!$A$2:$ZZ$2386, 1236, MATCH($B$1, resultados!$A$1:$ZZ$1, 0))</f>
        <v/>
      </c>
      <c r="B1242">
        <f>INDEX(resultados!$A$2:$ZZ$2386, 1236, MATCH($B$2, resultados!$A$1:$ZZ$1, 0))</f>
        <v/>
      </c>
      <c r="C1242">
        <f>INDEX(resultados!$A$2:$ZZ$2386, 1236, MATCH($B$3, resultados!$A$1:$ZZ$1, 0))</f>
        <v/>
      </c>
    </row>
    <row r="1243">
      <c r="A1243">
        <f>INDEX(resultados!$A$2:$ZZ$2386, 1237, MATCH($B$1, resultados!$A$1:$ZZ$1, 0))</f>
        <v/>
      </c>
      <c r="B1243">
        <f>INDEX(resultados!$A$2:$ZZ$2386, 1237, MATCH($B$2, resultados!$A$1:$ZZ$1, 0))</f>
        <v/>
      </c>
      <c r="C1243">
        <f>INDEX(resultados!$A$2:$ZZ$2386, 1237, MATCH($B$3, resultados!$A$1:$ZZ$1, 0))</f>
        <v/>
      </c>
    </row>
    <row r="1244">
      <c r="A1244">
        <f>INDEX(resultados!$A$2:$ZZ$2386, 1238, MATCH($B$1, resultados!$A$1:$ZZ$1, 0))</f>
        <v/>
      </c>
      <c r="B1244">
        <f>INDEX(resultados!$A$2:$ZZ$2386, 1238, MATCH($B$2, resultados!$A$1:$ZZ$1, 0))</f>
        <v/>
      </c>
      <c r="C1244">
        <f>INDEX(resultados!$A$2:$ZZ$2386, 1238, MATCH($B$3, resultados!$A$1:$ZZ$1, 0))</f>
        <v/>
      </c>
    </row>
    <row r="1245">
      <c r="A1245">
        <f>INDEX(resultados!$A$2:$ZZ$2386, 1239, MATCH($B$1, resultados!$A$1:$ZZ$1, 0))</f>
        <v/>
      </c>
      <c r="B1245">
        <f>INDEX(resultados!$A$2:$ZZ$2386, 1239, MATCH($B$2, resultados!$A$1:$ZZ$1, 0))</f>
        <v/>
      </c>
      <c r="C1245">
        <f>INDEX(resultados!$A$2:$ZZ$2386, 1239, MATCH($B$3, resultados!$A$1:$ZZ$1, 0))</f>
        <v/>
      </c>
    </row>
    <row r="1246">
      <c r="A1246">
        <f>INDEX(resultados!$A$2:$ZZ$2386, 1240, MATCH($B$1, resultados!$A$1:$ZZ$1, 0))</f>
        <v/>
      </c>
      <c r="B1246">
        <f>INDEX(resultados!$A$2:$ZZ$2386, 1240, MATCH($B$2, resultados!$A$1:$ZZ$1, 0))</f>
        <v/>
      </c>
      <c r="C1246">
        <f>INDEX(resultados!$A$2:$ZZ$2386, 1240, MATCH($B$3, resultados!$A$1:$ZZ$1, 0))</f>
        <v/>
      </c>
    </row>
    <row r="1247">
      <c r="A1247">
        <f>INDEX(resultados!$A$2:$ZZ$2386, 1241, MATCH($B$1, resultados!$A$1:$ZZ$1, 0))</f>
        <v/>
      </c>
      <c r="B1247">
        <f>INDEX(resultados!$A$2:$ZZ$2386, 1241, MATCH($B$2, resultados!$A$1:$ZZ$1, 0))</f>
        <v/>
      </c>
      <c r="C1247">
        <f>INDEX(resultados!$A$2:$ZZ$2386, 1241, MATCH($B$3, resultados!$A$1:$ZZ$1, 0))</f>
        <v/>
      </c>
    </row>
    <row r="1248">
      <c r="A1248">
        <f>INDEX(resultados!$A$2:$ZZ$2386, 1242, MATCH($B$1, resultados!$A$1:$ZZ$1, 0))</f>
        <v/>
      </c>
      <c r="B1248">
        <f>INDEX(resultados!$A$2:$ZZ$2386, 1242, MATCH($B$2, resultados!$A$1:$ZZ$1, 0))</f>
        <v/>
      </c>
      <c r="C1248">
        <f>INDEX(resultados!$A$2:$ZZ$2386, 1242, MATCH($B$3, resultados!$A$1:$ZZ$1, 0))</f>
        <v/>
      </c>
    </row>
    <row r="1249">
      <c r="A1249">
        <f>INDEX(resultados!$A$2:$ZZ$2386, 1243, MATCH($B$1, resultados!$A$1:$ZZ$1, 0))</f>
        <v/>
      </c>
      <c r="B1249">
        <f>INDEX(resultados!$A$2:$ZZ$2386, 1243, MATCH($B$2, resultados!$A$1:$ZZ$1, 0))</f>
        <v/>
      </c>
      <c r="C1249">
        <f>INDEX(resultados!$A$2:$ZZ$2386, 1243, MATCH($B$3, resultados!$A$1:$ZZ$1, 0))</f>
        <v/>
      </c>
    </row>
    <row r="1250">
      <c r="A1250">
        <f>INDEX(resultados!$A$2:$ZZ$2386, 1244, MATCH($B$1, resultados!$A$1:$ZZ$1, 0))</f>
        <v/>
      </c>
      <c r="B1250">
        <f>INDEX(resultados!$A$2:$ZZ$2386, 1244, MATCH($B$2, resultados!$A$1:$ZZ$1, 0))</f>
        <v/>
      </c>
      <c r="C1250">
        <f>INDEX(resultados!$A$2:$ZZ$2386, 1244, MATCH($B$3, resultados!$A$1:$ZZ$1, 0))</f>
        <v/>
      </c>
    </row>
    <row r="1251">
      <c r="A1251">
        <f>INDEX(resultados!$A$2:$ZZ$2386, 1245, MATCH($B$1, resultados!$A$1:$ZZ$1, 0))</f>
        <v/>
      </c>
      <c r="B1251">
        <f>INDEX(resultados!$A$2:$ZZ$2386, 1245, MATCH($B$2, resultados!$A$1:$ZZ$1, 0))</f>
        <v/>
      </c>
      <c r="C1251">
        <f>INDEX(resultados!$A$2:$ZZ$2386, 1245, MATCH($B$3, resultados!$A$1:$ZZ$1, 0))</f>
        <v/>
      </c>
    </row>
    <row r="1252">
      <c r="A1252">
        <f>INDEX(resultados!$A$2:$ZZ$2386, 1246, MATCH($B$1, resultados!$A$1:$ZZ$1, 0))</f>
        <v/>
      </c>
      <c r="B1252">
        <f>INDEX(resultados!$A$2:$ZZ$2386, 1246, MATCH($B$2, resultados!$A$1:$ZZ$1, 0))</f>
        <v/>
      </c>
      <c r="C1252">
        <f>INDEX(resultados!$A$2:$ZZ$2386, 1246, MATCH($B$3, resultados!$A$1:$ZZ$1, 0))</f>
        <v/>
      </c>
    </row>
    <row r="1253">
      <c r="A1253">
        <f>INDEX(resultados!$A$2:$ZZ$2386, 1247, MATCH($B$1, resultados!$A$1:$ZZ$1, 0))</f>
        <v/>
      </c>
      <c r="B1253">
        <f>INDEX(resultados!$A$2:$ZZ$2386, 1247, MATCH($B$2, resultados!$A$1:$ZZ$1, 0))</f>
        <v/>
      </c>
      <c r="C1253">
        <f>INDEX(resultados!$A$2:$ZZ$2386, 1247, MATCH($B$3, resultados!$A$1:$ZZ$1, 0))</f>
        <v/>
      </c>
    </row>
    <row r="1254">
      <c r="A1254">
        <f>INDEX(resultados!$A$2:$ZZ$2386, 1248, MATCH($B$1, resultados!$A$1:$ZZ$1, 0))</f>
        <v/>
      </c>
      <c r="B1254">
        <f>INDEX(resultados!$A$2:$ZZ$2386, 1248, MATCH($B$2, resultados!$A$1:$ZZ$1, 0))</f>
        <v/>
      </c>
      <c r="C1254">
        <f>INDEX(resultados!$A$2:$ZZ$2386, 1248, MATCH($B$3, resultados!$A$1:$ZZ$1, 0))</f>
        <v/>
      </c>
    </row>
    <row r="1255">
      <c r="A1255">
        <f>INDEX(resultados!$A$2:$ZZ$2386, 1249, MATCH($B$1, resultados!$A$1:$ZZ$1, 0))</f>
        <v/>
      </c>
      <c r="B1255">
        <f>INDEX(resultados!$A$2:$ZZ$2386, 1249, MATCH($B$2, resultados!$A$1:$ZZ$1, 0))</f>
        <v/>
      </c>
      <c r="C1255">
        <f>INDEX(resultados!$A$2:$ZZ$2386, 1249, MATCH($B$3, resultados!$A$1:$ZZ$1, 0))</f>
        <v/>
      </c>
    </row>
    <row r="1256">
      <c r="A1256">
        <f>INDEX(resultados!$A$2:$ZZ$2386, 1250, MATCH($B$1, resultados!$A$1:$ZZ$1, 0))</f>
        <v/>
      </c>
      <c r="B1256">
        <f>INDEX(resultados!$A$2:$ZZ$2386, 1250, MATCH($B$2, resultados!$A$1:$ZZ$1, 0))</f>
        <v/>
      </c>
      <c r="C1256">
        <f>INDEX(resultados!$A$2:$ZZ$2386, 1250, MATCH($B$3, resultados!$A$1:$ZZ$1, 0))</f>
        <v/>
      </c>
    </row>
    <row r="1257">
      <c r="A1257">
        <f>INDEX(resultados!$A$2:$ZZ$2386, 1251, MATCH($B$1, resultados!$A$1:$ZZ$1, 0))</f>
        <v/>
      </c>
      <c r="B1257">
        <f>INDEX(resultados!$A$2:$ZZ$2386, 1251, MATCH($B$2, resultados!$A$1:$ZZ$1, 0))</f>
        <v/>
      </c>
      <c r="C1257">
        <f>INDEX(resultados!$A$2:$ZZ$2386, 1251, MATCH($B$3, resultados!$A$1:$ZZ$1, 0))</f>
        <v/>
      </c>
    </row>
    <row r="1258">
      <c r="A1258">
        <f>INDEX(resultados!$A$2:$ZZ$2386, 1252, MATCH($B$1, resultados!$A$1:$ZZ$1, 0))</f>
        <v/>
      </c>
      <c r="B1258">
        <f>INDEX(resultados!$A$2:$ZZ$2386, 1252, MATCH($B$2, resultados!$A$1:$ZZ$1, 0))</f>
        <v/>
      </c>
      <c r="C1258">
        <f>INDEX(resultados!$A$2:$ZZ$2386, 1252, MATCH($B$3, resultados!$A$1:$ZZ$1, 0))</f>
        <v/>
      </c>
    </row>
    <row r="1259">
      <c r="A1259">
        <f>INDEX(resultados!$A$2:$ZZ$2386, 1253, MATCH($B$1, resultados!$A$1:$ZZ$1, 0))</f>
        <v/>
      </c>
      <c r="B1259">
        <f>INDEX(resultados!$A$2:$ZZ$2386, 1253, MATCH($B$2, resultados!$A$1:$ZZ$1, 0))</f>
        <v/>
      </c>
      <c r="C1259">
        <f>INDEX(resultados!$A$2:$ZZ$2386, 1253, MATCH($B$3, resultados!$A$1:$ZZ$1, 0))</f>
        <v/>
      </c>
    </row>
    <row r="1260">
      <c r="A1260">
        <f>INDEX(resultados!$A$2:$ZZ$2386, 1254, MATCH($B$1, resultados!$A$1:$ZZ$1, 0))</f>
        <v/>
      </c>
      <c r="B1260">
        <f>INDEX(resultados!$A$2:$ZZ$2386, 1254, MATCH($B$2, resultados!$A$1:$ZZ$1, 0))</f>
        <v/>
      </c>
      <c r="C1260">
        <f>INDEX(resultados!$A$2:$ZZ$2386, 1254, MATCH($B$3, resultados!$A$1:$ZZ$1, 0))</f>
        <v/>
      </c>
    </row>
    <row r="1261">
      <c r="A1261">
        <f>INDEX(resultados!$A$2:$ZZ$2386, 1255, MATCH($B$1, resultados!$A$1:$ZZ$1, 0))</f>
        <v/>
      </c>
      <c r="B1261">
        <f>INDEX(resultados!$A$2:$ZZ$2386, 1255, MATCH($B$2, resultados!$A$1:$ZZ$1, 0))</f>
        <v/>
      </c>
      <c r="C1261">
        <f>INDEX(resultados!$A$2:$ZZ$2386, 1255, MATCH($B$3, resultados!$A$1:$ZZ$1, 0))</f>
        <v/>
      </c>
    </row>
    <row r="1262">
      <c r="A1262">
        <f>INDEX(resultados!$A$2:$ZZ$2386, 1256, MATCH($B$1, resultados!$A$1:$ZZ$1, 0))</f>
        <v/>
      </c>
      <c r="B1262">
        <f>INDEX(resultados!$A$2:$ZZ$2386, 1256, MATCH($B$2, resultados!$A$1:$ZZ$1, 0))</f>
        <v/>
      </c>
      <c r="C1262">
        <f>INDEX(resultados!$A$2:$ZZ$2386, 1256, MATCH($B$3, resultados!$A$1:$ZZ$1, 0))</f>
        <v/>
      </c>
    </row>
    <row r="1263">
      <c r="A1263">
        <f>INDEX(resultados!$A$2:$ZZ$2386, 1257, MATCH($B$1, resultados!$A$1:$ZZ$1, 0))</f>
        <v/>
      </c>
      <c r="B1263">
        <f>INDEX(resultados!$A$2:$ZZ$2386, 1257, MATCH($B$2, resultados!$A$1:$ZZ$1, 0))</f>
        <v/>
      </c>
      <c r="C1263">
        <f>INDEX(resultados!$A$2:$ZZ$2386, 1257, MATCH($B$3, resultados!$A$1:$ZZ$1, 0))</f>
        <v/>
      </c>
    </row>
    <row r="1264">
      <c r="A1264">
        <f>INDEX(resultados!$A$2:$ZZ$2386, 1258, MATCH($B$1, resultados!$A$1:$ZZ$1, 0))</f>
        <v/>
      </c>
      <c r="B1264">
        <f>INDEX(resultados!$A$2:$ZZ$2386, 1258, MATCH($B$2, resultados!$A$1:$ZZ$1, 0))</f>
        <v/>
      </c>
      <c r="C1264">
        <f>INDEX(resultados!$A$2:$ZZ$2386, 1258, MATCH($B$3, resultados!$A$1:$ZZ$1, 0))</f>
        <v/>
      </c>
    </row>
    <row r="1265">
      <c r="A1265">
        <f>INDEX(resultados!$A$2:$ZZ$2386, 1259, MATCH($B$1, resultados!$A$1:$ZZ$1, 0))</f>
        <v/>
      </c>
      <c r="B1265">
        <f>INDEX(resultados!$A$2:$ZZ$2386, 1259, MATCH($B$2, resultados!$A$1:$ZZ$1, 0))</f>
        <v/>
      </c>
      <c r="C1265">
        <f>INDEX(resultados!$A$2:$ZZ$2386, 1259, MATCH($B$3, resultados!$A$1:$ZZ$1, 0))</f>
        <v/>
      </c>
    </row>
    <row r="1266">
      <c r="A1266">
        <f>INDEX(resultados!$A$2:$ZZ$2386, 1260, MATCH($B$1, resultados!$A$1:$ZZ$1, 0))</f>
        <v/>
      </c>
      <c r="B1266">
        <f>INDEX(resultados!$A$2:$ZZ$2386, 1260, MATCH($B$2, resultados!$A$1:$ZZ$1, 0))</f>
        <v/>
      </c>
      <c r="C1266">
        <f>INDEX(resultados!$A$2:$ZZ$2386, 1260, MATCH($B$3, resultados!$A$1:$ZZ$1, 0))</f>
        <v/>
      </c>
    </row>
    <row r="1267">
      <c r="A1267">
        <f>INDEX(resultados!$A$2:$ZZ$2386, 1261, MATCH($B$1, resultados!$A$1:$ZZ$1, 0))</f>
        <v/>
      </c>
      <c r="B1267">
        <f>INDEX(resultados!$A$2:$ZZ$2386, 1261, MATCH($B$2, resultados!$A$1:$ZZ$1, 0))</f>
        <v/>
      </c>
      <c r="C1267">
        <f>INDEX(resultados!$A$2:$ZZ$2386, 1261, MATCH($B$3, resultados!$A$1:$ZZ$1, 0))</f>
        <v/>
      </c>
    </row>
    <row r="1268">
      <c r="A1268">
        <f>INDEX(resultados!$A$2:$ZZ$2386, 1262, MATCH($B$1, resultados!$A$1:$ZZ$1, 0))</f>
        <v/>
      </c>
      <c r="B1268">
        <f>INDEX(resultados!$A$2:$ZZ$2386, 1262, MATCH($B$2, resultados!$A$1:$ZZ$1, 0))</f>
        <v/>
      </c>
      <c r="C1268">
        <f>INDEX(resultados!$A$2:$ZZ$2386, 1262, MATCH($B$3, resultados!$A$1:$ZZ$1, 0))</f>
        <v/>
      </c>
    </row>
    <row r="1269">
      <c r="A1269">
        <f>INDEX(resultados!$A$2:$ZZ$2386, 1263, MATCH($B$1, resultados!$A$1:$ZZ$1, 0))</f>
        <v/>
      </c>
      <c r="B1269">
        <f>INDEX(resultados!$A$2:$ZZ$2386, 1263, MATCH($B$2, resultados!$A$1:$ZZ$1, 0))</f>
        <v/>
      </c>
      <c r="C1269">
        <f>INDEX(resultados!$A$2:$ZZ$2386, 1263, MATCH($B$3, resultados!$A$1:$ZZ$1, 0))</f>
        <v/>
      </c>
    </row>
    <row r="1270">
      <c r="A1270">
        <f>INDEX(resultados!$A$2:$ZZ$2386, 1264, MATCH($B$1, resultados!$A$1:$ZZ$1, 0))</f>
        <v/>
      </c>
      <c r="B1270">
        <f>INDEX(resultados!$A$2:$ZZ$2386, 1264, MATCH($B$2, resultados!$A$1:$ZZ$1, 0))</f>
        <v/>
      </c>
      <c r="C1270">
        <f>INDEX(resultados!$A$2:$ZZ$2386, 1264, MATCH($B$3, resultados!$A$1:$ZZ$1, 0))</f>
        <v/>
      </c>
    </row>
    <row r="1271">
      <c r="A1271">
        <f>INDEX(resultados!$A$2:$ZZ$2386, 1265, MATCH($B$1, resultados!$A$1:$ZZ$1, 0))</f>
        <v/>
      </c>
      <c r="B1271">
        <f>INDEX(resultados!$A$2:$ZZ$2386, 1265, MATCH($B$2, resultados!$A$1:$ZZ$1, 0))</f>
        <v/>
      </c>
      <c r="C1271">
        <f>INDEX(resultados!$A$2:$ZZ$2386, 1265, MATCH($B$3, resultados!$A$1:$ZZ$1, 0))</f>
        <v/>
      </c>
    </row>
    <row r="1272">
      <c r="A1272">
        <f>INDEX(resultados!$A$2:$ZZ$2386, 1266, MATCH($B$1, resultados!$A$1:$ZZ$1, 0))</f>
        <v/>
      </c>
      <c r="B1272">
        <f>INDEX(resultados!$A$2:$ZZ$2386, 1266, MATCH($B$2, resultados!$A$1:$ZZ$1, 0))</f>
        <v/>
      </c>
      <c r="C1272">
        <f>INDEX(resultados!$A$2:$ZZ$2386, 1266, MATCH($B$3, resultados!$A$1:$ZZ$1, 0))</f>
        <v/>
      </c>
    </row>
    <row r="1273">
      <c r="A1273">
        <f>INDEX(resultados!$A$2:$ZZ$2386, 1267, MATCH($B$1, resultados!$A$1:$ZZ$1, 0))</f>
        <v/>
      </c>
      <c r="B1273">
        <f>INDEX(resultados!$A$2:$ZZ$2386, 1267, MATCH($B$2, resultados!$A$1:$ZZ$1, 0))</f>
        <v/>
      </c>
      <c r="C1273">
        <f>INDEX(resultados!$A$2:$ZZ$2386, 1267, MATCH($B$3, resultados!$A$1:$ZZ$1, 0))</f>
        <v/>
      </c>
    </row>
    <row r="1274">
      <c r="A1274">
        <f>INDEX(resultados!$A$2:$ZZ$2386, 1268, MATCH($B$1, resultados!$A$1:$ZZ$1, 0))</f>
        <v/>
      </c>
      <c r="B1274">
        <f>INDEX(resultados!$A$2:$ZZ$2386, 1268, MATCH($B$2, resultados!$A$1:$ZZ$1, 0))</f>
        <v/>
      </c>
      <c r="C1274">
        <f>INDEX(resultados!$A$2:$ZZ$2386, 1268, MATCH($B$3, resultados!$A$1:$ZZ$1, 0))</f>
        <v/>
      </c>
    </row>
    <row r="1275">
      <c r="A1275">
        <f>INDEX(resultados!$A$2:$ZZ$2386, 1269, MATCH($B$1, resultados!$A$1:$ZZ$1, 0))</f>
        <v/>
      </c>
      <c r="B1275">
        <f>INDEX(resultados!$A$2:$ZZ$2386, 1269, MATCH($B$2, resultados!$A$1:$ZZ$1, 0))</f>
        <v/>
      </c>
      <c r="C1275">
        <f>INDEX(resultados!$A$2:$ZZ$2386, 1269, MATCH($B$3, resultados!$A$1:$ZZ$1, 0))</f>
        <v/>
      </c>
    </row>
    <row r="1276">
      <c r="A1276">
        <f>INDEX(resultados!$A$2:$ZZ$2386, 1270, MATCH($B$1, resultados!$A$1:$ZZ$1, 0))</f>
        <v/>
      </c>
      <c r="B1276">
        <f>INDEX(resultados!$A$2:$ZZ$2386, 1270, MATCH($B$2, resultados!$A$1:$ZZ$1, 0))</f>
        <v/>
      </c>
      <c r="C1276">
        <f>INDEX(resultados!$A$2:$ZZ$2386, 1270, MATCH($B$3, resultados!$A$1:$ZZ$1, 0))</f>
        <v/>
      </c>
    </row>
    <row r="1277">
      <c r="A1277">
        <f>INDEX(resultados!$A$2:$ZZ$2386, 1271, MATCH($B$1, resultados!$A$1:$ZZ$1, 0))</f>
        <v/>
      </c>
      <c r="B1277">
        <f>INDEX(resultados!$A$2:$ZZ$2386, 1271, MATCH($B$2, resultados!$A$1:$ZZ$1, 0))</f>
        <v/>
      </c>
      <c r="C1277">
        <f>INDEX(resultados!$A$2:$ZZ$2386, 1271, MATCH($B$3, resultados!$A$1:$ZZ$1, 0))</f>
        <v/>
      </c>
    </row>
    <row r="1278">
      <c r="A1278">
        <f>INDEX(resultados!$A$2:$ZZ$2386, 1272, MATCH($B$1, resultados!$A$1:$ZZ$1, 0))</f>
        <v/>
      </c>
      <c r="B1278">
        <f>INDEX(resultados!$A$2:$ZZ$2386, 1272, MATCH($B$2, resultados!$A$1:$ZZ$1, 0))</f>
        <v/>
      </c>
      <c r="C1278">
        <f>INDEX(resultados!$A$2:$ZZ$2386, 1272, MATCH($B$3, resultados!$A$1:$ZZ$1, 0))</f>
        <v/>
      </c>
    </row>
    <row r="1279">
      <c r="A1279">
        <f>INDEX(resultados!$A$2:$ZZ$2386, 1273, MATCH($B$1, resultados!$A$1:$ZZ$1, 0))</f>
        <v/>
      </c>
      <c r="B1279">
        <f>INDEX(resultados!$A$2:$ZZ$2386, 1273, MATCH($B$2, resultados!$A$1:$ZZ$1, 0))</f>
        <v/>
      </c>
      <c r="C1279">
        <f>INDEX(resultados!$A$2:$ZZ$2386, 1273, MATCH($B$3, resultados!$A$1:$ZZ$1, 0))</f>
        <v/>
      </c>
    </row>
    <row r="1280">
      <c r="A1280">
        <f>INDEX(resultados!$A$2:$ZZ$2386, 1274, MATCH($B$1, resultados!$A$1:$ZZ$1, 0))</f>
        <v/>
      </c>
      <c r="B1280">
        <f>INDEX(resultados!$A$2:$ZZ$2386, 1274, MATCH($B$2, resultados!$A$1:$ZZ$1, 0))</f>
        <v/>
      </c>
      <c r="C1280">
        <f>INDEX(resultados!$A$2:$ZZ$2386, 1274, MATCH($B$3, resultados!$A$1:$ZZ$1, 0))</f>
        <v/>
      </c>
    </row>
    <row r="1281">
      <c r="A1281">
        <f>INDEX(resultados!$A$2:$ZZ$2386, 1275, MATCH($B$1, resultados!$A$1:$ZZ$1, 0))</f>
        <v/>
      </c>
      <c r="B1281">
        <f>INDEX(resultados!$A$2:$ZZ$2386, 1275, MATCH($B$2, resultados!$A$1:$ZZ$1, 0))</f>
        <v/>
      </c>
      <c r="C1281">
        <f>INDEX(resultados!$A$2:$ZZ$2386, 1275, MATCH($B$3, resultados!$A$1:$ZZ$1, 0))</f>
        <v/>
      </c>
    </row>
    <row r="1282">
      <c r="A1282">
        <f>INDEX(resultados!$A$2:$ZZ$2386, 1276, MATCH($B$1, resultados!$A$1:$ZZ$1, 0))</f>
        <v/>
      </c>
      <c r="B1282">
        <f>INDEX(resultados!$A$2:$ZZ$2386, 1276, MATCH($B$2, resultados!$A$1:$ZZ$1, 0))</f>
        <v/>
      </c>
      <c r="C1282">
        <f>INDEX(resultados!$A$2:$ZZ$2386, 1276, MATCH($B$3, resultados!$A$1:$ZZ$1, 0))</f>
        <v/>
      </c>
    </row>
    <row r="1283">
      <c r="A1283">
        <f>INDEX(resultados!$A$2:$ZZ$2386, 1277, MATCH($B$1, resultados!$A$1:$ZZ$1, 0))</f>
        <v/>
      </c>
      <c r="B1283">
        <f>INDEX(resultados!$A$2:$ZZ$2386, 1277, MATCH($B$2, resultados!$A$1:$ZZ$1, 0))</f>
        <v/>
      </c>
      <c r="C1283">
        <f>INDEX(resultados!$A$2:$ZZ$2386, 1277, MATCH($B$3, resultados!$A$1:$ZZ$1, 0))</f>
        <v/>
      </c>
    </row>
    <row r="1284">
      <c r="A1284">
        <f>INDEX(resultados!$A$2:$ZZ$2386, 1278, MATCH($B$1, resultados!$A$1:$ZZ$1, 0))</f>
        <v/>
      </c>
      <c r="B1284">
        <f>INDEX(resultados!$A$2:$ZZ$2386, 1278, MATCH($B$2, resultados!$A$1:$ZZ$1, 0))</f>
        <v/>
      </c>
      <c r="C1284">
        <f>INDEX(resultados!$A$2:$ZZ$2386, 1278, MATCH($B$3, resultados!$A$1:$ZZ$1, 0))</f>
        <v/>
      </c>
    </row>
    <row r="1285">
      <c r="A1285">
        <f>INDEX(resultados!$A$2:$ZZ$2386, 1279, MATCH($B$1, resultados!$A$1:$ZZ$1, 0))</f>
        <v/>
      </c>
      <c r="B1285">
        <f>INDEX(resultados!$A$2:$ZZ$2386, 1279, MATCH($B$2, resultados!$A$1:$ZZ$1, 0))</f>
        <v/>
      </c>
      <c r="C1285">
        <f>INDEX(resultados!$A$2:$ZZ$2386, 1279, MATCH($B$3, resultados!$A$1:$ZZ$1, 0))</f>
        <v/>
      </c>
    </row>
    <row r="1286">
      <c r="A1286">
        <f>INDEX(resultados!$A$2:$ZZ$2386, 1280, MATCH($B$1, resultados!$A$1:$ZZ$1, 0))</f>
        <v/>
      </c>
      <c r="B1286">
        <f>INDEX(resultados!$A$2:$ZZ$2386, 1280, MATCH($B$2, resultados!$A$1:$ZZ$1, 0))</f>
        <v/>
      </c>
      <c r="C1286">
        <f>INDEX(resultados!$A$2:$ZZ$2386, 1280, MATCH($B$3, resultados!$A$1:$ZZ$1, 0))</f>
        <v/>
      </c>
    </row>
    <row r="1287">
      <c r="A1287">
        <f>INDEX(resultados!$A$2:$ZZ$2386, 1281, MATCH($B$1, resultados!$A$1:$ZZ$1, 0))</f>
        <v/>
      </c>
      <c r="B1287">
        <f>INDEX(resultados!$A$2:$ZZ$2386, 1281, MATCH($B$2, resultados!$A$1:$ZZ$1, 0))</f>
        <v/>
      </c>
      <c r="C1287">
        <f>INDEX(resultados!$A$2:$ZZ$2386, 1281, MATCH($B$3, resultados!$A$1:$ZZ$1, 0))</f>
        <v/>
      </c>
    </row>
    <row r="1288">
      <c r="A1288">
        <f>INDEX(resultados!$A$2:$ZZ$2386, 1282, MATCH($B$1, resultados!$A$1:$ZZ$1, 0))</f>
        <v/>
      </c>
      <c r="B1288">
        <f>INDEX(resultados!$A$2:$ZZ$2386, 1282, MATCH($B$2, resultados!$A$1:$ZZ$1, 0))</f>
        <v/>
      </c>
      <c r="C1288">
        <f>INDEX(resultados!$A$2:$ZZ$2386, 1282, MATCH($B$3, resultados!$A$1:$ZZ$1, 0))</f>
        <v/>
      </c>
    </row>
    <row r="1289">
      <c r="A1289">
        <f>INDEX(resultados!$A$2:$ZZ$2386, 1283, MATCH($B$1, resultados!$A$1:$ZZ$1, 0))</f>
        <v/>
      </c>
      <c r="B1289">
        <f>INDEX(resultados!$A$2:$ZZ$2386, 1283, MATCH($B$2, resultados!$A$1:$ZZ$1, 0))</f>
        <v/>
      </c>
      <c r="C1289">
        <f>INDEX(resultados!$A$2:$ZZ$2386, 1283, MATCH($B$3, resultados!$A$1:$ZZ$1, 0))</f>
        <v/>
      </c>
    </row>
    <row r="1290">
      <c r="A1290">
        <f>INDEX(resultados!$A$2:$ZZ$2386, 1284, MATCH($B$1, resultados!$A$1:$ZZ$1, 0))</f>
        <v/>
      </c>
      <c r="B1290">
        <f>INDEX(resultados!$A$2:$ZZ$2386, 1284, MATCH($B$2, resultados!$A$1:$ZZ$1, 0))</f>
        <v/>
      </c>
      <c r="C1290">
        <f>INDEX(resultados!$A$2:$ZZ$2386, 1284, MATCH($B$3, resultados!$A$1:$ZZ$1, 0))</f>
        <v/>
      </c>
    </row>
    <row r="1291">
      <c r="A1291">
        <f>INDEX(resultados!$A$2:$ZZ$2386, 1285, MATCH($B$1, resultados!$A$1:$ZZ$1, 0))</f>
        <v/>
      </c>
      <c r="B1291">
        <f>INDEX(resultados!$A$2:$ZZ$2386, 1285, MATCH($B$2, resultados!$A$1:$ZZ$1, 0))</f>
        <v/>
      </c>
      <c r="C1291">
        <f>INDEX(resultados!$A$2:$ZZ$2386, 1285, MATCH($B$3, resultados!$A$1:$ZZ$1, 0))</f>
        <v/>
      </c>
    </row>
    <row r="1292">
      <c r="A1292">
        <f>INDEX(resultados!$A$2:$ZZ$2386, 1286, MATCH($B$1, resultados!$A$1:$ZZ$1, 0))</f>
        <v/>
      </c>
      <c r="B1292">
        <f>INDEX(resultados!$A$2:$ZZ$2386, 1286, MATCH($B$2, resultados!$A$1:$ZZ$1, 0))</f>
        <v/>
      </c>
      <c r="C1292">
        <f>INDEX(resultados!$A$2:$ZZ$2386, 1286, MATCH($B$3, resultados!$A$1:$ZZ$1, 0))</f>
        <v/>
      </c>
    </row>
    <row r="1293">
      <c r="A1293">
        <f>INDEX(resultados!$A$2:$ZZ$2386, 1287, MATCH($B$1, resultados!$A$1:$ZZ$1, 0))</f>
        <v/>
      </c>
      <c r="B1293">
        <f>INDEX(resultados!$A$2:$ZZ$2386, 1287, MATCH($B$2, resultados!$A$1:$ZZ$1, 0))</f>
        <v/>
      </c>
      <c r="C1293">
        <f>INDEX(resultados!$A$2:$ZZ$2386, 1287, MATCH($B$3, resultados!$A$1:$ZZ$1, 0))</f>
        <v/>
      </c>
    </row>
    <row r="1294">
      <c r="A1294">
        <f>INDEX(resultados!$A$2:$ZZ$2386, 1288, MATCH($B$1, resultados!$A$1:$ZZ$1, 0))</f>
        <v/>
      </c>
      <c r="B1294">
        <f>INDEX(resultados!$A$2:$ZZ$2386, 1288, MATCH($B$2, resultados!$A$1:$ZZ$1, 0))</f>
        <v/>
      </c>
      <c r="C1294">
        <f>INDEX(resultados!$A$2:$ZZ$2386, 1288, MATCH($B$3, resultados!$A$1:$ZZ$1, 0))</f>
        <v/>
      </c>
    </row>
    <row r="1295">
      <c r="A1295">
        <f>INDEX(resultados!$A$2:$ZZ$2386, 1289, MATCH($B$1, resultados!$A$1:$ZZ$1, 0))</f>
        <v/>
      </c>
      <c r="B1295">
        <f>INDEX(resultados!$A$2:$ZZ$2386, 1289, MATCH($B$2, resultados!$A$1:$ZZ$1, 0))</f>
        <v/>
      </c>
      <c r="C1295">
        <f>INDEX(resultados!$A$2:$ZZ$2386, 1289, MATCH($B$3, resultados!$A$1:$ZZ$1, 0))</f>
        <v/>
      </c>
    </row>
    <row r="1296">
      <c r="A1296">
        <f>INDEX(resultados!$A$2:$ZZ$2386, 1290, MATCH($B$1, resultados!$A$1:$ZZ$1, 0))</f>
        <v/>
      </c>
      <c r="B1296">
        <f>INDEX(resultados!$A$2:$ZZ$2386, 1290, MATCH($B$2, resultados!$A$1:$ZZ$1, 0))</f>
        <v/>
      </c>
      <c r="C1296">
        <f>INDEX(resultados!$A$2:$ZZ$2386, 1290, MATCH($B$3, resultados!$A$1:$ZZ$1, 0))</f>
        <v/>
      </c>
    </row>
    <row r="1297">
      <c r="A1297">
        <f>INDEX(resultados!$A$2:$ZZ$2386, 1291, MATCH($B$1, resultados!$A$1:$ZZ$1, 0))</f>
        <v/>
      </c>
      <c r="B1297">
        <f>INDEX(resultados!$A$2:$ZZ$2386, 1291, MATCH($B$2, resultados!$A$1:$ZZ$1, 0))</f>
        <v/>
      </c>
      <c r="C1297">
        <f>INDEX(resultados!$A$2:$ZZ$2386, 1291, MATCH($B$3, resultados!$A$1:$ZZ$1, 0))</f>
        <v/>
      </c>
    </row>
    <row r="1298">
      <c r="A1298">
        <f>INDEX(resultados!$A$2:$ZZ$2386, 1292, MATCH($B$1, resultados!$A$1:$ZZ$1, 0))</f>
        <v/>
      </c>
      <c r="B1298">
        <f>INDEX(resultados!$A$2:$ZZ$2386, 1292, MATCH($B$2, resultados!$A$1:$ZZ$1, 0))</f>
        <v/>
      </c>
      <c r="C1298">
        <f>INDEX(resultados!$A$2:$ZZ$2386, 1292, MATCH($B$3, resultados!$A$1:$ZZ$1, 0))</f>
        <v/>
      </c>
    </row>
    <row r="1299">
      <c r="A1299">
        <f>INDEX(resultados!$A$2:$ZZ$2386, 1293, MATCH($B$1, resultados!$A$1:$ZZ$1, 0))</f>
        <v/>
      </c>
      <c r="B1299">
        <f>INDEX(resultados!$A$2:$ZZ$2386, 1293, MATCH($B$2, resultados!$A$1:$ZZ$1, 0))</f>
        <v/>
      </c>
      <c r="C1299">
        <f>INDEX(resultados!$A$2:$ZZ$2386, 1293, MATCH($B$3, resultados!$A$1:$ZZ$1, 0))</f>
        <v/>
      </c>
    </row>
    <row r="1300">
      <c r="A1300">
        <f>INDEX(resultados!$A$2:$ZZ$2386, 1294, MATCH($B$1, resultados!$A$1:$ZZ$1, 0))</f>
        <v/>
      </c>
      <c r="B1300">
        <f>INDEX(resultados!$A$2:$ZZ$2386, 1294, MATCH($B$2, resultados!$A$1:$ZZ$1, 0))</f>
        <v/>
      </c>
      <c r="C1300">
        <f>INDEX(resultados!$A$2:$ZZ$2386, 1294, MATCH($B$3, resultados!$A$1:$ZZ$1, 0))</f>
        <v/>
      </c>
    </row>
    <row r="1301">
      <c r="A1301">
        <f>INDEX(resultados!$A$2:$ZZ$2386, 1295, MATCH($B$1, resultados!$A$1:$ZZ$1, 0))</f>
        <v/>
      </c>
      <c r="B1301">
        <f>INDEX(resultados!$A$2:$ZZ$2386, 1295, MATCH($B$2, resultados!$A$1:$ZZ$1, 0))</f>
        <v/>
      </c>
      <c r="C1301">
        <f>INDEX(resultados!$A$2:$ZZ$2386, 1295, MATCH($B$3, resultados!$A$1:$ZZ$1, 0))</f>
        <v/>
      </c>
    </row>
    <row r="1302">
      <c r="A1302">
        <f>INDEX(resultados!$A$2:$ZZ$2386, 1296, MATCH($B$1, resultados!$A$1:$ZZ$1, 0))</f>
        <v/>
      </c>
      <c r="B1302">
        <f>INDEX(resultados!$A$2:$ZZ$2386, 1296, MATCH($B$2, resultados!$A$1:$ZZ$1, 0))</f>
        <v/>
      </c>
      <c r="C1302">
        <f>INDEX(resultados!$A$2:$ZZ$2386, 1296, MATCH($B$3, resultados!$A$1:$ZZ$1, 0))</f>
        <v/>
      </c>
    </row>
    <row r="1303">
      <c r="A1303">
        <f>INDEX(resultados!$A$2:$ZZ$2386, 1297, MATCH($B$1, resultados!$A$1:$ZZ$1, 0))</f>
        <v/>
      </c>
      <c r="B1303">
        <f>INDEX(resultados!$A$2:$ZZ$2386, 1297, MATCH($B$2, resultados!$A$1:$ZZ$1, 0))</f>
        <v/>
      </c>
      <c r="C1303">
        <f>INDEX(resultados!$A$2:$ZZ$2386, 1297, MATCH($B$3, resultados!$A$1:$ZZ$1, 0))</f>
        <v/>
      </c>
    </row>
    <row r="1304">
      <c r="A1304">
        <f>INDEX(resultados!$A$2:$ZZ$2386, 1298, MATCH($B$1, resultados!$A$1:$ZZ$1, 0))</f>
        <v/>
      </c>
      <c r="B1304">
        <f>INDEX(resultados!$A$2:$ZZ$2386, 1298, MATCH($B$2, resultados!$A$1:$ZZ$1, 0))</f>
        <v/>
      </c>
      <c r="C1304">
        <f>INDEX(resultados!$A$2:$ZZ$2386, 1298, MATCH($B$3, resultados!$A$1:$ZZ$1, 0))</f>
        <v/>
      </c>
    </row>
    <row r="1305">
      <c r="A1305">
        <f>INDEX(resultados!$A$2:$ZZ$2386, 1299, MATCH($B$1, resultados!$A$1:$ZZ$1, 0))</f>
        <v/>
      </c>
      <c r="B1305">
        <f>INDEX(resultados!$A$2:$ZZ$2386, 1299, MATCH($B$2, resultados!$A$1:$ZZ$1, 0))</f>
        <v/>
      </c>
      <c r="C1305">
        <f>INDEX(resultados!$A$2:$ZZ$2386, 1299, MATCH($B$3, resultados!$A$1:$ZZ$1, 0))</f>
        <v/>
      </c>
    </row>
    <row r="1306">
      <c r="A1306">
        <f>INDEX(resultados!$A$2:$ZZ$2386, 1300, MATCH($B$1, resultados!$A$1:$ZZ$1, 0))</f>
        <v/>
      </c>
      <c r="B1306">
        <f>INDEX(resultados!$A$2:$ZZ$2386, 1300, MATCH($B$2, resultados!$A$1:$ZZ$1, 0))</f>
        <v/>
      </c>
      <c r="C1306">
        <f>INDEX(resultados!$A$2:$ZZ$2386, 1300, MATCH($B$3, resultados!$A$1:$ZZ$1, 0))</f>
        <v/>
      </c>
    </row>
    <row r="1307">
      <c r="A1307">
        <f>INDEX(resultados!$A$2:$ZZ$2386, 1301, MATCH($B$1, resultados!$A$1:$ZZ$1, 0))</f>
        <v/>
      </c>
      <c r="B1307">
        <f>INDEX(resultados!$A$2:$ZZ$2386, 1301, MATCH($B$2, resultados!$A$1:$ZZ$1, 0))</f>
        <v/>
      </c>
      <c r="C1307">
        <f>INDEX(resultados!$A$2:$ZZ$2386, 1301, MATCH($B$3, resultados!$A$1:$ZZ$1, 0))</f>
        <v/>
      </c>
    </row>
    <row r="1308">
      <c r="A1308">
        <f>INDEX(resultados!$A$2:$ZZ$2386, 1302, MATCH($B$1, resultados!$A$1:$ZZ$1, 0))</f>
        <v/>
      </c>
      <c r="B1308">
        <f>INDEX(resultados!$A$2:$ZZ$2386, 1302, MATCH($B$2, resultados!$A$1:$ZZ$1, 0))</f>
        <v/>
      </c>
      <c r="C1308">
        <f>INDEX(resultados!$A$2:$ZZ$2386, 1302, MATCH($B$3, resultados!$A$1:$ZZ$1, 0))</f>
        <v/>
      </c>
    </row>
    <row r="1309">
      <c r="A1309">
        <f>INDEX(resultados!$A$2:$ZZ$2386, 1303, MATCH($B$1, resultados!$A$1:$ZZ$1, 0))</f>
        <v/>
      </c>
      <c r="B1309">
        <f>INDEX(resultados!$A$2:$ZZ$2386, 1303, MATCH($B$2, resultados!$A$1:$ZZ$1, 0))</f>
        <v/>
      </c>
      <c r="C1309">
        <f>INDEX(resultados!$A$2:$ZZ$2386, 1303, MATCH($B$3, resultados!$A$1:$ZZ$1, 0))</f>
        <v/>
      </c>
    </row>
    <row r="1310">
      <c r="A1310">
        <f>INDEX(resultados!$A$2:$ZZ$2386, 1304, MATCH($B$1, resultados!$A$1:$ZZ$1, 0))</f>
        <v/>
      </c>
      <c r="B1310">
        <f>INDEX(resultados!$A$2:$ZZ$2386, 1304, MATCH($B$2, resultados!$A$1:$ZZ$1, 0))</f>
        <v/>
      </c>
      <c r="C1310">
        <f>INDEX(resultados!$A$2:$ZZ$2386, 1304, MATCH($B$3, resultados!$A$1:$ZZ$1, 0))</f>
        <v/>
      </c>
    </row>
    <row r="1311">
      <c r="A1311">
        <f>INDEX(resultados!$A$2:$ZZ$2386, 1305, MATCH($B$1, resultados!$A$1:$ZZ$1, 0))</f>
        <v/>
      </c>
      <c r="B1311">
        <f>INDEX(resultados!$A$2:$ZZ$2386, 1305, MATCH($B$2, resultados!$A$1:$ZZ$1, 0))</f>
        <v/>
      </c>
      <c r="C1311">
        <f>INDEX(resultados!$A$2:$ZZ$2386, 1305, MATCH($B$3, resultados!$A$1:$ZZ$1, 0))</f>
        <v/>
      </c>
    </row>
    <row r="1312">
      <c r="A1312">
        <f>INDEX(resultados!$A$2:$ZZ$2386, 1306, MATCH($B$1, resultados!$A$1:$ZZ$1, 0))</f>
        <v/>
      </c>
      <c r="B1312">
        <f>INDEX(resultados!$A$2:$ZZ$2386, 1306, MATCH($B$2, resultados!$A$1:$ZZ$1, 0))</f>
        <v/>
      </c>
      <c r="C1312">
        <f>INDEX(resultados!$A$2:$ZZ$2386, 1306, MATCH($B$3, resultados!$A$1:$ZZ$1, 0))</f>
        <v/>
      </c>
    </row>
    <row r="1313">
      <c r="A1313">
        <f>INDEX(resultados!$A$2:$ZZ$2386, 1307, MATCH($B$1, resultados!$A$1:$ZZ$1, 0))</f>
        <v/>
      </c>
      <c r="B1313">
        <f>INDEX(resultados!$A$2:$ZZ$2386, 1307, MATCH($B$2, resultados!$A$1:$ZZ$1, 0))</f>
        <v/>
      </c>
      <c r="C1313">
        <f>INDEX(resultados!$A$2:$ZZ$2386, 1307, MATCH($B$3, resultados!$A$1:$ZZ$1, 0))</f>
        <v/>
      </c>
    </row>
    <row r="1314">
      <c r="A1314">
        <f>INDEX(resultados!$A$2:$ZZ$2386, 1308, MATCH($B$1, resultados!$A$1:$ZZ$1, 0))</f>
        <v/>
      </c>
      <c r="B1314">
        <f>INDEX(resultados!$A$2:$ZZ$2386, 1308, MATCH($B$2, resultados!$A$1:$ZZ$1, 0))</f>
        <v/>
      </c>
      <c r="C1314">
        <f>INDEX(resultados!$A$2:$ZZ$2386, 1308, MATCH($B$3, resultados!$A$1:$ZZ$1, 0))</f>
        <v/>
      </c>
    </row>
    <row r="1315">
      <c r="A1315">
        <f>INDEX(resultados!$A$2:$ZZ$2386, 1309, MATCH($B$1, resultados!$A$1:$ZZ$1, 0))</f>
        <v/>
      </c>
      <c r="B1315">
        <f>INDEX(resultados!$A$2:$ZZ$2386, 1309, MATCH($B$2, resultados!$A$1:$ZZ$1, 0))</f>
        <v/>
      </c>
      <c r="C1315">
        <f>INDEX(resultados!$A$2:$ZZ$2386, 1309, MATCH($B$3, resultados!$A$1:$ZZ$1, 0))</f>
        <v/>
      </c>
    </row>
    <row r="1316">
      <c r="A1316">
        <f>INDEX(resultados!$A$2:$ZZ$2386, 1310, MATCH($B$1, resultados!$A$1:$ZZ$1, 0))</f>
        <v/>
      </c>
      <c r="B1316">
        <f>INDEX(resultados!$A$2:$ZZ$2386, 1310, MATCH($B$2, resultados!$A$1:$ZZ$1, 0))</f>
        <v/>
      </c>
      <c r="C1316">
        <f>INDEX(resultados!$A$2:$ZZ$2386, 1310, MATCH($B$3, resultados!$A$1:$ZZ$1, 0))</f>
        <v/>
      </c>
    </row>
    <row r="1317">
      <c r="A1317">
        <f>INDEX(resultados!$A$2:$ZZ$2386, 1311, MATCH($B$1, resultados!$A$1:$ZZ$1, 0))</f>
        <v/>
      </c>
      <c r="B1317">
        <f>INDEX(resultados!$A$2:$ZZ$2386, 1311, MATCH($B$2, resultados!$A$1:$ZZ$1, 0))</f>
        <v/>
      </c>
      <c r="C1317">
        <f>INDEX(resultados!$A$2:$ZZ$2386, 1311, MATCH($B$3, resultados!$A$1:$ZZ$1, 0))</f>
        <v/>
      </c>
    </row>
    <row r="1318">
      <c r="A1318">
        <f>INDEX(resultados!$A$2:$ZZ$2386, 1312, MATCH($B$1, resultados!$A$1:$ZZ$1, 0))</f>
        <v/>
      </c>
      <c r="B1318">
        <f>INDEX(resultados!$A$2:$ZZ$2386, 1312, MATCH($B$2, resultados!$A$1:$ZZ$1, 0))</f>
        <v/>
      </c>
      <c r="C1318">
        <f>INDEX(resultados!$A$2:$ZZ$2386, 1312, MATCH($B$3, resultados!$A$1:$ZZ$1, 0))</f>
        <v/>
      </c>
    </row>
    <row r="1319">
      <c r="A1319">
        <f>INDEX(resultados!$A$2:$ZZ$2386, 1313, MATCH($B$1, resultados!$A$1:$ZZ$1, 0))</f>
        <v/>
      </c>
      <c r="B1319">
        <f>INDEX(resultados!$A$2:$ZZ$2386, 1313, MATCH($B$2, resultados!$A$1:$ZZ$1, 0))</f>
        <v/>
      </c>
      <c r="C1319">
        <f>INDEX(resultados!$A$2:$ZZ$2386, 1313, MATCH($B$3, resultados!$A$1:$ZZ$1, 0))</f>
        <v/>
      </c>
    </row>
    <row r="1320">
      <c r="A1320">
        <f>INDEX(resultados!$A$2:$ZZ$2386, 1314, MATCH($B$1, resultados!$A$1:$ZZ$1, 0))</f>
        <v/>
      </c>
      <c r="B1320">
        <f>INDEX(resultados!$A$2:$ZZ$2386, 1314, MATCH($B$2, resultados!$A$1:$ZZ$1, 0))</f>
        <v/>
      </c>
      <c r="C1320">
        <f>INDEX(resultados!$A$2:$ZZ$2386, 1314, MATCH($B$3, resultados!$A$1:$ZZ$1, 0))</f>
        <v/>
      </c>
    </row>
    <row r="1321">
      <c r="A1321">
        <f>INDEX(resultados!$A$2:$ZZ$2386, 1315, MATCH($B$1, resultados!$A$1:$ZZ$1, 0))</f>
        <v/>
      </c>
      <c r="B1321">
        <f>INDEX(resultados!$A$2:$ZZ$2386, 1315, MATCH($B$2, resultados!$A$1:$ZZ$1, 0))</f>
        <v/>
      </c>
      <c r="C1321">
        <f>INDEX(resultados!$A$2:$ZZ$2386, 1315, MATCH($B$3, resultados!$A$1:$ZZ$1, 0))</f>
        <v/>
      </c>
    </row>
    <row r="1322">
      <c r="A1322">
        <f>INDEX(resultados!$A$2:$ZZ$2386, 1316, MATCH($B$1, resultados!$A$1:$ZZ$1, 0))</f>
        <v/>
      </c>
      <c r="B1322">
        <f>INDEX(resultados!$A$2:$ZZ$2386, 1316, MATCH($B$2, resultados!$A$1:$ZZ$1, 0))</f>
        <v/>
      </c>
      <c r="C1322">
        <f>INDEX(resultados!$A$2:$ZZ$2386, 1316, MATCH($B$3, resultados!$A$1:$ZZ$1, 0))</f>
        <v/>
      </c>
    </row>
    <row r="1323">
      <c r="A1323">
        <f>INDEX(resultados!$A$2:$ZZ$2386, 1317, MATCH($B$1, resultados!$A$1:$ZZ$1, 0))</f>
        <v/>
      </c>
      <c r="B1323">
        <f>INDEX(resultados!$A$2:$ZZ$2386, 1317, MATCH($B$2, resultados!$A$1:$ZZ$1, 0))</f>
        <v/>
      </c>
      <c r="C1323">
        <f>INDEX(resultados!$A$2:$ZZ$2386, 1317, MATCH($B$3, resultados!$A$1:$ZZ$1, 0))</f>
        <v/>
      </c>
    </row>
    <row r="1324">
      <c r="A1324">
        <f>INDEX(resultados!$A$2:$ZZ$2386, 1318, MATCH($B$1, resultados!$A$1:$ZZ$1, 0))</f>
        <v/>
      </c>
      <c r="B1324">
        <f>INDEX(resultados!$A$2:$ZZ$2386, 1318, MATCH($B$2, resultados!$A$1:$ZZ$1, 0))</f>
        <v/>
      </c>
      <c r="C1324">
        <f>INDEX(resultados!$A$2:$ZZ$2386, 1318, MATCH($B$3, resultados!$A$1:$ZZ$1, 0))</f>
        <v/>
      </c>
    </row>
    <row r="1325">
      <c r="A1325">
        <f>INDEX(resultados!$A$2:$ZZ$2386, 1319, MATCH($B$1, resultados!$A$1:$ZZ$1, 0))</f>
        <v/>
      </c>
      <c r="B1325">
        <f>INDEX(resultados!$A$2:$ZZ$2386, 1319, MATCH($B$2, resultados!$A$1:$ZZ$1, 0))</f>
        <v/>
      </c>
      <c r="C1325">
        <f>INDEX(resultados!$A$2:$ZZ$2386, 1319, MATCH($B$3, resultados!$A$1:$ZZ$1, 0))</f>
        <v/>
      </c>
    </row>
    <row r="1326">
      <c r="A1326">
        <f>INDEX(resultados!$A$2:$ZZ$2386, 1320, MATCH($B$1, resultados!$A$1:$ZZ$1, 0))</f>
        <v/>
      </c>
      <c r="B1326">
        <f>INDEX(resultados!$A$2:$ZZ$2386, 1320, MATCH($B$2, resultados!$A$1:$ZZ$1, 0))</f>
        <v/>
      </c>
      <c r="C1326">
        <f>INDEX(resultados!$A$2:$ZZ$2386, 1320, MATCH($B$3, resultados!$A$1:$ZZ$1, 0))</f>
        <v/>
      </c>
    </row>
    <row r="1327">
      <c r="A1327">
        <f>INDEX(resultados!$A$2:$ZZ$2386, 1321, MATCH($B$1, resultados!$A$1:$ZZ$1, 0))</f>
        <v/>
      </c>
      <c r="B1327">
        <f>INDEX(resultados!$A$2:$ZZ$2386, 1321, MATCH($B$2, resultados!$A$1:$ZZ$1, 0))</f>
        <v/>
      </c>
      <c r="C1327">
        <f>INDEX(resultados!$A$2:$ZZ$2386, 1321, MATCH($B$3, resultados!$A$1:$ZZ$1, 0))</f>
        <v/>
      </c>
    </row>
    <row r="1328">
      <c r="A1328">
        <f>INDEX(resultados!$A$2:$ZZ$2386, 1322, MATCH($B$1, resultados!$A$1:$ZZ$1, 0))</f>
        <v/>
      </c>
      <c r="B1328">
        <f>INDEX(resultados!$A$2:$ZZ$2386, 1322, MATCH($B$2, resultados!$A$1:$ZZ$1, 0))</f>
        <v/>
      </c>
      <c r="C1328">
        <f>INDEX(resultados!$A$2:$ZZ$2386, 1322, MATCH($B$3, resultados!$A$1:$ZZ$1, 0))</f>
        <v/>
      </c>
    </row>
    <row r="1329">
      <c r="A1329">
        <f>INDEX(resultados!$A$2:$ZZ$2386, 1323, MATCH($B$1, resultados!$A$1:$ZZ$1, 0))</f>
        <v/>
      </c>
      <c r="B1329">
        <f>INDEX(resultados!$A$2:$ZZ$2386, 1323, MATCH($B$2, resultados!$A$1:$ZZ$1, 0))</f>
        <v/>
      </c>
      <c r="C1329">
        <f>INDEX(resultados!$A$2:$ZZ$2386, 1323, MATCH($B$3, resultados!$A$1:$ZZ$1, 0))</f>
        <v/>
      </c>
    </row>
    <row r="1330">
      <c r="A1330">
        <f>INDEX(resultados!$A$2:$ZZ$2386, 1324, MATCH($B$1, resultados!$A$1:$ZZ$1, 0))</f>
        <v/>
      </c>
      <c r="B1330">
        <f>INDEX(resultados!$A$2:$ZZ$2386, 1324, MATCH($B$2, resultados!$A$1:$ZZ$1, 0))</f>
        <v/>
      </c>
      <c r="C1330">
        <f>INDEX(resultados!$A$2:$ZZ$2386, 1324, MATCH($B$3, resultados!$A$1:$ZZ$1, 0))</f>
        <v/>
      </c>
    </row>
    <row r="1331">
      <c r="A1331">
        <f>INDEX(resultados!$A$2:$ZZ$2386, 1325, MATCH($B$1, resultados!$A$1:$ZZ$1, 0))</f>
        <v/>
      </c>
      <c r="B1331">
        <f>INDEX(resultados!$A$2:$ZZ$2386, 1325, MATCH($B$2, resultados!$A$1:$ZZ$1, 0))</f>
        <v/>
      </c>
      <c r="C1331">
        <f>INDEX(resultados!$A$2:$ZZ$2386, 1325, MATCH($B$3, resultados!$A$1:$ZZ$1, 0))</f>
        <v/>
      </c>
    </row>
    <row r="1332">
      <c r="A1332">
        <f>INDEX(resultados!$A$2:$ZZ$2386, 1326, MATCH($B$1, resultados!$A$1:$ZZ$1, 0))</f>
        <v/>
      </c>
      <c r="B1332">
        <f>INDEX(resultados!$A$2:$ZZ$2386, 1326, MATCH($B$2, resultados!$A$1:$ZZ$1, 0))</f>
        <v/>
      </c>
      <c r="C1332">
        <f>INDEX(resultados!$A$2:$ZZ$2386, 1326, MATCH($B$3, resultados!$A$1:$ZZ$1, 0))</f>
        <v/>
      </c>
    </row>
    <row r="1333">
      <c r="A1333">
        <f>INDEX(resultados!$A$2:$ZZ$2386, 1327, MATCH($B$1, resultados!$A$1:$ZZ$1, 0))</f>
        <v/>
      </c>
      <c r="B1333">
        <f>INDEX(resultados!$A$2:$ZZ$2386, 1327, MATCH($B$2, resultados!$A$1:$ZZ$1, 0))</f>
        <v/>
      </c>
      <c r="C1333">
        <f>INDEX(resultados!$A$2:$ZZ$2386, 1327, MATCH($B$3, resultados!$A$1:$ZZ$1, 0))</f>
        <v/>
      </c>
    </row>
    <row r="1334">
      <c r="A1334">
        <f>INDEX(resultados!$A$2:$ZZ$2386, 1328, MATCH($B$1, resultados!$A$1:$ZZ$1, 0))</f>
        <v/>
      </c>
      <c r="B1334">
        <f>INDEX(resultados!$A$2:$ZZ$2386, 1328, MATCH($B$2, resultados!$A$1:$ZZ$1, 0))</f>
        <v/>
      </c>
      <c r="C1334">
        <f>INDEX(resultados!$A$2:$ZZ$2386, 1328, MATCH($B$3, resultados!$A$1:$ZZ$1, 0))</f>
        <v/>
      </c>
    </row>
    <row r="1335">
      <c r="A1335">
        <f>INDEX(resultados!$A$2:$ZZ$2386, 1329, MATCH($B$1, resultados!$A$1:$ZZ$1, 0))</f>
        <v/>
      </c>
      <c r="B1335">
        <f>INDEX(resultados!$A$2:$ZZ$2386, 1329, MATCH($B$2, resultados!$A$1:$ZZ$1, 0))</f>
        <v/>
      </c>
      <c r="C1335">
        <f>INDEX(resultados!$A$2:$ZZ$2386, 1329, MATCH($B$3, resultados!$A$1:$ZZ$1, 0))</f>
        <v/>
      </c>
    </row>
    <row r="1336">
      <c r="A1336">
        <f>INDEX(resultados!$A$2:$ZZ$2386, 1330, MATCH($B$1, resultados!$A$1:$ZZ$1, 0))</f>
        <v/>
      </c>
      <c r="B1336">
        <f>INDEX(resultados!$A$2:$ZZ$2386, 1330, MATCH($B$2, resultados!$A$1:$ZZ$1, 0))</f>
        <v/>
      </c>
      <c r="C1336">
        <f>INDEX(resultados!$A$2:$ZZ$2386, 1330, MATCH($B$3, resultados!$A$1:$ZZ$1, 0))</f>
        <v/>
      </c>
    </row>
    <row r="1337">
      <c r="A1337">
        <f>INDEX(resultados!$A$2:$ZZ$2386, 1331, MATCH($B$1, resultados!$A$1:$ZZ$1, 0))</f>
        <v/>
      </c>
      <c r="B1337">
        <f>INDEX(resultados!$A$2:$ZZ$2386, 1331, MATCH($B$2, resultados!$A$1:$ZZ$1, 0))</f>
        <v/>
      </c>
      <c r="C1337">
        <f>INDEX(resultados!$A$2:$ZZ$2386, 1331, MATCH($B$3, resultados!$A$1:$ZZ$1, 0))</f>
        <v/>
      </c>
    </row>
    <row r="1338">
      <c r="A1338">
        <f>INDEX(resultados!$A$2:$ZZ$2386, 1332, MATCH($B$1, resultados!$A$1:$ZZ$1, 0))</f>
        <v/>
      </c>
      <c r="B1338">
        <f>INDEX(resultados!$A$2:$ZZ$2386, 1332, MATCH($B$2, resultados!$A$1:$ZZ$1, 0))</f>
        <v/>
      </c>
      <c r="C1338">
        <f>INDEX(resultados!$A$2:$ZZ$2386, 1332, MATCH($B$3, resultados!$A$1:$ZZ$1, 0))</f>
        <v/>
      </c>
    </row>
    <row r="1339">
      <c r="A1339">
        <f>INDEX(resultados!$A$2:$ZZ$2386, 1333, MATCH($B$1, resultados!$A$1:$ZZ$1, 0))</f>
        <v/>
      </c>
      <c r="B1339">
        <f>INDEX(resultados!$A$2:$ZZ$2386, 1333, MATCH($B$2, resultados!$A$1:$ZZ$1, 0))</f>
        <v/>
      </c>
      <c r="C1339">
        <f>INDEX(resultados!$A$2:$ZZ$2386, 1333, MATCH($B$3, resultados!$A$1:$ZZ$1, 0))</f>
        <v/>
      </c>
    </row>
    <row r="1340">
      <c r="A1340">
        <f>INDEX(resultados!$A$2:$ZZ$2386, 1334, MATCH($B$1, resultados!$A$1:$ZZ$1, 0))</f>
        <v/>
      </c>
      <c r="B1340">
        <f>INDEX(resultados!$A$2:$ZZ$2386, 1334, MATCH($B$2, resultados!$A$1:$ZZ$1, 0))</f>
        <v/>
      </c>
      <c r="C1340">
        <f>INDEX(resultados!$A$2:$ZZ$2386, 1334, MATCH($B$3, resultados!$A$1:$ZZ$1, 0))</f>
        <v/>
      </c>
    </row>
    <row r="1341">
      <c r="A1341">
        <f>INDEX(resultados!$A$2:$ZZ$2386, 1335, MATCH($B$1, resultados!$A$1:$ZZ$1, 0))</f>
        <v/>
      </c>
      <c r="B1341">
        <f>INDEX(resultados!$A$2:$ZZ$2386, 1335, MATCH($B$2, resultados!$A$1:$ZZ$1, 0))</f>
        <v/>
      </c>
      <c r="C1341">
        <f>INDEX(resultados!$A$2:$ZZ$2386, 1335, MATCH($B$3, resultados!$A$1:$ZZ$1, 0))</f>
        <v/>
      </c>
    </row>
    <row r="1342">
      <c r="A1342">
        <f>INDEX(resultados!$A$2:$ZZ$2386, 1336, MATCH($B$1, resultados!$A$1:$ZZ$1, 0))</f>
        <v/>
      </c>
      <c r="B1342">
        <f>INDEX(resultados!$A$2:$ZZ$2386, 1336, MATCH($B$2, resultados!$A$1:$ZZ$1, 0))</f>
        <v/>
      </c>
      <c r="C1342">
        <f>INDEX(resultados!$A$2:$ZZ$2386, 1336, MATCH($B$3, resultados!$A$1:$ZZ$1, 0))</f>
        <v/>
      </c>
    </row>
    <row r="1343">
      <c r="A1343">
        <f>INDEX(resultados!$A$2:$ZZ$2386, 1337, MATCH($B$1, resultados!$A$1:$ZZ$1, 0))</f>
        <v/>
      </c>
      <c r="B1343">
        <f>INDEX(resultados!$A$2:$ZZ$2386, 1337, MATCH($B$2, resultados!$A$1:$ZZ$1, 0))</f>
        <v/>
      </c>
      <c r="C1343">
        <f>INDEX(resultados!$A$2:$ZZ$2386, 1337, MATCH($B$3, resultados!$A$1:$ZZ$1, 0))</f>
        <v/>
      </c>
    </row>
    <row r="1344">
      <c r="A1344">
        <f>INDEX(resultados!$A$2:$ZZ$2386, 1338, MATCH($B$1, resultados!$A$1:$ZZ$1, 0))</f>
        <v/>
      </c>
      <c r="B1344">
        <f>INDEX(resultados!$A$2:$ZZ$2386, 1338, MATCH($B$2, resultados!$A$1:$ZZ$1, 0))</f>
        <v/>
      </c>
      <c r="C1344">
        <f>INDEX(resultados!$A$2:$ZZ$2386, 1338, MATCH($B$3, resultados!$A$1:$ZZ$1, 0))</f>
        <v/>
      </c>
    </row>
    <row r="1345">
      <c r="A1345">
        <f>INDEX(resultados!$A$2:$ZZ$2386, 1339, MATCH($B$1, resultados!$A$1:$ZZ$1, 0))</f>
        <v/>
      </c>
      <c r="B1345">
        <f>INDEX(resultados!$A$2:$ZZ$2386, 1339, MATCH($B$2, resultados!$A$1:$ZZ$1, 0))</f>
        <v/>
      </c>
      <c r="C1345">
        <f>INDEX(resultados!$A$2:$ZZ$2386, 1339, MATCH($B$3, resultados!$A$1:$ZZ$1, 0))</f>
        <v/>
      </c>
    </row>
    <row r="1346">
      <c r="A1346">
        <f>INDEX(resultados!$A$2:$ZZ$2386, 1340, MATCH($B$1, resultados!$A$1:$ZZ$1, 0))</f>
        <v/>
      </c>
      <c r="B1346">
        <f>INDEX(resultados!$A$2:$ZZ$2386, 1340, MATCH($B$2, resultados!$A$1:$ZZ$1, 0))</f>
        <v/>
      </c>
      <c r="C1346">
        <f>INDEX(resultados!$A$2:$ZZ$2386, 1340, MATCH($B$3, resultados!$A$1:$ZZ$1, 0))</f>
        <v/>
      </c>
    </row>
    <row r="1347">
      <c r="A1347">
        <f>INDEX(resultados!$A$2:$ZZ$2386, 1341, MATCH($B$1, resultados!$A$1:$ZZ$1, 0))</f>
        <v/>
      </c>
      <c r="B1347">
        <f>INDEX(resultados!$A$2:$ZZ$2386, 1341, MATCH($B$2, resultados!$A$1:$ZZ$1, 0))</f>
        <v/>
      </c>
      <c r="C1347">
        <f>INDEX(resultados!$A$2:$ZZ$2386, 1341, MATCH($B$3, resultados!$A$1:$ZZ$1, 0))</f>
        <v/>
      </c>
    </row>
    <row r="1348">
      <c r="A1348">
        <f>INDEX(resultados!$A$2:$ZZ$2386, 1342, MATCH($B$1, resultados!$A$1:$ZZ$1, 0))</f>
        <v/>
      </c>
      <c r="B1348">
        <f>INDEX(resultados!$A$2:$ZZ$2386, 1342, MATCH($B$2, resultados!$A$1:$ZZ$1, 0))</f>
        <v/>
      </c>
      <c r="C1348">
        <f>INDEX(resultados!$A$2:$ZZ$2386, 1342, MATCH($B$3, resultados!$A$1:$ZZ$1, 0))</f>
        <v/>
      </c>
    </row>
    <row r="1349">
      <c r="A1349">
        <f>INDEX(resultados!$A$2:$ZZ$2386, 1343, MATCH($B$1, resultados!$A$1:$ZZ$1, 0))</f>
        <v/>
      </c>
      <c r="B1349">
        <f>INDEX(resultados!$A$2:$ZZ$2386, 1343, MATCH($B$2, resultados!$A$1:$ZZ$1, 0))</f>
        <v/>
      </c>
      <c r="C1349">
        <f>INDEX(resultados!$A$2:$ZZ$2386, 1343, MATCH($B$3, resultados!$A$1:$ZZ$1, 0))</f>
        <v/>
      </c>
    </row>
    <row r="1350">
      <c r="A1350">
        <f>INDEX(resultados!$A$2:$ZZ$2386, 1344, MATCH($B$1, resultados!$A$1:$ZZ$1, 0))</f>
        <v/>
      </c>
      <c r="B1350">
        <f>INDEX(resultados!$A$2:$ZZ$2386, 1344, MATCH($B$2, resultados!$A$1:$ZZ$1, 0))</f>
        <v/>
      </c>
      <c r="C1350">
        <f>INDEX(resultados!$A$2:$ZZ$2386, 1344, MATCH($B$3, resultados!$A$1:$ZZ$1, 0))</f>
        <v/>
      </c>
    </row>
    <row r="1351">
      <c r="A1351">
        <f>INDEX(resultados!$A$2:$ZZ$2386, 1345, MATCH($B$1, resultados!$A$1:$ZZ$1, 0))</f>
        <v/>
      </c>
      <c r="B1351">
        <f>INDEX(resultados!$A$2:$ZZ$2386, 1345, MATCH($B$2, resultados!$A$1:$ZZ$1, 0))</f>
        <v/>
      </c>
      <c r="C1351">
        <f>INDEX(resultados!$A$2:$ZZ$2386, 1345, MATCH($B$3, resultados!$A$1:$ZZ$1, 0))</f>
        <v/>
      </c>
    </row>
    <row r="1352">
      <c r="A1352">
        <f>INDEX(resultados!$A$2:$ZZ$2386, 1346, MATCH($B$1, resultados!$A$1:$ZZ$1, 0))</f>
        <v/>
      </c>
      <c r="B1352">
        <f>INDEX(resultados!$A$2:$ZZ$2386, 1346, MATCH($B$2, resultados!$A$1:$ZZ$1, 0))</f>
        <v/>
      </c>
      <c r="C1352">
        <f>INDEX(resultados!$A$2:$ZZ$2386, 1346, MATCH($B$3, resultados!$A$1:$ZZ$1, 0))</f>
        <v/>
      </c>
    </row>
    <row r="1353">
      <c r="A1353">
        <f>INDEX(resultados!$A$2:$ZZ$2386, 1347, MATCH($B$1, resultados!$A$1:$ZZ$1, 0))</f>
        <v/>
      </c>
      <c r="B1353">
        <f>INDEX(resultados!$A$2:$ZZ$2386, 1347, MATCH($B$2, resultados!$A$1:$ZZ$1, 0))</f>
        <v/>
      </c>
      <c r="C1353">
        <f>INDEX(resultados!$A$2:$ZZ$2386, 1347, MATCH($B$3, resultados!$A$1:$ZZ$1, 0))</f>
        <v/>
      </c>
    </row>
    <row r="1354">
      <c r="A1354">
        <f>INDEX(resultados!$A$2:$ZZ$2386, 1348, MATCH($B$1, resultados!$A$1:$ZZ$1, 0))</f>
        <v/>
      </c>
      <c r="B1354">
        <f>INDEX(resultados!$A$2:$ZZ$2386, 1348, MATCH($B$2, resultados!$A$1:$ZZ$1, 0))</f>
        <v/>
      </c>
      <c r="C1354">
        <f>INDEX(resultados!$A$2:$ZZ$2386, 1348, MATCH($B$3, resultados!$A$1:$ZZ$1, 0))</f>
        <v/>
      </c>
    </row>
    <row r="1355">
      <c r="A1355">
        <f>INDEX(resultados!$A$2:$ZZ$2386, 1349, MATCH($B$1, resultados!$A$1:$ZZ$1, 0))</f>
        <v/>
      </c>
      <c r="B1355">
        <f>INDEX(resultados!$A$2:$ZZ$2386, 1349, MATCH($B$2, resultados!$A$1:$ZZ$1, 0))</f>
        <v/>
      </c>
      <c r="C1355">
        <f>INDEX(resultados!$A$2:$ZZ$2386, 1349, MATCH($B$3, resultados!$A$1:$ZZ$1, 0))</f>
        <v/>
      </c>
    </row>
    <row r="1356">
      <c r="A1356">
        <f>INDEX(resultados!$A$2:$ZZ$2386, 1350, MATCH($B$1, resultados!$A$1:$ZZ$1, 0))</f>
        <v/>
      </c>
      <c r="B1356">
        <f>INDEX(resultados!$A$2:$ZZ$2386, 1350, MATCH($B$2, resultados!$A$1:$ZZ$1, 0))</f>
        <v/>
      </c>
      <c r="C1356">
        <f>INDEX(resultados!$A$2:$ZZ$2386, 1350, MATCH($B$3, resultados!$A$1:$ZZ$1, 0))</f>
        <v/>
      </c>
    </row>
    <row r="1357">
      <c r="A1357">
        <f>INDEX(resultados!$A$2:$ZZ$2386, 1351, MATCH($B$1, resultados!$A$1:$ZZ$1, 0))</f>
        <v/>
      </c>
      <c r="B1357">
        <f>INDEX(resultados!$A$2:$ZZ$2386, 1351, MATCH($B$2, resultados!$A$1:$ZZ$1, 0))</f>
        <v/>
      </c>
      <c r="C1357">
        <f>INDEX(resultados!$A$2:$ZZ$2386, 1351, MATCH($B$3, resultados!$A$1:$ZZ$1, 0))</f>
        <v/>
      </c>
    </row>
    <row r="1358">
      <c r="A1358">
        <f>INDEX(resultados!$A$2:$ZZ$2386, 1352, MATCH($B$1, resultados!$A$1:$ZZ$1, 0))</f>
        <v/>
      </c>
      <c r="B1358">
        <f>INDEX(resultados!$A$2:$ZZ$2386, 1352, MATCH($B$2, resultados!$A$1:$ZZ$1, 0))</f>
        <v/>
      </c>
      <c r="C1358">
        <f>INDEX(resultados!$A$2:$ZZ$2386, 1352, MATCH($B$3, resultados!$A$1:$ZZ$1, 0))</f>
        <v/>
      </c>
    </row>
    <row r="1359">
      <c r="A1359">
        <f>INDEX(resultados!$A$2:$ZZ$2386, 1353, MATCH($B$1, resultados!$A$1:$ZZ$1, 0))</f>
        <v/>
      </c>
      <c r="B1359">
        <f>INDEX(resultados!$A$2:$ZZ$2386, 1353, MATCH($B$2, resultados!$A$1:$ZZ$1, 0))</f>
        <v/>
      </c>
      <c r="C1359">
        <f>INDEX(resultados!$A$2:$ZZ$2386, 1353, MATCH($B$3, resultados!$A$1:$ZZ$1, 0))</f>
        <v/>
      </c>
    </row>
    <row r="1360">
      <c r="A1360">
        <f>INDEX(resultados!$A$2:$ZZ$2386, 1354, MATCH($B$1, resultados!$A$1:$ZZ$1, 0))</f>
        <v/>
      </c>
      <c r="B1360">
        <f>INDEX(resultados!$A$2:$ZZ$2386, 1354, MATCH($B$2, resultados!$A$1:$ZZ$1, 0))</f>
        <v/>
      </c>
      <c r="C1360">
        <f>INDEX(resultados!$A$2:$ZZ$2386, 1354, MATCH($B$3, resultados!$A$1:$ZZ$1, 0))</f>
        <v/>
      </c>
    </row>
    <row r="1361">
      <c r="A1361">
        <f>INDEX(resultados!$A$2:$ZZ$2386, 1355, MATCH($B$1, resultados!$A$1:$ZZ$1, 0))</f>
        <v/>
      </c>
      <c r="B1361">
        <f>INDEX(resultados!$A$2:$ZZ$2386, 1355, MATCH($B$2, resultados!$A$1:$ZZ$1, 0))</f>
        <v/>
      </c>
      <c r="C1361">
        <f>INDEX(resultados!$A$2:$ZZ$2386, 1355, MATCH($B$3, resultados!$A$1:$ZZ$1, 0))</f>
        <v/>
      </c>
    </row>
    <row r="1362">
      <c r="A1362">
        <f>INDEX(resultados!$A$2:$ZZ$2386, 1356, MATCH($B$1, resultados!$A$1:$ZZ$1, 0))</f>
        <v/>
      </c>
      <c r="B1362">
        <f>INDEX(resultados!$A$2:$ZZ$2386, 1356, MATCH($B$2, resultados!$A$1:$ZZ$1, 0))</f>
        <v/>
      </c>
      <c r="C1362">
        <f>INDEX(resultados!$A$2:$ZZ$2386, 1356, MATCH($B$3, resultados!$A$1:$ZZ$1, 0))</f>
        <v/>
      </c>
    </row>
    <row r="1363">
      <c r="A1363">
        <f>INDEX(resultados!$A$2:$ZZ$2386, 1357, MATCH($B$1, resultados!$A$1:$ZZ$1, 0))</f>
        <v/>
      </c>
      <c r="B1363">
        <f>INDEX(resultados!$A$2:$ZZ$2386, 1357, MATCH($B$2, resultados!$A$1:$ZZ$1, 0))</f>
        <v/>
      </c>
      <c r="C1363">
        <f>INDEX(resultados!$A$2:$ZZ$2386, 1357, MATCH($B$3, resultados!$A$1:$ZZ$1, 0))</f>
        <v/>
      </c>
    </row>
    <row r="1364">
      <c r="A1364">
        <f>INDEX(resultados!$A$2:$ZZ$2386, 1358, MATCH($B$1, resultados!$A$1:$ZZ$1, 0))</f>
        <v/>
      </c>
      <c r="B1364">
        <f>INDEX(resultados!$A$2:$ZZ$2386, 1358, MATCH($B$2, resultados!$A$1:$ZZ$1, 0))</f>
        <v/>
      </c>
      <c r="C1364">
        <f>INDEX(resultados!$A$2:$ZZ$2386, 1358, MATCH($B$3, resultados!$A$1:$ZZ$1, 0))</f>
        <v/>
      </c>
    </row>
    <row r="1365">
      <c r="A1365">
        <f>INDEX(resultados!$A$2:$ZZ$2386, 1359, MATCH($B$1, resultados!$A$1:$ZZ$1, 0))</f>
        <v/>
      </c>
      <c r="B1365">
        <f>INDEX(resultados!$A$2:$ZZ$2386, 1359, MATCH($B$2, resultados!$A$1:$ZZ$1, 0))</f>
        <v/>
      </c>
      <c r="C1365">
        <f>INDEX(resultados!$A$2:$ZZ$2386, 1359, MATCH($B$3, resultados!$A$1:$ZZ$1, 0))</f>
        <v/>
      </c>
    </row>
    <row r="1366">
      <c r="A1366">
        <f>INDEX(resultados!$A$2:$ZZ$2386, 1360, MATCH($B$1, resultados!$A$1:$ZZ$1, 0))</f>
        <v/>
      </c>
      <c r="B1366">
        <f>INDEX(resultados!$A$2:$ZZ$2386, 1360, MATCH($B$2, resultados!$A$1:$ZZ$1, 0))</f>
        <v/>
      </c>
      <c r="C1366">
        <f>INDEX(resultados!$A$2:$ZZ$2386, 1360, MATCH($B$3, resultados!$A$1:$ZZ$1, 0))</f>
        <v/>
      </c>
    </row>
    <row r="1367">
      <c r="A1367">
        <f>INDEX(resultados!$A$2:$ZZ$2386, 1361, MATCH($B$1, resultados!$A$1:$ZZ$1, 0))</f>
        <v/>
      </c>
      <c r="B1367">
        <f>INDEX(resultados!$A$2:$ZZ$2386, 1361, MATCH($B$2, resultados!$A$1:$ZZ$1, 0))</f>
        <v/>
      </c>
      <c r="C1367">
        <f>INDEX(resultados!$A$2:$ZZ$2386, 1361, MATCH($B$3, resultados!$A$1:$ZZ$1, 0))</f>
        <v/>
      </c>
    </row>
    <row r="1368">
      <c r="A1368">
        <f>INDEX(resultados!$A$2:$ZZ$2386, 1362, MATCH($B$1, resultados!$A$1:$ZZ$1, 0))</f>
        <v/>
      </c>
      <c r="B1368">
        <f>INDEX(resultados!$A$2:$ZZ$2386, 1362, MATCH($B$2, resultados!$A$1:$ZZ$1, 0))</f>
        <v/>
      </c>
      <c r="C1368">
        <f>INDEX(resultados!$A$2:$ZZ$2386, 1362, MATCH($B$3, resultados!$A$1:$ZZ$1, 0))</f>
        <v/>
      </c>
    </row>
    <row r="1369">
      <c r="A1369">
        <f>INDEX(resultados!$A$2:$ZZ$2386, 1363, MATCH($B$1, resultados!$A$1:$ZZ$1, 0))</f>
        <v/>
      </c>
      <c r="B1369">
        <f>INDEX(resultados!$A$2:$ZZ$2386, 1363, MATCH($B$2, resultados!$A$1:$ZZ$1, 0))</f>
        <v/>
      </c>
      <c r="C1369">
        <f>INDEX(resultados!$A$2:$ZZ$2386, 1363, MATCH($B$3, resultados!$A$1:$ZZ$1, 0))</f>
        <v/>
      </c>
    </row>
    <row r="1370">
      <c r="A1370">
        <f>INDEX(resultados!$A$2:$ZZ$2386, 1364, MATCH($B$1, resultados!$A$1:$ZZ$1, 0))</f>
        <v/>
      </c>
      <c r="B1370">
        <f>INDEX(resultados!$A$2:$ZZ$2386, 1364, MATCH($B$2, resultados!$A$1:$ZZ$1, 0))</f>
        <v/>
      </c>
      <c r="C1370">
        <f>INDEX(resultados!$A$2:$ZZ$2386, 1364, MATCH($B$3, resultados!$A$1:$ZZ$1, 0))</f>
        <v/>
      </c>
    </row>
    <row r="1371">
      <c r="A1371">
        <f>INDEX(resultados!$A$2:$ZZ$2386, 1365, MATCH($B$1, resultados!$A$1:$ZZ$1, 0))</f>
        <v/>
      </c>
      <c r="B1371">
        <f>INDEX(resultados!$A$2:$ZZ$2386, 1365, MATCH($B$2, resultados!$A$1:$ZZ$1, 0))</f>
        <v/>
      </c>
      <c r="C1371">
        <f>INDEX(resultados!$A$2:$ZZ$2386, 1365, MATCH($B$3, resultados!$A$1:$ZZ$1, 0))</f>
        <v/>
      </c>
    </row>
    <row r="1372">
      <c r="A1372">
        <f>INDEX(resultados!$A$2:$ZZ$2386, 1366, MATCH($B$1, resultados!$A$1:$ZZ$1, 0))</f>
        <v/>
      </c>
      <c r="B1372">
        <f>INDEX(resultados!$A$2:$ZZ$2386, 1366, MATCH($B$2, resultados!$A$1:$ZZ$1, 0))</f>
        <v/>
      </c>
      <c r="C1372">
        <f>INDEX(resultados!$A$2:$ZZ$2386, 1366, MATCH($B$3, resultados!$A$1:$ZZ$1, 0))</f>
        <v/>
      </c>
    </row>
    <row r="1373">
      <c r="A1373">
        <f>INDEX(resultados!$A$2:$ZZ$2386, 1367, MATCH($B$1, resultados!$A$1:$ZZ$1, 0))</f>
        <v/>
      </c>
      <c r="B1373">
        <f>INDEX(resultados!$A$2:$ZZ$2386, 1367, MATCH($B$2, resultados!$A$1:$ZZ$1, 0))</f>
        <v/>
      </c>
      <c r="C1373">
        <f>INDEX(resultados!$A$2:$ZZ$2386, 1367, MATCH($B$3, resultados!$A$1:$ZZ$1, 0))</f>
        <v/>
      </c>
    </row>
    <row r="1374">
      <c r="A1374">
        <f>INDEX(resultados!$A$2:$ZZ$2386, 1368, MATCH($B$1, resultados!$A$1:$ZZ$1, 0))</f>
        <v/>
      </c>
      <c r="B1374">
        <f>INDEX(resultados!$A$2:$ZZ$2386, 1368, MATCH($B$2, resultados!$A$1:$ZZ$1, 0))</f>
        <v/>
      </c>
      <c r="C1374">
        <f>INDEX(resultados!$A$2:$ZZ$2386, 1368, MATCH($B$3, resultados!$A$1:$ZZ$1, 0))</f>
        <v/>
      </c>
    </row>
    <row r="1375">
      <c r="A1375">
        <f>INDEX(resultados!$A$2:$ZZ$2386, 1369, MATCH($B$1, resultados!$A$1:$ZZ$1, 0))</f>
        <v/>
      </c>
      <c r="B1375">
        <f>INDEX(resultados!$A$2:$ZZ$2386, 1369, MATCH($B$2, resultados!$A$1:$ZZ$1, 0))</f>
        <v/>
      </c>
      <c r="C1375">
        <f>INDEX(resultados!$A$2:$ZZ$2386, 1369, MATCH($B$3, resultados!$A$1:$ZZ$1, 0))</f>
        <v/>
      </c>
    </row>
    <row r="1376">
      <c r="A1376">
        <f>INDEX(resultados!$A$2:$ZZ$2386, 1370, MATCH($B$1, resultados!$A$1:$ZZ$1, 0))</f>
        <v/>
      </c>
      <c r="B1376">
        <f>INDEX(resultados!$A$2:$ZZ$2386, 1370, MATCH($B$2, resultados!$A$1:$ZZ$1, 0))</f>
        <v/>
      </c>
      <c r="C1376">
        <f>INDEX(resultados!$A$2:$ZZ$2386, 1370, MATCH($B$3, resultados!$A$1:$ZZ$1, 0))</f>
        <v/>
      </c>
    </row>
    <row r="1377">
      <c r="A1377">
        <f>INDEX(resultados!$A$2:$ZZ$2386, 1371, MATCH($B$1, resultados!$A$1:$ZZ$1, 0))</f>
        <v/>
      </c>
      <c r="B1377">
        <f>INDEX(resultados!$A$2:$ZZ$2386, 1371, MATCH($B$2, resultados!$A$1:$ZZ$1, 0))</f>
        <v/>
      </c>
      <c r="C1377">
        <f>INDEX(resultados!$A$2:$ZZ$2386, 1371, MATCH($B$3, resultados!$A$1:$ZZ$1, 0))</f>
        <v/>
      </c>
    </row>
    <row r="1378">
      <c r="A1378">
        <f>INDEX(resultados!$A$2:$ZZ$2386, 1372, MATCH($B$1, resultados!$A$1:$ZZ$1, 0))</f>
        <v/>
      </c>
      <c r="B1378">
        <f>INDEX(resultados!$A$2:$ZZ$2386, 1372, MATCH($B$2, resultados!$A$1:$ZZ$1, 0))</f>
        <v/>
      </c>
      <c r="C1378">
        <f>INDEX(resultados!$A$2:$ZZ$2386, 1372, MATCH($B$3, resultados!$A$1:$ZZ$1, 0))</f>
        <v/>
      </c>
    </row>
    <row r="1379">
      <c r="A1379">
        <f>INDEX(resultados!$A$2:$ZZ$2386, 1373, MATCH($B$1, resultados!$A$1:$ZZ$1, 0))</f>
        <v/>
      </c>
      <c r="B1379">
        <f>INDEX(resultados!$A$2:$ZZ$2386, 1373, MATCH($B$2, resultados!$A$1:$ZZ$1, 0))</f>
        <v/>
      </c>
      <c r="C1379">
        <f>INDEX(resultados!$A$2:$ZZ$2386, 1373, MATCH($B$3, resultados!$A$1:$ZZ$1, 0))</f>
        <v/>
      </c>
    </row>
    <row r="1380">
      <c r="A1380">
        <f>INDEX(resultados!$A$2:$ZZ$2386, 1374, MATCH($B$1, resultados!$A$1:$ZZ$1, 0))</f>
        <v/>
      </c>
      <c r="B1380">
        <f>INDEX(resultados!$A$2:$ZZ$2386, 1374, MATCH($B$2, resultados!$A$1:$ZZ$1, 0))</f>
        <v/>
      </c>
      <c r="C1380">
        <f>INDEX(resultados!$A$2:$ZZ$2386, 1374, MATCH($B$3, resultados!$A$1:$ZZ$1, 0))</f>
        <v/>
      </c>
    </row>
    <row r="1381">
      <c r="A1381">
        <f>INDEX(resultados!$A$2:$ZZ$2386, 1375, MATCH($B$1, resultados!$A$1:$ZZ$1, 0))</f>
        <v/>
      </c>
      <c r="B1381">
        <f>INDEX(resultados!$A$2:$ZZ$2386, 1375, MATCH($B$2, resultados!$A$1:$ZZ$1, 0))</f>
        <v/>
      </c>
      <c r="C1381">
        <f>INDEX(resultados!$A$2:$ZZ$2386, 1375, MATCH($B$3, resultados!$A$1:$ZZ$1, 0))</f>
        <v/>
      </c>
    </row>
    <row r="1382">
      <c r="A1382">
        <f>INDEX(resultados!$A$2:$ZZ$2386, 1376, MATCH($B$1, resultados!$A$1:$ZZ$1, 0))</f>
        <v/>
      </c>
      <c r="B1382">
        <f>INDEX(resultados!$A$2:$ZZ$2386, 1376, MATCH($B$2, resultados!$A$1:$ZZ$1, 0))</f>
        <v/>
      </c>
      <c r="C1382">
        <f>INDEX(resultados!$A$2:$ZZ$2386, 1376, MATCH($B$3, resultados!$A$1:$ZZ$1, 0))</f>
        <v/>
      </c>
    </row>
    <row r="1383">
      <c r="A1383">
        <f>INDEX(resultados!$A$2:$ZZ$2386, 1377, MATCH($B$1, resultados!$A$1:$ZZ$1, 0))</f>
        <v/>
      </c>
      <c r="B1383">
        <f>INDEX(resultados!$A$2:$ZZ$2386, 1377, MATCH($B$2, resultados!$A$1:$ZZ$1, 0))</f>
        <v/>
      </c>
      <c r="C1383">
        <f>INDEX(resultados!$A$2:$ZZ$2386, 1377, MATCH($B$3, resultados!$A$1:$ZZ$1, 0))</f>
        <v/>
      </c>
    </row>
    <row r="1384">
      <c r="A1384">
        <f>INDEX(resultados!$A$2:$ZZ$2386, 1378, MATCH($B$1, resultados!$A$1:$ZZ$1, 0))</f>
        <v/>
      </c>
      <c r="B1384">
        <f>INDEX(resultados!$A$2:$ZZ$2386, 1378, MATCH($B$2, resultados!$A$1:$ZZ$1, 0))</f>
        <v/>
      </c>
      <c r="C1384">
        <f>INDEX(resultados!$A$2:$ZZ$2386, 1378, MATCH($B$3, resultados!$A$1:$ZZ$1, 0))</f>
        <v/>
      </c>
    </row>
    <row r="1385">
      <c r="A1385">
        <f>INDEX(resultados!$A$2:$ZZ$2386, 1379, MATCH($B$1, resultados!$A$1:$ZZ$1, 0))</f>
        <v/>
      </c>
      <c r="B1385">
        <f>INDEX(resultados!$A$2:$ZZ$2386, 1379, MATCH($B$2, resultados!$A$1:$ZZ$1, 0))</f>
        <v/>
      </c>
      <c r="C1385">
        <f>INDEX(resultados!$A$2:$ZZ$2386, 1379, MATCH($B$3, resultados!$A$1:$ZZ$1, 0))</f>
        <v/>
      </c>
    </row>
    <row r="1386">
      <c r="A1386">
        <f>INDEX(resultados!$A$2:$ZZ$2386, 1380, MATCH($B$1, resultados!$A$1:$ZZ$1, 0))</f>
        <v/>
      </c>
      <c r="B1386">
        <f>INDEX(resultados!$A$2:$ZZ$2386, 1380, MATCH($B$2, resultados!$A$1:$ZZ$1, 0))</f>
        <v/>
      </c>
      <c r="C1386">
        <f>INDEX(resultados!$A$2:$ZZ$2386, 1380, MATCH($B$3, resultados!$A$1:$ZZ$1, 0))</f>
        <v/>
      </c>
    </row>
    <row r="1387">
      <c r="A1387">
        <f>INDEX(resultados!$A$2:$ZZ$2386, 1381, MATCH($B$1, resultados!$A$1:$ZZ$1, 0))</f>
        <v/>
      </c>
      <c r="B1387">
        <f>INDEX(resultados!$A$2:$ZZ$2386, 1381, MATCH($B$2, resultados!$A$1:$ZZ$1, 0))</f>
        <v/>
      </c>
      <c r="C1387">
        <f>INDEX(resultados!$A$2:$ZZ$2386, 1381, MATCH($B$3, resultados!$A$1:$ZZ$1, 0))</f>
        <v/>
      </c>
    </row>
    <row r="1388">
      <c r="A1388">
        <f>INDEX(resultados!$A$2:$ZZ$2386, 1382, MATCH($B$1, resultados!$A$1:$ZZ$1, 0))</f>
        <v/>
      </c>
      <c r="B1388">
        <f>INDEX(resultados!$A$2:$ZZ$2386, 1382, MATCH($B$2, resultados!$A$1:$ZZ$1, 0))</f>
        <v/>
      </c>
      <c r="C1388">
        <f>INDEX(resultados!$A$2:$ZZ$2386, 1382, MATCH($B$3, resultados!$A$1:$ZZ$1, 0))</f>
        <v/>
      </c>
    </row>
    <row r="1389">
      <c r="A1389">
        <f>INDEX(resultados!$A$2:$ZZ$2386, 1383, MATCH($B$1, resultados!$A$1:$ZZ$1, 0))</f>
        <v/>
      </c>
      <c r="B1389">
        <f>INDEX(resultados!$A$2:$ZZ$2386, 1383, MATCH($B$2, resultados!$A$1:$ZZ$1, 0))</f>
        <v/>
      </c>
      <c r="C1389">
        <f>INDEX(resultados!$A$2:$ZZ$2386, 1383, MATCH($B$3, resultados!$A$1:$ZZ$1, 0))</f>
        <v/>
      </c>
    </row>
    <row r="1390">
      <c r="A1390">
        <f>INDEX(resultados!$A$2:$ZZ$2386, 1384, MATCH($B$1, resultados!$A$1:$ZZ$1, 0))</f>
        <v/>
      </c>
      <c r="B1390">
        <f>INDEX(resultados!$A$2:$ZZ$2386, 1384, MATCH($B$2, resultados!$A$1:$ZZ$1, 0))</f>
        <v/>
      </c>
      <c r="C1390">
        <f>INDEX(resultados!$A$2:$ZZ$2386, 1384, MATCH($B$3, resultados!$A$1:$ZZ$1, 0))</f>
        <v/>
      </c>
    </row>
    <row r="1391">
      <c r="A1391">
        <f>INDEX(resultados!$A$2:$ZZ$2386, 1385, MATCH($B$1, resultados!$A$1:$ZZ$1, 0))</f>
        <v/>
      </c>
      <c r="B1391">
        <f>INDEX(resultados!$A$2:$ZZ$2386, 1385, MATCH($B$2, resultados!$A$1:$ZZ$1, 0))</f>
        <v/>
      </c>
      <c r="C1391">
        <f>INDEX(resultados!$A$2:$ZZ$2386, 1385, MATCH($B$3, resultados!$A$1:$ZZ$1, 0))</f>
        <v/>
      </c>
    </row>
    <row r="1392">
      <c r="A1392">
        <f>INDEX(resultados!$A$2:$ZZ$2386, 1386, MATCH($B$1, resultados!$A$1:$ZZ$1, 0))</f>
        <v/>
      </c>
      <c r="B1392">
        <f>INDEX(resultados!$A$2:$ZZ$2386, 1386, MATCH($B$2, resultados!$A$1:$ZZ$1, 0))</f>
        <v/>
      </c>
      <c r="C1392">
        <f>INDEX(resultados!$A$2:$ZZ$2386, 1386, MATCH($B$3, resultados!$A$1:$ZZ$1, 0))</f>
        <v/>
      </c>
    </row>
    <row r="1393">
      <c r="A1393">
        <f>INDEX(resultados!$A$2:$ZZ$2386, 1387, MATCH($B$1, resultados!$A$1:$ZZ$1, 0))</f>
        <v/>
      </c>
      <c r="B1393">
        <f>INDEX(resultados!$A$2:$ZZ$2386, 1387, MATCH($B$2, resultados!$A$1:$ZZ$1, 0))</f>
        <v/>
      </c>
      <c r="C1393">
        <f>INDEX(resultados!$A$2:$ZZ$2386, 1387, MATCH($B$3, resultados!$A$1:$ZZ$1, 0))</f>
        <v/>
      </c>
    </row>
    <row r="1394">
      <c r="A1394">
        <f>INDEX(resultados!$A$2:$ZZ$2386, 1388, MATCH($B$1, resultados!$A$1:$ZZ$1, 0))</f>
        <v/>
      </c>
      <c r="B1394">
        <f>INDEX(resultados!$A$2:$ZZ$2386, 1388, MATCH($B$2, resultados!$A$1:$ZZ$1, 0))</f>
        <v/>
      </c>
      <c r="C1394">
        <f>INDEX(resultados!$A$2:$ZZ$2386, 1388, MATCH($B$3, resultados!$A$1:$ZZ$1, 0))</f>
        <v/>
      </c>
    </row>
    <row r="1395">
      <c r="A1395">
        <f>INDEX(resultados!$A$2:$ZZ$2386, 1389, MATCH($B$1, resultados!$A$1:$ZZ$1, 0))</f>
        <v/>
      </c>
      <c r="B1395">
        <f>INDEX(resultados!$A$2:$ZZ$2386, 1389, MATCH($B$2, resultados!$A$1:$ZZ$1, 0))</f>
        <v/>
      </c>
      <c r="C1395">
        <f>INDEX(resultados!$A$2:$ZZ$2386, 1389, MATCH($B$3, resultados!$A$1:$ZZ$1, 0))</f>
        <v/>
      </c>
    </row>
    <row r="1396">
      <c r="A1396">
        <f>INDEX(resultados!$A$2:$ZZ$2386, 1390, MATCH($B$1, resultados!$A$1:$ZZ$1, 0))</f>
        <v/>
      </c>
      <c r="B1396">
        <f>INDEX(resultados!$A$2:$ZZ$2386, 1390, MATCH($B$2, resultados!$A$1:$ZZ$1, 0))</f>
        <v/>
      </c>
      <c r="C1396">
        <f>INDEX(resultados!$A$2:$ZZ$2386, 1390, MATCH($B$3, resultados!$A$1:$ZZ$1, 0))</f>
        <v/>
      </c>
    </row>
    <row r="1397">
      <c r="A1397">
        <f>INDEX(resultados!$A$2:$ZZ$2386, 1391, MATCH($B$1, resultados!$A$1:$ZZ$1, 0))</f>
        <v/>
      </c>
      <c r="B1397">
        <f>INDEX(resultados!$A$2:$ZZ$2386, 1391, MATCH($B$2, resultados!$A$1:$ZZ$1, 0))</f>
        <v/>
      </c>
      <c r="C1397">
        <f>INDEX(resultados!$A$2:$ZZ$2386, 1391, MATCH($B$3, resultados!$A$1:$ZZ$1, 0))</f>
        <v/>
      </c>
    </row>
    <row r="1398">
      <c r="A1398">
        <f>INDEX(resultados!$A$2:$ZZ$2386, 1392, MATCH($B$1, resultados!$A$1:$ZZ$1, 0))</f>
        <v/>
      </c>
      <c r="B1398">
        <f>INDEX(resultados!$A$2:$ZZ$2386, 1392, MATCH($B$2, resultados!$A$1:$ZZ$1, 0))</f>
        <v/>
      </c>
      <c r="C1398">
        <f>INDEX(resultados!$A$2:$ZZ$2386, 1392, MATCH($B$3, resultados!$A$1:$ZZ$1, 0))</f>
        <v/>
      </c>
    </row>
    <row r="1399">
      <c r="A1399">
        <f>INDEX(resultados!$A$2:$ZZ$2386, 1393, MATCH($B$1, resultados!$A$1:$ZZ$1, 0))</f>
        <v/>
      </c>
      <c r="B1399">
        <f>INDEX(resultados!$A$2:$ZZ$2386, 1393, MATCH($B$2, resultados!$A$1:$ZZ$1, 0))</f>
        <v/>
      </c>
      <c r="C1399">
        <f>INDEX(resultados!$A$2:$ZZ$2386, 1393, MATCH($B$3, resultados!$A$1:$ZZ$1, 0))</f>
        <v/>
      </c>
    </row>
    <row r="1400">
      <c r="A1400">
        <f>INDEX(resultados!$A$2:$ZZ$2386, 1394, MATCH($B$1, resultados!$A$1:$ZZ$1, 0))</f>
        <v/>
      </c>
      <c r="B1400">
        <f>INDEX(resultados!$A$2:$ZZ$2386, 1394, MATCH($B$2, resultados!$A$1:$ZZ$1, 0))</f>
        <v/>
      </c>
      <c r="C1400">
        <f>INDEX(resultados!$A$2:$ZZ$2386, 1394, MATCH($B$3, resultados!$A$1:$ZZ$1, 0))</f>
        <v/>
      </c>
    </row>
    <row r="1401">
      <c r="A1401">
        <f>INDEX(resultados!$A$2:$ZZ$2386, 1395, MATCH($B$1, resultados!$A$1:$ZZ$1, 0))</f>
        <v/>
      </c>
      <c r="B1401">
        <f>INDEX(resultados!$A$2:$ZZ$2386, 1395, MATCH($B$2, resultados!$A$1:$ZZ$1, 0))</f>
        <v/>
      </c>
      <c r="C1401">
        <f>INDEX(resultados!$A$2:$ZZ$2386, 1395, MATCH($B$3, resultados!$A$1:$ZZ$1, 0))</f>
        <v/>
      </c>
    </row>
    <row r="1402">
      <c r="A1402">
        <f>INDEX(resultados!$A$2:$ZZ$2386, 1396, MATCH($B$1, resultados!$A$1:$ZZ$1, 0))</f>
        <v/>
      </c>
      <c r="B1402">
        <f>INDEX(resultados!$A$2:$ZZ$2386, 1396, MATCH($B$2, resultados!$A$1:$ZZ$1, 0))</f>
        <v/>
      </c>
      <c r="C1402">
        <f>INDEX(resultados!$A$2:$ZZ$2386, 1396, MATCH($B$3, resultados!$A$1:$ZZ$1, 0))</f>
        <v/>
      </c>
    </row>
    <row r="1403">
      <c r="A1403">
        <f>INDEX(resultados!$A$2:$ZZ$2386, 1397, MATCH($B$1, resultados!$A$1:$ZZ$1, 0))</f>
        <v/>
      </c>
      <c r="B1403">
        <f>INDEX(resultados!$A$2:$ZZ$2386, 1397, MATCH($B$2, resultados!$A$1:$ZZ$1, 0))</f>
        <v/>
      </c>
      <c r="C1403">
        <f>INDEX(resultados!$A$2:$ZZ$2386, 1397, MATCH($B$3, resultados!$A$1:$ZZ$1, 0))</f>
        <v/>
      </c>
    </row>
    <row r="1404">
      <c r="A1404">
        <f>INDEX(resultados!$A$2:$ZZ$2386, 1398, MATCH($B$1, resultados!$A$1:$ZZ$1, 0))</f>
        <v/>
      </c>
      <c r="B1404">
        <f>INDEX(resultados!$A$2:$ZZ$2386, 1398, MATCH($B$2, resultados!$A$1:$ZZ$1, 0))</f>
        <v/>
      </c>
      <c r="C1404">
        <f>INDEX(resultados!$A$2:$ZZ$2386, 1398, MATCH($B$3, resultados!$A$1:$ZZ$1, 0))</f>
        <v/>
      </c>
    </row>
    <row r="1405">
      <c r="A1405">
        <f>INDEX(resultados!$A$2:$ZZ$2386, 1399, MATCH($B$1, resultados!$A$1:$ZZ$1, 0))</f>
        <v/>
      </c>
      <c r="B1405">
        <f>INDEX(resultados!$A$2:$ZZ$2386, 1399, MATCH($B$2, resultados!$A$1:$ZZ$1, 0))</f>
        <v/>
      </c>
      <c r="C1405">
        <f>INDEX(resultados!$A$2:$ZZ$2386, 1399, MATCH($B$3, resultados!$A$1:$ZZ$1, 0))</f>
        <v/>
      </c>
    </row>
    <row r="1406">
      <c r="A1406">
        <f>INDEX(resultados!$A$2:$ZZ$2386, 1400, MATCH($B$1, resultados!$A$1:$ZZ$1, 0))</f>
        <v/>
      </c>
      <c r="B1406">
        <f>INDEX(resultados!$A$2:$ZZ$2386, 1400, MATCH($B$2, resultados!$A$1:$ZZ$1, 0))</f>
        <v/>
      </c>
      <c r="C1406">
        <f>INDEX(resultados!$A$2:$ZZ$2386, 1400, MATCH($B$3, resultados!$A$1:$ZZ$1, 0))</f>
        <v/>
      </c>
    </row>
    <row r="1407">
      <c r="A1407">
        <f>INDEX(resultados!$A$2:$ZZ$2386, 1401, MATCH($B$1, resultados!$A$1:$ZZ$1, 0))</f>
        <v/>
      </c>
      <c r="B1407">
        <f>INDEX(resultados!$A$2:$ZZ$2386, 1401, MATCH($B$2, resultados!$A$1:$ZZ$1, 0))</f>
        <v/>
      </c>
      <c r="C1407">
        <f>INDEX(resultados!$A$2:$ZZ$2386, 1401, MATCH($B$3, resultados!$A$1:$ZZ$1, 0))</f>
        <v/>
      </c>
    </row>
    <row r="1408">
      <c r="A1408">
        <f>INDEX(resultados!$A$2:$ZZ$2386, 1402, MATCH($B$1, resultados!$A$1:$ZZ$1, 0))</f>
        <v/>
      </c>
      <c r="B1408">
        <f>INDEX(resultados!$A$2:$ZZ$2386, 1402, MATCH($B$2, resultados!$A$1:$ZZ$1, 0))</f>
        <v/>
      </c>
      <c r="C1408">
        <f>INDEX(resultados!$A$2:$ZZ$2386, 1402, MATCH($B$3, resultados!$A$1:$ZZ$1, 0))</f>
        <v/>
      </c>
    </row>
    <row r="1409">
      <c r="A1409">
        <f>INDEX(resultados!$A$2:$ZZ$2386, 1403, MATCH($B$1, resultados!$A$1:$ZZ$1, 0))</f>
        <v/>
      </c>
      <c r="B1409">
        <f>INDEX(resultados!$A$2:$ZZ$2386, 1403, MATCH($B$2, resultados!$A$1:$ZZ$1, 0))</f>
        <v/>
      </c>
      <c r="C1409">
        <f>INDEX(resultados!$A$2:$ZZ$2386, 1403, MATCH($B$3, resultados!$A$1:$ZZ$1, 0))</f>
        <v/>
      </c>
    </row>
    <row r="1410">
      <c r="A1410">
        <f>INDEX(resultados!$A$2:$ZZ$2386, 1404, MATCH($B$1, resultados!$A$1:$ZZ$1, 0))</f>
        <v/>
      </c>
      <c r="B1410">
        <f>INDEX(resultados!$A$2:$ZZ$2386, 1404, MATCH($B$2, resultados!$A$1:$ZZ$1, 0))</f>
        <v/>
      </c>
      <c r="C1410">
        <f>INDEX(resultados!$A$2:$ZZ$2386, 1404, MATCH($B$3, resultados!$A$1:$ZZ$1, 0))</f>
        <v/>
      </c>
    </row>
    <row r="1411">
      <c r="A1411">
        <f>INDEX(resultados!$A$2:$ZZ$2386, 1405, MATCH($B$1, resultados!$A$1:$ZZ$1, 0))</f>
        <v/>
      </c>
      <c r="B1411">
        <f>INDEX(resultados!$A$2:$ZZ$2386, 1405, MATCH($B$2, resultados!$A$1:$ZZ$1, 0))</f>
        <v/>
      </c>
      <c r="C1411">
        <f>INDEX(resultados!$A$2:$ZZ$2386, 1405, MATCH($B$3, resultados!$A$1:$ZZ$1, 0))</f>
        <v/>
      </c>
    </row>
    <row r="1412">
      <c r="A1412">
        <f>INDEX(resultados!$A$2:$ZZ$2386, 1406, MATCH($B$1, resultados!$A$1:$ZZ$1, 0))</f>
        <v/>
      </c>
      <c r="B1412">
        <f>INDEX(resultados!$A$2:$ZZ$2386, 1406, MATCH($B$2, resultados!$A$1:$ZZ$1, 0))</f>
        <v/>
      </c>
      <c r="C1412">
        <f>INDEX(resultados!$A$2:$ZZ$2386, 1406, MATCH($B$3, resultados!$A$1:$ZZ$1, 0))</f>
        <v/>
      </c>
    </row>
    <row r="1413">
      <c r="A1413">
        <f>INDEX(resultados!$A$2:$ZZ$2386, 1407, MATCH($B$1, resultados!$A$1:$ZZ$1, 0))</f>
        <v/>
      </c>
      <c r="B1413">
        <f>INDEX(resultados!$A$2:$ZZ$2386, 1407, MATCH($B$2, resultados!$A$1:$ZZ$1, 0))</f>
        <v/>
      </c>
      <c r="C1413">
        <f>INDEX(resultados!$A$2:$ZZ$2386, 1407, MATCH($B$3, resultados!$A$1:$ZZ$1, 0))</f>
        <v/>
      </c>
    </row>
    <row r="1414">
      <c r="A1414">
        <f>INDEX(resultados!$A$2:$ZZ$2386, 1408, MATCH($B$1, resultados!$A$1:$ZZ$1, 0))</f>
        <v/>
      </c>
      <c r="B1414">
        <f>INDEX(resultados!$A$2:$ZZ$2386, 1408, MATCH($B$2, resultados!$A$1:$ZZ$1, 0))</f>
        <v/>
      </c>
      <c r="C1414">
        <f>INDEX(resultados!$A$2:$ZZ$2386, 1408, MATCH($B$3, resultados!$A$1:$ZZ$1, 0))</f>
        <v/>
      </c>
    </row>
    <row r="1415">
      <c r="A1415">
        <f>INDEX(resultados!$A$2:$ZZ$2386, 1409, MATCH($B$1, resultados!$A$1:$ZZ$1, 0))</f>
        <v/>
      </c>
      <c r="B1415">
        <f>INDEX(resultados!$A$2:$ZZ$2386, 1409, MATCH($B$2, resultados!$A$1:$ZZ$1, 0))</f>
        <v/>
      </c>
      <c r="C1415">
        <f>INDEX(resultados!$A$2:$ZZ$2386, 1409, MATCH($B$3, resultados!$A$1:$ZZ$1, 0))</f>
        <v/>
      </c>
    </row>
    <row r="1416">
      <c r="A1416">
        <f>INDEX(resultados!$A$2:$ZZ$2386, 1410, MATCH($B$1, resultados!$A$1:$ZZ$1, 0))</f>
        <v/>
      </c>
      <c r="B1416">
        <f>INDEX(resultados!$A$2:$ZZ$2386, 1410, MATCH($B$2, resultados!$A$1:$ZZ$1, 0))</f>
        <v/>
      </c>
      <c r="C1416">
        <f>INDEX(resultados!$A$2:$ZZ$2386, 1410, MATCH($B$3, resultados!$A$1:$ZZ$1, 0))</f>
        <v/>
      </c>
    </row>
    <row r="1417">
      <c r="A1417">
        <f>INDEX(resultados!$A$2:$ZZ$2386, 1411, MATCH($B$1, resultados!$A$1:$ZZ$1, 0))</f>
        <v/>
      </c>
      <c r="B1417">
        <f>INDEX(resultados!$A$2:$ZZ$2386, 1411, MATCH($B$2, resultados!$A$1:$ZZ$1, 0))</f>
        <v/>
      </c>
      <c r="C1417">
        <f>INDEX(resultados!$A$2:$ZZ$2386, 1411, MATCH($B$3, resultados!$A$1:$ZZ$1, 0))</f>
        <v/>
      </c>
    </row>
    <row r="1418">
      <c r="A1418">
        <f>INDEX(resultados!$A$2:$ZZ$2386, 1412, MATCH($B$1, resultados!$A$1:$ZZ$1, 0))</f>
        <v/>
      </c>
      <c r="B1418">
        <f>INDEX(resultados!$A$2:$ZZ$2386, 1412, MATCH($B$2, resultados!$A$1:$ZZ$1, 0))</f>
        <v/>
      </c>
      <c r="C1418">
        <f>INDEX(resultados!$A$2:$ZZ$2386, 1412, MATCH($B$3, resultados!$A$1:$ZZ$1, 0))</f>
        <v/>
      </c>
    </row>
    <row r="1419">
      <c r="A1419">
        <f>INDEX(resultados!$A$2:$ZZ$2386, 1413, MATCH($B$1, resultados!$A$1:$ZZ$1, 0))</f>
        <v/>
      </c>
      <c r="B1419">
        <f>INDEX(resultados!$A$2:$ZZ$2386, 1413, MATCH($B$2, resultados!$A$1:$ZZ$1, 0))</f>
        <v/>
      </c>
      <c r="C1419">
        <f>INDEX(resultados!$A$2:$ZZ$2386, 1413, MATCH($B$3, resultados!$A$1:$ZZ$1, 0))</f>
        <v/>
      </c>
    </row>
    <row r="1420">
      <c r="A1420">
        <f>INDEX(resultados!$A$2:$ZZ$2386, 1414, MATCH($B$1, resultados!$A$1:$ZZ$1, 0))</f>
        <v/>
      </c>
      <c r="B1420">
        <f>INDEX(resultados!$A$2:$ZZ$2386, 1414, MATCH($B$2, resultados!$A$1:$ZZ$1, 0))</f>
        <v/>
      </c>
      <c r="C1420">
        <f>INDEX(resultados!$A$2:$ZZ$2386, 1414, MATCH($B$3, resultados!$A$1:$ZZ$1, 0))</f>
        <v/>
      </c>
    </row>
    <row r="1421">
      <c r="A1421">
        <f>INDEX(resultados!$A$2:$ZZ$2386, 1415, MATCH($B$1, resultados!$A$1:$ZZ$1, 0))</f>
        <v/>
      </c>
      <c r="B1421">
        <f>INDEX(resultados!$A$2:$ZZ$2386, 1415, MATCH($B$2, resultados!$A$1:$ZZ$1, 0))</f>
        <v/>
      </c>
      <c r="C1421">
        <f>INDEX(resultados!$A$2:$ZZ$2386, 1415, MATCH($B$3, resultados!$A$1:$ZZ$1, 0))</f>
        <v/>
      </c>
    </row>
    <row r="1422">
      <c r="A1422">
        <f>INDEX(resultados!$A$2:$ZZ$2386, 1416, MATCH($B$1, resultados!$A$1:$ZZ$1, 0))</f>
        <v/>
      </c>
      <c r="B1422">
        <f>INDEX(resultados!$A$2:$ZZ$2386, 1416, MATCH($B$2, resultados!$A$1:$ZZ$1, 0))</f>
        <v/>
      </c>
      <c r="C1422">
        <f>INDEX(resultados!$A$2:$ZZ$2386, 1416, MATCH($B$3, resultados!$A$1:$ZZ$1, 0))</f>
        <v/>
      </c>
    </row>
    <row r="1423">
      <c r="A1423">
        <f>INDEX(resultados!$A$2:$ZZ$2386, 1417, MATCH($B$1, resultados!$A$1:$ZZ$1, 0))</f>
        <v/>
      </c>
      <c r="B1423">
        <f>INDEX(resultados!$A$2:$ZZ$2386, 1417, MATCH($B$2, resultados!$A$1:$ZZ$1, 0))</f>
        <v/>
      </c>
      <c r="C1423">
        <f>INDEX(resultados!$A$2:$ZZ$2386, 1417, MATCH($B$3, resultados!$A$1:$ZZ$1, 0))</f>
        <v/>
      </c>
    </row>
    <row r="1424">
      <c r="A1424">
        <f>INDEX(resultados!$A$2:$ZZ$2386, 1418, MATCH($B$1, resultados!$A$1:$ZZ$1, 0))</f>
        <v/>
      </c>
      <c r="B1424">
        <f>INDEX(resultados!$A$2:$ZZ$2386, 1418, MATCH($B$2, resultados!$A$1:$ZZ$1, 0))</f>
        <v/>
      </c>
      <c r="C1424">
        <f>INDEX(resultados!$A$2:$ZZ$2386, 1418, MATCH($B$3, resultados!$A$1:$ZZ$1, 0))</f>
        <v/>
      </c>
    </row>
    <row r="1425">
      <c r="A1425">
        <f>INDEX(resultados!$A$2:$ZZ$2386, 1419, MATCH($B$1, resultados!$A$1:$ZZ$1, 0))</f>
        <v/>
      </c>
      <c r="B1425">
        <f>INDEX(resultados!$A$2:$ZZ$2386, 1419, MATCH($B$2, resultados!$A$1:$ZZ$1, 0))</f>
        <v/>
      </c>
      <c r="C1425">
        <f>INDEX(resultados!$A$2:$ZZ$2386, 1419, MATCH($B$3, resultados!$A$1:$ZZ$1, 0))</f>
        <v/>
      </c>
    </row>
    <row r="1426">
      <c r="A1426">
        <f>INDEX(resultados!$A$2:$ZZ$2386, 1420, MATCH($B$1, resultados!$A$1:$ZZ$1, 0))</f>
        <v/>
      </c>
      <c r="B1426">
        <f>INDEX(resultados!$A$2:$ZZ$2386, 1420, MATCH($B$2, resultados!$A$1:$ZZ$1, 0))</f>
        <v/>
      </c>
      <c r="C1426">
        <f>INDEX(resultados!$A$2:$ZZ$2386, 1420, MATCH($B$3, resultados!$A$1:$ZZ$1, 0))</f>
        <v/>
      </c>
    </row>
    <row r="1427">
      <c r="A1427">
        <f>INDEX(resultados!$A$2:$ZZ$2386, 1421, MATCH($B$1, resultados!$A$1:$ZZ$1, 0))</f>
        <v/>
      </c>
      <c r="B1427">
        <f>INDEX(resultados!$A$2:$ZZ$2386, 1421, MATCH($B$2, resultados!$A$1:$ZZ$1, 0))</f>
        <v/>
      </c>
      <c r="C1427">
        <f>INDEX(resultados!$A$2:$ZZ$2386, 1421, MATCH($B$3, resultados!$A$1:$ZZ$1, 0))</f>
        <v/>
      </c>
    </row>
    <row r="1428">
      <c r="A1428">
        <f>INDEX(resultados!$A$2:$ZZ$2386, 1422, MATCH($B$1, resultados!$A$1:$ZZ$1, 0))</f>
        <v/>
      </c>
      <c r="B1428">
        <f>INDEX(resultados!$A$2:$ZZ$2386, 1422, MATCH($B$2, resultados!$A$1:$ZZ$1, 0))</f>
        <v/>
      </c>
      <c r="C1428">
        <f>INDEX(resultados!$A$2:$ZZ$2386, 1422, MATCH($B$3, resultados!$A$1:$ZZ$1, 0))</f>
        <v/>
      </c>
    </row>
    <row r="1429">
      <c r="A1429">
        <f>INDEX(resultados!$A$2:$ZZ$2386, 1423, MATCH($B$1, resultados!$A$1:$ZZ$1, 0))</f>
        <v/>
      </c>
      <c r="B1429">
        <f>INDEX(resultados!$A$2:$ZZ$2386, 1423, MATCH($B$2, resultados!$A$1:$ZZ$1, 0))</f>
        <v/>
      </c>
      <c r="C1429">
        <f>INDEX(resultados!$A$2:$ZZ$2386, 1423, MATCH($B$3, resultados!$A$1:$ZZ$1, 0))</f>
        <v/>
      </c>
    </row>
    <row r="1430">
      <c r="A1430">
        <f>INDEX(resultados!$A$2:$ZZ$2386, 1424, MATCH($B$1, resultados!$A$1:$ZZ$1, 0))</f>
        <v/>
      </c>
      <c r="B1430">
        <f>INDEX(resultados!$A$2:$ZZ$2386, 1424, MATCH($B$2, resultados!$A$1:$ZZ$1, 0))</f>
        <v/>
      </c>
      <c r="C1430">
        <f>INDEX(resultados!$A$2:$ZZ$2386, 1424, MATCH($B$3, resultados!$A$1:$ZZ$1, 0))</f>
        <v/>
      </c>
    </row>
    <row r="1431">
      <c r="A1431">
        <f>INDEX(resultados!$A$2:$ZZ$2386, 1425, MATCH($B$1, resultados!$A$1:$ZZ$1, 0))</f>
        <v/>
      </c>
      <c r="B1431">
        <f>INDEX(resultados!$A$2:$ZZ$2386, 1425, MATCH($B$2, resultados!$A$1:$ZZ$1, 0))</f>
        <v/>
      </c>
      <c r="C1431">
        <f>INDEX(resultados!$A$2:$ZZ$2386, 1425, MATCH($B$3, resultados!$A$1:$ZZ$1, 0))</f>
        <v/>
      </c>
    </row>
    <row r="1432">
      <c r="A1432">
        <f>INDEX(resultados!$A$2:$ZZ$2386, 1426, MATCH($B$1, resultados!$A$1:$ZZ$1, 0))</f>
        <v/>
      </c>
      <c r="B1432">
        <f>INDEX(resultados!$A$2:$ZZ$2386, 1426, MATCH($B$2, resultados!$A$1:$ZZ$1, 0))</f>
        <v/>
      </c>
      <c r="C1432">
        <f>INDEX(resultados!$A$2:$ZZ$2386, 1426, MATCH($B$3, resultados!$A$1:$ZZ$1, 0))</f>
        <v/>
      </c>
    </row>
    <row r="1433">
      <c r="A1433">
        <f>INDEX(resultados!$A$2:$ZZ$2386, 1427, MATCH($B$1, resultados!$A$1:$ZZ$1, 0))</f>
        <v/>
      </c>
      <c r="B1433">
        <f>INDEX(resultados!$A$2:$ZZ$2386, 1427, MATCH($B$2, resultados!$A$1:$ZZ$1, 0))</f>
        <v/>
      </c>
      <c r="C1433">
        <f>INDEX(resultados!$A$2:$ZZ$2386, 1427, MATCH($B$3, resultados!$A$1:$ZZ$1, 0))</f>
        <v/>
      </c>
    </row>
    <row r="1434">
      <c r="A1434">
        <f>INDEX(resultados!$A$2:$ZZ$2386, 1428, MATCH($B$1, resultados!$A$1:$ZZ$1, 0))</f>
        <v/>
      </c>
      <c r="B1434">
        <f>INDEX(resultados!$A$2:$ZZ$2386, 1428, MATCH($B$2, resultados!$A$1:$ZZ$1, 0))</f>
        <v/>
      </c>
      <c r="C1434">
        <f>INDEX(resultados!$A$2:$ZZ$2386, 1428, MATCH($B$3, resultados!$A$1:$ZZ$1, 0))</f>
        <v/>
      </c>
    </row>
    <row r="1435">
      <c r="A1435">
        <f>INDEX(resultados!$A$2:$ZZ$2386, 1429, MATCH($B$1, resultados!$A$1:$ZZ$1, 0))</f>
        <v/>
      </c>
      <c r="B1435">
        <f>INDEX(resultados!$A$2:$ZZ$2386, 1429, MATCH($B$2, resultados!$A$1:$ZZ$1, 0))</f>
        <v/>
      </c>
      <c r="C1435">
        <f>INDEX(resultados!$A$2:$ZZ$2386, 1429, MATCH($B$3, resultados!$A$1:$ZZ$1, 0))</f>
        <v/>
      </c>
    </row>
    <row r="1436">
      <c r="A1436">
        <f>INDEX(resultados!$A$2:$ZZ$2386, 1430, MATCH($B$1, resultados!$A$1:$ZZ$1, 0))</f>
        <v/>
      </c>
      <c r="B1436">
        <f>INDEX(resultados!$A$2:$ZZ$2386, 1430, MATCH($B$2, resultados!$A$1:$ZZ$1, 0))</f>
        <v/>
      </c>
      <c r="C1436">
        <f>INDEX(resultados!$A$2:$ZZ$2386, 1430, MATCH($B$3, resultados!$A$1:$ZZ$1, 0))</f>
        <v/>
      </c>
    </row>
    <row r="1437">
      <c r="A1437">
        <f>INDEX(resultados!$A$2:$ZZ$2386, 1431, MATCH($B$1, resultados!$A$1:$ZZ$1, 0))</f>
        <v/>
      </c>
      <c r="B1437">
        <f>INDEX(resultados!$A$2:$ZZ$2386, 1431, MATCH($B$2, resultados!$A$1:$ZZ$1, 0))</f>
        <v/>
      </c>
      <c r="C1437">
        <f>INDEX(resultados!$A$2:$ZZ$2386, 1431, MATCH($B$3, resultados!$A$1:$ZZ$1, 0))</f>
        <v/>
      </c>
    </row>
    <row r="1438">
      <c r="A1438">
        <f>INDEX(resultados!$A$2:$ZZ$2386, 1432, MATCH($B$1, resultados!$A$1:$ZZ$1, 0))</f>
        <v/>
      </c>
      <c r="B1438">
        <f>INDEX(resultados!$A$2:$ZZ$2386, 1432, MATCH($B$2, resultados!$A$1:$ZZ$1, 0))</f>
        <v/>
      </c>
      <c r="C1438">
        <f>INDEX(resultados!$A$2:$ZZ$2386, 1432, MATCH($B$3, resultados!$A$1:$ZZ$1, 0))</f>
        <v/>
      </c>
    </row>
    <row r="1439">
      <c r="A1439">
        <f>INDEX(resultados!$A$2:$ZZ$2386, 1433, MATCH($B$1, resultados!$A$1:$ZZ$1, 0))</f>
        <v/>
      </c>
      <c r="B1439">
        <f>INDEX(resultados!$A$2:$ZZ$2386, 1433, MATCH($B$2, resultados!$A$1:$ZZ$1, 0))</f>
        <v/>
      </c>
      <c r="C1439">
        <f>INDEX(resultados!$A$2:$ZZ$2386, 1433, MATCH($B$3, resultados!$A$1:$ZZ$1, 0))</f>
        <v/>
      </c>
    </row>
    <row r="1440">
      <c r="A1440">
        <f>INDEX(resultados!$A$2:$ZZ$2386, 1434, MATCH($B$1, resultados!$A$1:$ZZ$1, 0))</f>
        <v/>
      </c>
      <c r="B1440">
        <f>INDEX(resultados!$A$2:$ZZ$2386, 1434, MATCH($B$2, resultados!$A$1:$ZZ$1, 0))</f>
        <v/>
      </c>
      <c r="C1440">
        <f>INDEX(resultados!$A$2:$ZZ$2386, 1434, MATCH($B$3, resultados!$A$1:$ZZ$1, 0))</f>
        <v/>
      </c>
    </row>
    <row r="1441">
      <c r="A1441">
        <f>INDEX(resultados!$A$2:$ZZ$2386, 1435, MATCH($B$1, resultados!$A$1:$ZZ$1, 0))</f>
        <v/>
      </c>
      <c r="B1441">
        <f>INDEX(resultados!$A$2:$ZZ$2386, 1435, MATCH($B$2, resultados!$A$1:$ZZ$1, 0))</f>
        <v/>
      </c>
      <c r="C1441">
        <f>INDEX(resultados!$A$2:$ZZ$2386, 1435, MATCH($B$3, resultados!$A$1:$ZZ$1, 0))</f>
        <v/>
      </c>
    </row>
    <row r="1442">
      <c r="A1442">
        <f>INDEX(resultados!$A$2:$ZZ$2386, 1436, MATCH($B$1, resultados!$A$1:$ZZ$1, 0))</f>
        <v/>
      </c>
      <c r="B1442">
        <f>INDEX(resultados!$A$2:$ZZ$2386, 1436, MATCH($B$2, resultados!$A$1:$ZZ$1, 0))</f>
        <v/>
      </c>
      <c r="C1442">
        <f>INDEX(resultados!$A$2:$ZZ$2386, 1436, MATCH($B$3, resultados!$A$1:$ZZ$1, 0))</f>
        <v/>
      </c>
    </row>
    <row r="1443">
      <c r="A1443">
        <f>INDEX(resultados!$A$2:$ZZ$2386, 1437, MATCH($B$1, resultados!$A$1:$ZZ$1, 0))</f>
        <v/>
      </c>
      <c r="B1443">
        <f>INDEX(resultados!$A$2:$ZZ$2386, 1437, MATCH($B$2, resultados!$A$1:$ZZ$1, 0))</f>
        <v/>
      </c>
      <c r="C1443">
        <f>INDEX(resultados!$A$2:$ZZ$2386, 1437, MATCH($B$3, resultados!$A$1:$ZZ$1, 0))</f>
        <v/>
      </c>
    </row>
    <row r="1444">
      <c r="A1444">
        <f>INDEX(resultados!$A$2:$ZZ$2386, 1438, MATCH($B$1, resultados!$A$1:$ZZ$1, 0))</f>
        <v/>
      </c>
      <c r="B1444">
        <f>INDEX(resultados!$A$2:$ZZ$2386, 1438, MATCH($B$2, resultados!$A$1:$ZZ$1, 0))</f>
        <v/>
      </c>
      <c r="C1444">
        <f>INDEX(resultados!$A$2:$ZZ$2386, 1438, MATCH($B$3, resultados!$A$1:$ZZ$1, 0))</f>
        <v/>
      </c>
    </row>
    <row r="1445">
      <c r="A1445">
        <f>INDEX(resultados!$A$2:$ZZ$2386, 1439, MATCH($B$1, resultados!$A$1:$ZZ$1, 0))</f>
        <v/>
      </c>
      <c r="B1445">
        <f>INDEX(resultados!$A$2:$ZZ$2386, 1439, MATCH($B$2, resultados!$A$1:$ZZ$1, 0))</f>
        <v/>
      </c>
      <c r="C1445">
        <f>INDEX(resultados!$A$2:$ZZ$2386, 1439, MATCH($B$3, resultados!$A$1:$ZZ$1, 0))</f>
        <v/>
      </c>
    </row>
    <row r="1446">
      <c r="A1446">
        <f>INDEX(resultados!$A$2:$ZZ$2386, 1440, MATCH($B$1, resultados!$A$1:$ZZ$1, 0))</f>
        <v/>
      </c>
      <c r="B1446">
        <f>INDEX(resultados!$A$2:$ZZ$2386, 1440, MATCH($B$2, resultados!$A$1:$ZZ$1, 0))</f>
        <v/>
      </c>
      <c r="C1446">
        <f>INDEX(resultados!$A$2:$ZZ$2386, 1440, MATCH($B$3, resultados!$A$1:$ZZ$1, 0))</f>
        <v/>
      </c>
    </row>
    <row r="1447">
      <c r="A1447">
        <f>INDEX(resultados!$A$2:$ZZ$2386, 1441, MATCH($B$1, resultados!$A$1:$ZZ$1, 0))</f>
        <v/>
      </c>
      <c r="B1447">
        <f>INDEX(resultados!$A$2:$ZZ$2386, 1441, MATCH($B$2, resultados!$A$1:$ZZ$1, 0))</f>
        <v/>
      </c>
      <c r="C1447">
        <f>INDEX(resultados!$A$2:$ZZ$2386, 1441, MATCH($B$3, resultados!$A$1:$ZZ$1, 0))</f>
        <v/>
      </c>
    </row>
    <row r="1448">
      <c r="A1448">
        <f>INDEX(resultados!$A$2:$ZZ$2386, 1442, MATCH($B$1, resultados!$A$1:$ZZ$1, 0))</f>
        <v/>
      </c>
      <c r="B1448">
        <f>INDEX(resultados!$A$2:$ZZ$2386, 1442, MATCH($B$2, resultados!$A$1:$ZZ$1, 0))</f>
        <v/>
      </c>
      <c r="C1448">
        <f>INDEX(resultados!$A$2:$ZZ$2386, 1442, MATCH($B$3, resultados!$A$1:$ZZ$1, 0))</f>
        <v/>
      </c>
    </row>
    <row r="1449">
      <c r="A1449">
        <f>INDEX(resultados!$A$2:$ZZ$2386, 1443, MATCH($B$1, resultados!$A$1:$ZZ$1, 0))</f>
        <v/>
      </c>
      <c r="B1449">
        <f>INDEX(resultados!$A$2:$ZZ$2386, 1443, MATCH($B$2, resultados!$A$1:$ZZ$1, 0))</f>
        <v/>
      </c>
      <c r="C1449">
        <f>INDEX(resultados!$A$2:$ZZ$2386, 1443, MATCH($B$3, resultados!$A$1:$ZZ$1, 0))</f>
        <v/>
      </c>
    </row>
    <row r="1450">
      <c r="A1450">
        <f>INDEX(resultados!$A$2:$ZZ$2386, 1444, MATCH($B$1, resultados!$A$1:$ZZ$1, 0))</f>
        <v/>
      </c>
      <c r="B1450">
        <f>INDEX(resultados!$A$2:$ZZ$2386, 1444, MATCH($B$2, resultados!$A$1:$ZZ$1, 0))</f>
        <v/>
      </c>
      <c r="C1450">
        <f>INDEX(resultados!$A$2:$ZZ$2386, 1444, MATCH($B$3, resultados!$A$1:$ZZ$1, 0))</f>
        <v/>
      </c>
    </row>
    <row r="1451">
      <c r="A1451">
        <f>INDEX(resultados!$A$2:$ZZ$2386, 1445, MATCH($B$1, resultados!$A$1:$ZZ$1, 0))</f>
        <v/>
      </c>
      <c r="B1451">
        <f>INDEX(resultados!$A$2:$ZZ$2386, 1445, MATCH($B$2, resultados!$A$1:$ZZ$1, 0))</f>
        <v/>
      </c>
      <c r="C1451">
        <f>INDEX(resultados!$A$2:$ZZ$2386, 1445, MATCH($B$3, resultados!$A$1:$ZZ$1, 0))</f>
        <v/>
      </c>
    </row>
    <row r="1452">
      <c r="A1452">
        <f>INDEX(resultados!$A$2:$ZZ$2386, 1446, MATCH($B$1, resultados!$A$1:$ZZ$1, 0))</f>
        <v/>
      </c>
      <c r="B1452">
        <f>INDEX(resultados!$A$2:$ZZ$2386, 1446, MATCH($B$2, resultados!$A$1:$ZZ$1, 0))</f>
        <v/>
      </c>
      <c r="C1452">
        <f>INDEX(resultados!$A$2:$ZZ$2386, 1446, MATCH($B$3, resultados!$A$1:$ZZ$1, 0))</f>
        <v/>
      </c>
    </row>
    <row r="1453">
      <c r="A1453">
        <f>INDEX(resultados!$A$2:$ZZ$2386, 1447, MATCH($B$1, resultados!$A$1:$ZZ$1, 0))</f>
        <v/>
      </c>
      <c r="B1453">
        <f>INDEX(resultados!$A$2:$ZZ$2386, 1447, MATCH($B$2, resultados!$A$1:$ZZ$1, 0))</f>
        <v/>
      </c>
      <c r="C1453">
        <f>INDEX(resultados!$A$2:$ZZ$2386, 1447, MATCH($B$3, resultados!$A$1:$ZZ$1, 0))</f>
        <v/>
      </c>
    </row>
    <row r="1454">
      <c r="A1454">
        <f>INDEX(resultados!$A$2:$ZZ$2386, 1448, MATCH($B$1, resultados!$A$1:$ZZ$1, 0))</f>
        <v/>
      </c>
      <c r="B1454">
        <f>INDEX(resultados!$A$2:$ZZ$2386, 1448, MATCH($B$2, resultados!$A$1:$ZZ$1, 0))</f>
        <v/>
      </c>
      <c r="C1454">
        <f>INDEX(resultados!$A$2:$ZZ$2386, 1448, MATCH($B$3, resultados!$A$1:$ZZ$1, 0))</f>
        <v/>
      </c>
    </row>
    <row r="1455">
      <c r="A1455">
        <f>INDEX(resultados!$A$2:$ZZ$2386, 1449, MATCH($B$1, resultados!$A$1:$ZZ$1, 0))</f>
        <v/>
      </c>
      <c r="B1455">
        <f>INDEX(resultados!$A$2:$ZZ$2386, 1449, MATCH($B$2, resultados!$A$1:$ZZ$1, 0))</f>
        <v/>
      </c>
      <c r="C1455">
        <f>INDEX(resultados!$A$2:$ZZ$2386, 1449, MATCH($B$3, resultados!$A$1:$ZZ$1, 0))</f>
        <v/>
      </c>
    </row>
    <row r="1456">
      <c r="A1456">
        <f>INDEX(resultados!$A$2:$ZZ$2386, 1450, MATCH($B$1, resultados!$A$1:$ZZ$1, 0))</f>
        <v/>
      </c>
      <c r="B1456">
        <f>INDEX(resultados!$A$2:$ZZ$2386, 1450, MATCH($B$2, resultados!$A$1:$ZZ$1, 0))</f>
        <v/>
      </c>
      <c r="C1456">
        <f>INDEX(resultados!$A$2:$ZZ$2386, 1450, MATCH($B$3, resultados!$A$1:$ZZ$1, 0))</f>
        <v/>
      </c>
    </row>
    <row r="1457">
      <c r="A1457">
        <f>INDEX(resultados!$A$2:$ZZ$2386, 1451, MATCH($B$1, resultados!$A$1:$ZZ$1, 0))</f>
        <v/>
      </c>
      <c r="B1457">
        <f>INDEX(resultados!$A$2:$ZZ$2386, 1451, MATCH($B$2, resultados!$A$1:$ZZ$1, 0))</f>
        <v/>
      </c>
      <c r="C1457">
        <f>INDEX(resultados!$A$2:$ZZ$2386, 1451, MATCH($B$3, resultados!$A$1:$ZZ$1, 0))</f>
        <v/>
      </c>
    </row>
    <row r="1458">
      <c r="A1458">
        <f>INDEX(resultados!$A$2:$ZZ$2386, 1452, MATCH($B$1, resultados!$A$1:$ZZ$1, 0))</f>
        <v/>
      </c>
      <c r="B1458">
        <f>INDEX(resultados!$A$2:$ZZ$2386, 1452, MATCH($B$2, resultados!$A$1:$ZZ$1, 0))</f>
        <v/>
      </c>
      <c r="C1458">
        <f>INDEX(resultados!$A$2:$ZZ$2386, 1452, MATCH($B$3, resultados!$A$1:$ZZ$1, 0))</f>
        <v/>
      </c>
    </row>
    <row r="1459">
      <c r="A1459">
        <f>INDEX(resultados!$A$2:$ZZ$2386, 1453, MATCH($B$1, resultados!$A$1:$ZZ$1, 0))</f>
        <v/>
      </c>
      <c r="B1459">
        <f>INDEX(resultados!$A$2:$ZZ$2386, 1453, MATCH($B$2, resultados!$A$1:$ZZ$1, 0))</f>
        <v/>
      </c>
      <c r="C1459">
        <f>INDEX(resultados!$A$2:$ZZ$2386, 1453, MATCH($B$3, resultados!$A$1:$ZZ$1, 0))</f>
        <v/>
      </c>
    </row>
    <row r="1460">
      <c r="A1460">
        <f>INDEX(resultados!$A$2:$ZZ$2386, 1454, MATCH($B$1, resultados!$A$1:$ZZ$1, 0))</f>
        <v/>
      </c>
      <c r="B1460">
        <f>INDEX(resultados!$A$2:$ZZ$2386, 1454, MATCH($B$2, resultados!$A$1:$ZZ$1, 0))</f>
        <v/>
      </c>
      <c r="C1460">
        <f>INDEX(resultados!$A$2:$ZZ$2386, 1454, MATCH($B$3, resultados!$A$1:$ZZ$1, 0))</f>
        <v/>
      </c>
    </row>
    <row r="1461">
      <c r="A1461">
        <f>INDEX(resultados!$A$2:$ZZ$2386, 1455, MATCH($B$1, resultados!$A$1:$ZZ$1, 0))</f>
        <v/>
      </c>
      <c r="B1461">
        <f>INDEX(resultados!$A$2:$ZZ$2386, 1455, MATCH($B$2, resultados!$A$1:$ZZ$1, 0))</f>
        <v/>
      </c>
      <c r="C1461">
        <f>INDEX(resultados!$A$2:$ZZ$2386, 1455, MATCH($B$3, resultados!$A$1:$ZZ$1, 0))</f>
        <v/>
      </c>
    </row>
    <row r="1462">
      <c r="A1462">
        <f>INDEX(resultados!$A$2:$ZZ$2386, 1456, MATCH($B$1, resultados!$A$1:$ZZ$1, 0))</f>
        <v/>
      </c>
      <c r="B1462">
        <f>INDEX(resultados!$A$2:$ZZ$2386, 1456, MATCH($B$2, resultados!$A$1:$ZZ$1, 0))</f>
        <v/>
      </c>
      <c r="C1462">
        <f>INDEX(resultados!$A$2:$ZZ$2386, 1456, MATCH($B$3, resultados!$A$1:$ZZ$1, 0))</f>
        <v/>
      </c>
    </row>
    <row r="1463">
      <c r="A1463">
        <f>INDEX(resultados!$A$2:$ZZ$2386, 1457, MATCH($B$1, resultados!$A$1:$ZZ$1, 0))</f>
        <v/>
      </c>
      <c r="B1463">
        <f>INDEX(resultados!$A$2:$ZZ$2386, 1457, MATCH($B$2, resultados!$A$1:$ZZ$1, 0))</f>
        <v/>
      </c>
      <c r="C1463">
        <f>INDEX(resultados!$A$2:$ZZ$2386, 1457, MATCH($B$3, resultados!$A$1:$ZZ$1, 0))</f>
        <v/>
      </c>
    </row>
    <row r="1464">
      <c r="A1464">
        <f>INDEX(resultados!$A$2:$ZZ$2386, 1458, MATCH($B$1, resultados!$A$1:$ZZ$1, 0))</f>
        <v/>
      </c>
      <c r="B1464">
        <f>INDEX(resultados!$A$2:$ZZ$2386, 1458, MATCH($B$2, resultados!$A$1:$ZZ$1, 0))</f>
        <v/>
      </c>
      <c r="C1464">
        <f>INDEX(resultados!$A$2:$ZZ$2386, 1458, MATCH($B$3, resultados!$A$1:$ZZ$1, 0))</f>
        <v/>
      </c>
    </row>
    <row r="1465">
      <c r="A1465">
        <f>INDEX(resultados!$A$2:$ZZ$2386, 1459, MATCH($B$1, resultados!$A$1:$ZZ$1, 0))</f>
        <v/>
      </c>
      <c r="B1465">
        <f>INDEX(resultados!$A$2:$ZZ$2386, 1459, MATCH($B$2, resultados!$A$1:$ZZ$1, 0))</f>
        <v/>
      </c>
      <c r="C1465">
        <f>INDEX(resultados!$A$2:$ZZ$2386, 1459, MATCH($B$3, resultados!$A$1:$ZZ$1, 0))</f>
        <v/>
      </c>
    </row>
    <row r="1466">
      <c r="A1466">
        <f>INDEX(resultados!$A$2:$ZZ$2386, 1460, MATCH($B$1, resultados!$A$1:$ZZ$1, 0))</f>
        <v/>
      </c>
      <c r="B1466">
        <f>INDEX(resultados!$A$2:$ZZ$2386, 1460, MATCH($B$2, resultados!$A$1:$ZZ$1, 0))</f>
        <v/>
      </c>
      <c r="C1466">
        <f>INDEX(resultados!$A$2:$ZZ$2386, 1460, MATCH($B$3, resultados!$A$1:$ZZ$1, 0))</f>
        <v/>
      </c>
    </row>
    <row r="1467">
      <c r="A1467">
        <f>INDEX(resultados!$A$2:$ZZ$2386, 1461, MATCH($B$1, resultados!$A$1:$ZZ$1, 0))</f>
        <v/>
      </c>
      <c r="B1467">
        <f>INDEX(resultados!$A$2:$ZZ$2386, 1461, MATCH($B$2, resultados!$A$1:$ZZ$1, 0))</f>
        <v/>
      </c>
      <c r="C1467">
        <f>INDEX(resultados!$A$2:$ZZ$2386, 1461, MATCH($B$3, resultados!$A$1:$ZZ$1, 0))</f>
        <v/>
      </c>
    </row>
    <row r="1468">
      <c r="A1468">
        <f>INDEX(resultados!$A$2:$ZZ$2386, 1462, MATCH($B$1, resultados!$A$1:$ZZ$1, 0))</f>
        <v/>
      </c>
      <c r="B1468">
        <f>INDEX(resultados!$A$2:$ZZ$2386, 1462, MATCH($B$2, resultados!$A$1:$ZZ$1, 0))</f>
        <v/>
      </c>
      <c r="C1468">
        <f>INDEX(resultados!$A$2:$ZZ$2386, 1462, MATCH($B$3, resultados!$A$1:$ZZ$1, 0))</f>
        <v/>
      </c>
    </row>
    <row r="1469">
      <c r="A1469">
        <f>INDEX(resultados!$A$2:$ZZ$2386, 1463, MATCH($B$1, resultados!$A$1:$ZZ$1, 0))</f>
        <v/>
      </c>
      <c r="B1469">
        <f>INDEX(resultados!$A$2:$ZZ$2386, 1463, MATCH($B$2, resultados!$A$1:$ZZ$1, 0))</f>
        <v/>
      </c>
      <c r="C1469">
        <f>INDEX(resultados!$A$2:$ZZ$2386, 1463, MATCH($B$3, resultados!$A$1:$ZZ$1, 0))</f>
        <v/>
      </c>
    </row>
    <row r="1470">
      <c r="A1470">
        <f>INDEX(resultados!$A$2:$ZZ$2386, 1464, MATCH($B$1, resultados!$A$1:$ZZ$1, 0))</f>
        <v/>
      </c>
      <c r="B1470">
        <f>INDEX(resultados!$A$2:$ZZ$2386, 1464, MATCH($B$2, resultados!$A$1:$ZZ$1, 0))</f>
        <v/>
      </c>
      <c r="C1470">
        <f>INDEX(resultados!$A$2:$ZZ$2386, 1464, MATCH($B$3, resultados!$A$1:$ZZ$1, 0))</f>
        <v/>
      </c>
    </row>
    <row r="1471">
      <c r="A1471">
        <f>INDEX(resultados!$A$2:$ZZ$2386, 1465, MATCH($B$1, resultados!$A$1:$ZZ$1, 0))</f>
        <v/>
      </c>
      <c r="B1471">
        <f>INDEX(resultados!$A$2:$ZZ$2386, 1465, MATCH($B$2, resultados!$A$1:$ZZ$1, 0))</f>
        <v/>
      </c>
      <c r="C1471">
        <f>INDEX(resultados!$A$2:$ZZ$2386, 1465, MATCH($B$3, resultados!$A$1:$ZZ$1, 0))</f>
        <v/>
      </c>
    </row>
    <row r="1472">
      <c r="A1472">
        <f>INDEX(resultados!$A$2:$ZZ$2386, 1466, MATCH($B$1, resultados!$A$1:$ZZ$1, 0))</f>
        <v/>
      </c>
      <c r="B1472">
        <f>INDEX(resultados!$A$2:$ZZ$2386, 1466, MATCH($B$2, resultados!$A$1:$ZZ$1, 0))</f>
        <v/>
      </c>
      <c r="C1472">
        <f>INDEX(resultados!$A$2:$ZZ$2386, 1466, MATCH($B$3, resultados!$A$1:$ZZ$1, 0))</f>
        <v/>
      </c>
    </row>
    <row r="1473">
      <c r="A1473">
        <f>INDEX(resultados!$A$2:$ZZ$2386, 1467, MATCH($B$1, resultados!$A$1:$ZZ$1, 0))</f>
        <v/>
      </c>
      <c r="B1473">
        <f>INDEX(resultados!$A$2:$ZZ$2386, 1467, MATCH($B$2, resultados!$A$1:$ZZ$1, 0))</f>
        <v/>
      </c>
      <c r="C1473">
        <f>INDEX(resultados!$A$2:$ZZ$2386, 1467, MATCH($B$3, resultados!$A$1:$ZZ$1, 0))</f>
        <v/>
      </c>
    </row>
    <row r="1474">
      <c r="A1474">
        <f>INDEX(resultados!$A$2:$ZZ$2386, 1468, MATCH($B$1, resultados!$A$1:$ZZ$1, 0))</f>
        <v/>
      </c>
      <c r="B1474">
        <f>INDEX(resultados!$A$2:$ZZ$2386, 1468, MATCH($B$2, resultados!$A$1:$ZZ$1, 0))</f>
        <v/>
      </c>
      <c r="C1474">
        <f>INDEX(resultados!$A$2:$ZZ$2386, 1468, MATCH($B$3, resultados!$A$1:$ZZ$1, 0))</f>
        <v/>
      </c>
    </row>
    <row r="1475">
      <c r="A1475">
        <f>INDEX(resultados!$A$2:$ZZ$2386, 1469, MATCH($B$1, resultados!$A$1:$ZZ$1, 0))</f>
        <v/>
      </c>
      <c r="B1475">
        <f>INDEX(resultados!$A$2:$ZZ$2386, 1469, MATCH($B$2, resultados!$A$1:$ZZ$1, 0))</f>
        <v/>
      </c>
      <c r="C1475">
        <f>INDEX(resultados!$A$2:$ZZ$2386, 1469, MATCH($B$3, resultados!$A$1:$ZZ$1, 0))</f>
        <v/>
      </c>
    </row>
    <row r="1476">
      <c r="A1476">
        <f>INDEX(resultados!$A$2:$ZZ$2386, 1470, MATCH($B$1, resultados!$A$1:$ZZ$1, 0))</f>
        <v/>
      </c>
      <c r="B1476">
        <f>INDEX(resultados!$A$2:$ZZ$2386, 1470, MATCH($B$2, resultados!$A$1:$ZZ$1, 0))</f>
        <v/>
      </c>
      <c r="C1476">
        <f>INDEX(resultados!$A$2:$ZZ$2386, 1470, MATCH($B$3, resultados!$A$1:$ZZ$1, 0))</f>
        <v/>
      </c>
    </row>
    <row r="1477">
      <c r="A1477">
        <f>INDEX(resultados!$A$2:$ZZ$2386, 1471, MATCH($B$1, resultados!$A$1:$ZZ$1, 0))</f>
        <v/>
      </c>
      <c r="B1477">
        <f>INDEX(resultados!$A$2:$ZZ$2386, 1471, MATCH($B$2, resultados!$A$1:$ZZ$1, 0))</f>
        <v/>
      </c>
      <c r="C1477">
        <f>INDEX(resultados!$A$2:$ZZ$2386, 1471, MATCH($B$3, resultados!$A$1:$ZZ$1, 0))</f>
        <v/>
      </c>
    </row>
    <row r="1478">
      <c r="A1478">
        <f>INDEX(resultados!$A$2:$ZZ$2386, 1472, MATCH($B$1, resultados!$A$1:$ZZ$1, 0))</f>
        <v/>
      </c>
      <c r="B1478">
        <f>INDEX(resultados!$A$2:$ZZ$2386, 1472, MATCH($B$2, resultados!$A$1:$ZZ$1, 0))</f>
        <v/>
      </c>
      <c r="C1478">
        <f>INDEX(resultados!$A$2:$ZZ$2386, 1472, MATCH($B$3, resultados!$A$1:$ZZ$1, 0))</f>
        <v/>
      </c>
    </row>
    <row r="1479">
      <c r="A1479">
        <f>INDEX(resultados!$A$2:$ZZ$2386, 1473, MATCH($B$1, resultados!$A$1:$ZZ$1, 0))</f>
        <v/>
      </c>
      <c r="B1479">
        <f>INDEX(resultados!$A$2:$ZZ$2386, 1473, MATCH($B$2, resultados!$A$1:$ZZ$1, 0))</f>
        <v/>
      </c>
      <c r="C1479">
        <f>INDEX(resultados!$A$2:$ZZ$2386, 1473, MATCH($B$3, resultados!$A$1:$ZZ$1, 0))</f>
        <v/>
      </c>
    </row>
    <row r="1480">
      <c r="A1480">
        <f>INDEX(resultados!$A$2:$ZZ$2386, 1474, MATCH($B$1, resultados!$A$1:$ZZ$1, 0))</f>
        <v/>
      </c>
      <c r="B1480">
        <f>INDEX(resultados!$A$2:$ZZ$2386, 1474, MATCH($B$2, resultados!$A$1:$ZZ$1, 0))</f>
        <v/>
      </c>
      <c r="C1480">
        <f>INDEX(resultados!$A$2:$ZZ$2386, 1474, MATCH($B$3, resultados!$A$1:$ZZ$1, 0))</f>
        <v/>
      </c>
    </row>
    <row r="1481">
      <c r="A1481">
        <f>INDEX(resultados!$A$2:$ZZ$2386, 1475, MATCH($B$1, resultados!$A$1:$ZZ$1, 0))</f>
        <v/>
      </c>
      <c r="B1481">
        <f>INDEX(resultados!$A$2:$ZZ$2386, 1475, MATCH($B$2, resultados!$A$1:$ZZ$1, 0))</f>
        <v/>
      </c>
      <c r="C1481">
        <f>INDEX(resultados!$A$2:$ZZ$2386, 1475, MATCH($B$3, resultados!$A$1:$ZZ$1, 0))</f>
        <v/>
      </c>
    </row>
    <row r="1482">
      <c r="A1482">
        <f>INDEX(resultados!$A$2:$ZZ$2386, 1476, MATCH($B$1, resultados!$A$1:$ZZ$1, 0))</f>
        <v/>
      </c>
      <c r="B1482">
        <f>INDEX(resultados!$A$2:$ZZ$2386, 1476, MATCH($B$2, resultados!$A$1:$ZZ$1, 0))</f>
        <v/>
      </c>
      <c r="C1482">
        <f>INDEX(resultados!$A$2:$ZZ$2386, 1476, MATCH($B$3, resultados!$A$1:$ZZ$1, 0))</f>
        <v/>
      </c>
    </row>
    <row r="1483">
      <c r="A1483">
        <f>INDEX(resultados!$A$2:$ZZ$2386, 1477, MATCH($B$1, resultados!$A$1:$ZZ$1, 0))</f>
        <v/>
      </c>
      <c r="B1483">
        <f>INDEX(resultados!$A$2:$ZZ$2386, 1477, MATCH($B$2, resultados!$A$1:$ZZ$1, 0))</f>
        <v/>
      </c>
      <c r="C1483">
        <f>INDEX(resultados!$A$2:$ZZ$2386, 1477, MATCH($B$3, resultados!$A$1:$ZZ$1, 0))</f>
        <v/>
      </c>
    </row>
    <row r="1484">
      <c r="A1484">
        <f>INDEX(resultados!$A$2:$ZZ$2386, 1478, MATCH($B$1, resultados!$A$1:$ZZ$1, 0))</f>
        <v/>
      </c>
      <c r="B1484">
        <f>INDEX(resultados!$A$2:$ZZ$2386, 1478, MATCH($B$2, resultados!$A$1:$ZZ$1, 0))</f>
        <v/>
      </c>
      <c r="C1484">
        <f>INDEX(resultados!$A$2:$ZZ$2386, 1478, MATCH($B$3, resultados!$A$1:$ZZ$1, 0))</f>
        <v/>
      </c>
    </row>
    <row r="1485">
      <c r="A1485">
        <f>INDEX(resultados!$A$2:$ZZ$2386, 1479, MATCH($B$1, resultados!$A$1:$ZZ$1, 0))</f>
        <v/>
      </c>
      <c r="B1485">
        <f>INDEX(resultados!$A$2:$ZZ$2386, 1479, MATCH($B$2, resultados!$A$1:$ZZ$1, 0))</f>
        <v/>
      </c>
      <c r="C1485">
        <f>INDEX(resultados!$A$2:$ZZ$2386, 1479, MATCH($B$3, resultados!$A$1:$ZZ$1, 0))</f>
        <v/>
      </c>
    </row>
    <row r="1486">
      <c r="A1486">
        <f>INDEX(resultados!$A$2:$ZZ$2386, 1480, MATCH($B$1, resultados!$A$1:$ZZ$1, 0))</f>
        <v/>
      </c>
      <c r="B1486">
        <f>INDEX(resultados!$A$2:$ZZ$2386, 1480, MATCH($B$2, resultados!$A$1:$ZZ$1, 0))</f>
        <v/>
      </c>
      <c r="C1486">
        <f>INDEX(resultados!$A$2:$ZZ$2386, 1480, MATCH($B$3, resultados!$A$1:$ZZ$1, 0))</f>
        <v/>
      </c>
    </row>
    <row r="1487">
      <c r="A1487">
        <f>INDEX(resultados!$A$2:$ZZ$2386, 1481, MATCH($B$1, resultados!$A$1:$ZZ$1, 0))</f>
        <v/>
      </c>
      <c r="B1487">
        <f>INDEX(resultados!$A$2:$ZZ$2386, 1481, MATCH($B$2, resultados!$A$1:$ZZ$1, 0))</f>
        <v/>
      </c>
      <c r="C1487">
        <f>INDEX(resultados!$A$2:$ZZ$2386, 1481, MATCH($B$3, resultados!$A$1:$ZZ$1, 0))</f>
        <v/>
      </c>
    </row>
    <row r="1488">
      <c r="A1488">
        <f>INDEX(resultados!$A$2:$ZZ$2386, 1482, MATCH($B$1, resultados!$A$1:$ZZ$1, 0))</f>
        <v/>
      </c>
      <c r="B1488">
        <f>INDEX(resultados!$A$2:$ZZ$2386, 1482, MATCH($B$2, resultados!$A$1:$ZZ$1, 0))</f>
        <v/>
      </c>
      <c r="C1488">
        <f>INDEX(resultados!$A$2:$ZZ$2386, 1482, MATCH($B$3, resultados!$A$1:$ZZ$1, 0))</f>
        <v/>
      </c>
    </row>
    <row r="1489">
      <c r="A1489">
        <f>INDEX(resultados!$A$2:$ZZ$2386, 1483, MATCH($B$1, resultados!$A$1:$ZZ$1, 0))</f>
        <v/>
      </c>
      <c r="B1489">
        <f>INDEX(resultados!$A$2:$ZZ$2386, 1483, MATCH($B$2, resultados!$A$1:$ZZ$1, 0))</f>
        <v/>
      </c>
      <c r="C1489">
        <f>INDEX(resultados!$A$2:$ZZ$2386, 1483, MATCH($B$3, resultados!$A$1:$ZZ$1, 0))</f>
        <v/>
      </c>
    </row>
    <row r="1490">
      <c r="A1490">
        <f>INDEX(resultados!$A$2:$ZZ$2386, 1484, MATCH($B$1, resultados!$A$1:$ZZ$1, 0))</f>
        <v/>
      </c>
      <c r="B1490">
        <f>INDEX(resultados!$A$2:$ZZ$2386, 1484, MATCH($B$2, resultados!$A$1:$ZZ$1, 0))</f>
        <v/>
      </c>
      <c r="C1490">
        <f>INDEX(resultados!$A$2:$ZZ$2386, 1484, MATCH($B$3, resultados!$A$1:$ZZ$1, 0))</f>
        <v/>
      </c>
    </row>
    <row r="1491">
      <c r="A1491">
        <f>INDEX(resultados!$A$2:$ZZ$2386, 1485, MATCH($B$1, resultados!$A$1:$ZZ$1, 0))</f>
        <v/>
      </c>
      <c r="B1491">
        <f>INDEX(resultados!$A$2:$ZZ$2386, 1485, MATCH($B$2, resultados!$A$1:$ZZ$1, 0))</f>
        <v/>
      </c>
      <c r="C1491">
        <f>INDEX(resultados!$A$2:$ZZ$2386, 1485, MATCH($B$3, resultados!$A$1:$ZZ$1, 0))</f>
        <v/>
      </c>
    </row>
    <row r="1492">
      <c r="A1492">
        <f>INDEX(resultados!$A$2:$ZZ$2386, 1486, MATCH($B$1, resultados!$A$1:$ZZ$1, 0))</f>
        <v/>
      </c>
      <c r="B1492">
        <f>INDEX(resultados!$A$2:$ZZ$2386, 1486, MATCH($B$2, resultados!$A$1:$ZZ$1, 0))</f>
        <v/>
      </c>
      <c r="C1492">
        <f>INDEX(resultados!$A$2:$ZZ$2386, 1486, MATCH($B$3, resultados!$A$1:$ZZ$1, 0))</f>
        <v/>
      </c>
    </row>
    <row r="1493">
      <c r="A1493">
        <f>INDEX(resultados!$A$2:$ZZ$2386, 1487, MATCH($B$1, resultados!$A$1:$ZZ$1, 0))</f>
        <v/>
      </c>
      <c r="B1493">
        <f>INDEX(resultados!$A$2:$ZZ$2386, 1487, MATCH($B$2, resultados!$A$1:$ZZ$1, 0))</f>
        <v/>
      </c>
      <c r="C1493">
        <f>INDEX(resultados!$A$2:$ZZ$2386, 1487, MATCH($B$3, resultados!$A$1:$ZZ$1, 0))</f>
        <v/>
      </c>
    </row>
    <row r="1494">
      <c r="A1494">
        <f>INDEX(resultados!$A$2:$ZZ$2386, 1488, MATCH($B$1, resultados!$A$1:$ZZ$1, 0))</f>
        <v/>
      </c>
      <c r="B1494">
        <f>INDEX(resultados!$A$2:$ZZ$2386, 1488, MATCH($B$2, resultados!$A$1:$ZZ$1, 0))</f>
        <v/>
      </c>
      <c r="C1494">
        <f>INDEX(resultados!$A$2:$ZZ$2386, 1488, MATCH($B$3, resultados!$A$1:$ZZ$1, 0))</f>
        <v/>
      </c>
    </row>
    <row r="1495">
      <c r="A1495">
        <f>INDEX(resultados!$A$2:$ZZ$2386, 1489, MATCH($B$1, resultados!$A$1:$ZZ$1, 0))</f>
        <v/>
      </c>
      <c r="B1495">
        <f>INDEX(resultados!$A$2:$ZZ$2386, 1489, MATCH($B$2, resultados!$A$1:$ZZ$1, 0))</f>
        <v/>
      </c>
      <c r="C1495">
        <f>INDEX(resultados!$A$2:$ZZ$2386, 1489, MATCH($B$3, resultados!$A$1:$ZZ$1, 0))</f>
        <v/>
      </c>
    </row>
    <row r="1496">
      <c r="A1496">
        <f>INDEX(resultados!$A$2:$ZZ$2386, 1490, MATCH($B$1, resultados!$A$1:$ZZ$1, 0))</f>
        <v/>
      </c>
      <c r="B1496">
        <f>INDEX(resultados!$A$2:$ZZ$2386, 1490, MATCH($B$2, resultados!$A$1:$ZZ$1, 0))</f>
        <v/>
      </c>
      <c r="C1496">
        <f>INDEX(resultados!$A$2:$ZZ$2386, 1490, MATCH($B$3, resultados!$A$1:$ZZ$1, 0))</f>
        <v/>
      </c>
    </row>
    <row r="1497">
      <c r="A1497">
        <f>INDEX(resultados!$A$2:$ZZ$2386, 1491, MATCH($B$1, resultados!$A$1:$ZZ$1, 0))</f>
        <v/>
      </c>
      <c r="B1497">
        <f>INDEX(resultados!$A$2:$ZZ$2386, 1491, MATCH($B$2, resultados!$A$1:$ZZ$1, 0))</f>
        <v/>
      </c>
      <c r="C1497">
        <f>INDEX(resultados!$A$2:$ZZ$2386, 1491, MATCH($B$3, resultados!$A$1:$ZZ$1, 0))</f>
        <v/>
      </c>
    </row>
    <row r="1498">
      <c r="A1498">
        <f>INDEX(resultados!$A$2:$ZZ$2386, 1492, MATCH($B$1, resultados!$A$1:$ZZ$1, 0))</f>
        <v/>
      </c>
      <c r="B1498">
        <f>INDEX(resultados!$A$2:$ZZ$2386, 1492, MATCH($B$2, resultados!$A$1:$ZZ$1, 0))</f>
        <v/>
      </c>
      <c r="C1498">
        <f>INDEX(resultados!$A$2:$ZZ$2386, 1492, MATCH($B$3, resultados!$A$1:$ZZ$1, 0))</f>
        <v/>
      </c>
    </row>
    <row r="1499">
      <c r="A1499">
        <f>INDEX(resultados!$A$2:$ZZ$2386, 1493, MATCH($B$1, resultados!$A$1:$ZZ$1, 0))</f>
        <v/>
      </c>
      <c r="B1499">
        <f>INDEX(resultados!$A$2:$ZZ$2386, 1493, MATCH($B$2, resultados!$A$1:$ZZ$1, 0))</f>
        <v/>
      </c>
      <c r="C1499">
        <f>INDEX(resultados!$A$2:$ZZ$2386, 1493, MATCH($B$3, resultados!$A$1:$ZZ$1, 0))</f>
        <v/>
      </c>
    </row>
    <row r="1500">
      <c r="A1500">
        <f>INDEX(resultados!$A$2:$ZZ$2386, 1494, MATCH($B$1, resultados!$A$1:$ZZ$1, 0))</f>
        <v/>
      </c>
      <c r="B1500">
        <f>INDEX(resultados!$A$2:$ZZ$2386, 1494, MATCH($B$2, resultados!$A$1:$ZZ$1, 0))</f>
        <v/>
      </c>
      <c r="C1500">
        <f>INDEX(resultados!$A$2:$ZZ$2386, 1494, MATCH($B$3, resultados!$A$1:$ZZ$1, 0))</f>
        <v/>
      </c>
    </row>
    <row r="1501">
      <c r="A1501">
        <f>INDEX(resultados!$A$2:$ZZ$2386, 1495, MATCH($B$1, resultados!$A$1:$ZZ$1, 0))</f>
        <v/>
      </c>
      <c r="B1501">
        <f>INDEX(resultados!$A$2:$ZZ$2386, 1495, MATCH($B$2, resultados!$A$1:$ZZ$1, 0))</f>
        <v/>
      </c>
      <c r="C1501">
        <f>INDEX(resultados!$A$2:$ZZ$2386, 1495, MATCH($B$3, resultados!$A$1:$ZZ$1, 0))</f>
        <v/>
      </c>
    </row>
    <row r="1502">
      <c r="A1502">
        <f>INDEX(resultados!$A$2:$ZZ$2386, 1496, MATCH($B$1, resultados!$A$1:$ZZ$1, 0))</f>
        <v/>
      </c>
      <c r="B1502">
        <f>INDEX(resultados!$A$2:$ZZ$2386, 1496, MATCH($B$2, resultados!$A$1:$ZZ$1, 0))</f>
        <v/>
      </c>
      <c r="C1502">
        <f>INDEX(resultados!$A$2:$ZZ$2386, 1496, MATCH($B$3, resultados!$A$1:$ZZ$1, 0))</f>
        <v/>
      </c>
    </row>
    <row r="1503">
      <c r="A1503">
        <f>INDEX(resultados!$A$2:$ZZ$2386, 1497, MATCH($B$1, resultados!$A$1:$ZZ$1, 0))</f>
        <v/>
      </c>
      <c r="B1503">
        <f>INDEX(resultados!$A$2:$ZZ$2386, 1497, MATCH($B$2, resultados!$A$1:$ZZ$1, 0))</f>
        <v/>
      </c>
      <c r="C1503">
        <f>INDEX(resultados!$A$2:$ZZ$2386, 1497, MATCH($B$3, resultados!$A$1:$ZZ$1, 0))</f>
        <v/>
      </c>
    </row>
    <row r="1504">
      <c r="A1504">
        <f>INDEX(resultados!$A$2:$ZZ$2386, 1498, MATCH($B$1, resultados!$A$1:$ZZ$1, 0))</f>
        <v/>
      </c>
      <c r="B1504">
        <f>INDEX(resultados!$A$2:$ZZ$2386, 1498, MATCH($B$2, resultados!$A$1:$ZZ$1, 0))</f>
        <v/>
      </c>
      <c r="C1504">
        <f>INDEX(resultados!$A$2:$ZZ$2386, 1498, MATCH($B$3, resultados!$A$1:$ZZ$1, 0))</f>
        <v/>
      </c>
    </row>
    <row r="1505">
      <c r="A1505">
        <f>INDEX(resultados!$A$2:$ZZ$2386, 1499, MATCH($B$1, resultados!$A$1:$ZZ$1, 0))</f>
        <v/>
      </c>
      <c r="B1505">
        <f>INDEX(resultados!$A$2:$ZZ$2386, 1499, MATCH($B$2, resultados!$A$1:$ZZ$1, 0))</f>
        <v/>
      </c>
      <c r="C1505">
        <f>INDEX(resultados!$A$2:$ZZ$2386, 1499, MATCH($B$3, resultados!$A$1:$ZZ$1, 0))</f>
        <v/>
      </c>
    </row>
    <row r="1506">
      <c r="A1506">
        <f>INDEX(resultados!$A$2:$ZZ$2386, 1500, MATCH($B$1, resultados!$A$1:$ZZ$1, 0))</f>
        <v/>
      </c>
      <c r="B1506">
        <f>INDEX(resultados!$A$2:$ZZ$2386, 1500, MATCH($B$2, resultados!$A$1:$ZZ$1, 0))</f>
        <v/>
      </c>
      <c r="C1506">
        <f>INDEX(resultados!$A$2:$ZZ$2386, 1500, MATCH($B$3, resultados!$A$1:$ZZ$1, 0))</f>
        <v/>
      </c>
    </row>
    <row r="1507">
      <c r="A1507">
        <f>INDEX(resultados!$A$2:$ZZ$2386, 1501, MATCH($B$1, resultados!$A$1:$ZZ$1, 0))</f>
        <v/>
      </c>
      <c r="B1507">
        <f>INDEX(resultados!$A$2:$ZZ$2386, 1501, MATCH($B$2, resultados!$A$1:$ZZ$1, 0))</f>
        <v/>
      </c>
      <c r="C1507">
        <f>INDEX(resultados!$A$2:$ZZ$2386, 1501, MATCH($B$3, resultados!$A$1:$ZZ$1, 0))</f>
        <v/>
      </c>
    </row>
    <row r="1508">
      <c r="A1508">
        <f>INDEX(resultados!$A$2:$ZZ$2386, 1502, MATCH($B$1, resultados!$A$1:$ZZ$1, 0))</f>
        <v/>
      </c>
      <c r="B1508">
        <f>INDEX(resultados!$A$2:$ZZ$2386, 1502, MATCH($B$2, resultados!$A$1:$ZZ$1, 0))</f>
        <v/>
      </c>
      <c r="C1508">
        <f>INDEX(resultados!$A$2:$ZZ$2386, 1502, MATCH($B$3, resultados!$A$1:$ZZ$1, 0))</f>
        <v/>
      </c>
    </row>
    <row r="1509">
      <c r="A1509">
        <f>INDEX(resultados!$A$2:$ZZ$2386, 1503, MATCH($B$1, resultados!$A$1:$ZZ$1, 0))</f>
        <v/>
      </c>
      <c r="B1509">
        <f>INDEX(resultados!$A$2:$ZZ$2386, 1503, MATCH($B$2, resultados!$A$1:$ZZ$1, 0))</f>
        <v/>
      </c>
      <c r="C1509">
        <f>INDEX(resultados!$A$2:$ZZ$2386, 1503, MATCH($B$3, resultados!$A$1:$ZZ$1, 0))</f>
        <v/>
      </c>
    </row>
    <row r="1510">
      <c r="A1510">
        <f>INDEX(resultados!$A$2:$ZZ$2386, 1504, MATCH($B$1, resultados!$A$1:$ZZ$1, 0))</f>
        <v/>
      </c>
      <c r="B1510">
        <f>INDEX(resultados!$A$2:$ZZ$2386, 1504, MATCH($B$2, resultados!$A$1:$ZZ$1, 0))</f>
        <v/>
      </c>
      <c r="C1510">
        <f>INDEX(resultados!$A$2:$ZZ$2386, 1504, MATCH($B$3, resultados!$A$1:$ZZ$1, 0))</f>
        <v/>
      </c>
    </row>
    <row r="1511">
      <c r="A1511">
        <f>INDEX(resultados!$A$2:$ZZ$2386, 1505, MATCH($B$1, resultados!$A$1:$ZZ$1, 0))</f>
        <v/>
      </c>
      <c r="B1511">
        <f>INDEX(resultados!$A$2:$ZZ$2386, 1505, MATCH($B$2, resultados!$A$1:$ZZ$1, 0))</f>
        <v/>
      </c>
      <c r="C1511">
        <f>INDEX(resultados!$A$2:$ZZ$2386, 1505, MATCH($B$3, resultados!$A$1:$ZZ$1, 0))</f>
        <v/>
      </c>
    </row>
    <row r="1512">
      <c r="A1512">
        <f>INDEX(resultados!$A$2:$ZZ$2386, 1506, MATCH($B$1, resultados!$A$1:$ZZ$1, 0))</f>
        <v/>
      </c>
      <c r="B1512">
        <f>INDEX(resultados!$A$2:$ZZ$2386, 1506, MATCH($B$2, resultados!$A$1:$ZZ$1, 0))</f>
        <v/>
      </c>
      <c r="C1512">
        <f>INDEX(resultados!$A$2:$ZZ$2386, 1506, MATCH($B$3, resultados!$A$1:$ZZ$1, 0))</f>
        <v/>
      </c>
    </row>
    <row r="1513">
      <c r="A1513">
        <f>INDEX(resultados!$A$2:$ZZ$2386, 1507, MATCH($B$1, resultados!$A$1:$ZZ$1, 0))</f>
        <v/>
      </c>
      <c r="B1513">
        <f>INDEX(resultados!$A$2:$ZZ$2386, 1507, MATCH($B$2, resultados!$A$1:$ZZ$1, 0))</f>
        <v/>
      </c>
      <c r="C1513">
        <f>INDEX(resultados!$A$2:$ZZ$2386, 1507, MATCH($B$3, resultados!$A$1:$ZZ$1, 0))</f>
        <v/>
      </c>
    </row>
    <row r="1514">
      <c r="A1514">
        <f>INDEX(resultados!$A$2:$ZZ$2386, 1508, MATCH($B$1, resultados!$A$1:$ZZ$1, 0))</f>
        <v/>
      </c>
      <c r="B1514">
        <f>INDEX(resultados!$A$2:$ZZ$2386, 1508, MATCH($B$2, resultados!$A$1:$ZZ$1, 0))</f>
        <v/>
      </c>
      <c r="C1514">
        <f>INDEX(resultados!$A$2:$ZZ$2386, 1508, MATCH($B$3, resultados!$A$1:$ZZ$1, 0))</f>
        <v/>
      </c>
    </row>
    <row r="1515">
      <c r="A1515">
        <f>INDEX(resultados!$A$2:$ZZ$2386, 1509, MATCH($B$1, resultados!$A$1:$ZZ$1, 0))</f>
        <v/>
      </c>
      <c r="B1515">
        <f>INDEX(resultados!$A$2:$ZZ$2386, 1509, MATCH($B$2, resultados!$A$1:$ZZ$1, 0))</f>
        <v/>
      </c>
      <c r="C1515">
        <f>INDEX(resultados!$A$2:$ZZ$2386, 1509, MATCH($B$3, resultados!$A$1:$ZZ$1, 0))</f>
        <v/>
      </c>
    </row>
    <row r="1516">
      <c r="A1516">
        <f>INDEX(resultados!$A$2:$ZZ$2386, 1510, MATCH($B$1, resultados!$A$1:$ZZ$1, 0))</f>
        <v/>
      </c>
      <c r="B1516">
        <f>INDEX(resultados!$A$2:$ZZ$2386, 1510, MATCH($B$2, resultados!$A$1:$ZZ$1, 0))</f>
        <v/>
      </c>
      <c r="C1516">
        <f>INDEX(resultados!$A$2:$ZZ$2386, 1510, MATCH($B$3, resultados!$A$1:$ZZ$1, 0))</f>
        <v/>
      </c>
    </row>
    <row r="1517">
      <c r="A1517">
        <f>INDEX(resultados!$A$2:$ZZ$2386, 1511, MATCH($B$1, resultados!$A$1:$ZZ$1, 0))</f>
        <v/>
      </c>
      <c r="B1517">
        <f>INDEX(resultados!$A$2:$ZZ$2386, 1511, MATCH($B$2, resultados!$A$1:$ZZ$1, 0))</f>
        <v/>
      </c>
      <c r="C1517">
        <f>INDEX(resultados!$A$2:$ZZ$2386, 1511, MATCH($B$3, resultados!$A$1:$ZZ$1, 0))</f>
        <v/>
      </c>
    </row>
    <row r="1518">
      <c r="A1518">
        <f>INDEX(resultados!$A$2:$ZZ$2386, 1512, MATCH($B$1, resultados!$A$1:$ZZ$1, 0))</f>
        <v/>
      </c>
      <c r="B1518">
        <f>INDEX(resultados!$A$2:$ZZ$2386, 1512, MATCH($B$2, resultados!$A$1:$ZZ$1, 0))</f>
        <v/>
      </c>
      <c r="C1518">
        <f>INDEX(resultados!$A$2:$ZZ$2386, 1512, MATCH($B$3, resultados!$A$1:$ZZ$1, 0))</f>
        <v/>
      </c>
    </row>
    <row r="1519">
      <c r="A1519">
        <f>INDEX(resultados!$A$2:$ZZ$2386, 1513, MATCH($B$1, resultados!$A$1:$ZZ$1, 0))</f>
        <v/>
      </c>
      <c r="B1519">
        <f>INDEX(resultados!$A$2:$ZZ$2386, 1513, MATCH($B$2, resultados!$A$1:$ZZ$1, 0))</f>
        <v/>
      </c>
      <c r="C1519">
        <f>INDEX(resultados!$A$2:$ZZ$2386, 1513, MATCH($B$3, resultados!$A$1:$ZZ$1, 0))</f>
        <v/>
      </c>
    </row>
    <row r="1520">
      <c r="A1520">
        <f>INDEX(resultados!$A$2:$ZZ$2386, 1514, MATCH($B$1, resultados!$A$1:$ZZ$1, 0))</f>
        <v/>
      </c>
      <c r="B1520">
        <f>INDEX(resultados!$A$2:$ZZ$2386, 1514, MATCH($B$2, resultados!$A$1:$ZZ$1, 0))</f>
        <v/>
      </c>
      <c r="C1520">
        <f>INDEX(resultados!$A$2:$ZZ$2386, 1514, MATCH($B$3, resultados!$A$1:$ZZ$1, 0))</f>
        <v/>
      </c>
    </row>
    <row r="1521">
      <c r="A1521">
        <f>INDEX(resultados!$A$2:$ZZ$2386, 1515, MATCH($B$1, resultados!$A$1:$ZZ$1, 0))</f>
        <v/>
      </c>
      <c r="B1521">
        <f>INDEX(resultados!$A$2:$ZZ$2386, 1515, MATCH($B$2, resultados!$A$1:$ZZ$1, 0))</f>
        <v/>
      </c>
      <c r="C1521">
        <f>INDEX(resultados!$A$2:$ZZ$2386, 1515, MATCH($B$3, resultados!$A$1:$ZZ$1, 0))</f>
        <v/>
      </c>
    </row>
    <row r="1522">
      <c r="A1522">
        <f>INDEX(resultados!$A$2:$ZZ$2386, 1516, MATCH($B$1, resultados!$A$1:$ZZ$1, 0))</f>
        <v/>
      </c>
      <c r="B1522">
        <f>INDEX(resultados!$A$2:$ZZ$2386, 1516, MATCH($B$2, resultados!$A$1:$ZZ$1, 0))</f>
        <v/>
      </c>
      <c r="C1522">
        <f>INDEX(resultados!$A$2:$ZZ$2386, 1516, MATCH($B$3, resultados!$A$1:$ZZ$1, 0))</f>
        <v/>
      </c>
    </row>
    <row r="1523">
      <c r="A1523">
        <f>INDEX(resultados!$A$2:$ZZ$2386, 1517, MATCH($B$1, resultados!$A$1:$ZZ$1, 0))</f>
        <v/>
      </c>
      <c r="B1523">
        <f>INDEX(resultados!$A$2:$ZZ$2386, 1517, MATCH($B$2, resultados!$A$1:$ZZ$1, 0))</f>
        <v/>
      </c>
      <c r="C1523">
        <f>INDEX(resultados!$A$2:$ZZ$2386, 1517, MATCH($B$3, resultados!$A$1:$ZZ$1, 0))</f>
        <v/>
      </c>
    </row>
    <row r="1524">
      <c r="A1524">
        <f>INDEX(resultados!$A$2:$ZZ$2386, 1518, MATCH($B$1, resultados!$A$1:$ZZ$1, 0))</f>
        <v/>
      </c>
      <c r="B1524">
        <f>INDEX(resultados!$A$2:$ZZ$2386, 1518, MATCH($B$2, resultados!$A$1:$ZZ$1, 0))</f>
        <v/>
      </c>
      <c r="C1524">
        <f>INDEX(resultados!$A$2:$ZZ$2386, 1518, MATCH($B$3, resultados!$A$1:$ZZ$1, 0))</f>
        <v/>
      </c>
    </row>
    <row r="1525">
      <c r="A1525">
        <f>INDEX(resultados!$A$2:$ZZ$2386, 1519, MATCH($B$1, resultados!$A$1:$ZZ$1, 0))</f>
        <v/>
      </c>
      <c r="B1525">
        <f>INDEX(resultados!$A$2:$ZZ$2386, 1519, MATCH($B$2, resultados!$A$1:$ZZ$1, 0))</f>
        <v/>
      </c>
      <c r="C1525">
        <f>INDEX(resultados!$A$2:$ZZ$2386, 1519, MATCH($B$3, resultados!$A$1:$ZZ$1, 0))</f>
        <v/>
      </c>
    </row>
    <row r="1526">
      <c r="A1526">
        <f>INDEX(resultados!$A$2:$ZZ$2386, 1520, MATCH($B$1, resultados!$A$1:$ZZ$1, 0))</f>
        <v/>
      </c>
      <c r="B1526">
        <f>INDEX(resultados!$A$2:$ZZ$2386, 1520, MATCH($B$2, resultados!$A$1:$ZZ$1, 0))</f>
        <v/>
      </c>
      <c r="C1526">
        <f>INDEX(resultados!$A$2:$ZZ$2386, 1520, MATCH($B$3, resultados!$A$1:$ZZ$1, 0))</f>
        <v/>
      </c>
    </row>
    <row r="1527">
      <c r="A1527">
        <f>INDEX(resultados!$A$2:$ZZ$2386, 1521, MATCH($B$1, resultados!$A$1:$ZZ$1, 0))</f>
        <v/>
      </c>
      <c r="B1527">
        <f>INDEX(resultados!$A$2:$ZZ$2386, 1521, MATCH($B$2, resultados!$A$1:$ZZ$1, 0))</f>
        <v/>
      </c>
      <c r="C1527">
        <f>INDEX(resultados!$A$2:$ZZ$2386, 1521, MATCH($B$3, resultados!$A$1:$ZZ$1, 0))</f>
        <v/>
      </c>
    </row>
    <row r="1528">
      <c r="A1528">
        <f>INDEX(resultados!$A$2:$ZZ$2386, 1522, MATCH($B$1, resultados!$A$1:$ZZ$1, 0))</f>
        <v/>
      </c>
      <c r="B1528">
        <f>INDEX(resultados!$A$2:$ZZ$2386, 1522, MATCH($B$2, resultados!$A$1:$ZZ$1, 0))</f>
        <v/>
      </c>
      <c r="C1528">
        <f>INDEX(resultados!$A$2:$ZZ$2386, 1522, MATCH($B$3, resultados!$A$1:$ZZ$1, 0))</f>
        <v/>
      </c>
    </row>
    <row r="1529">
      <c r="A1529">
        <f>INDEX(resultados!$A$2:$ZZ$2386, 1523, MATCH($B$1, resultados!$A$1:$ZZ$1, 0))</f>
        <v/>
      </c>
      <c r="B1529">
        <f>INDEX(resultados!$A$2:$ZZ$2386, 1523, MATCH($B$2, resultados!$A$1:$ZZ$1, 0))</f>
        <v/>
      </c>
      <c r="C1529">
        <f>INDEX(resultados!$A$2:$ZZ$2386, 1523, MATCH($B$3, resultados!$A$1:$ZZ$1, 0))</f>
        <v/>
      </c>
    </row>
    <row r="1530">
      <c r="A1530">
        <f>INDEX(resultados!$A$2:$ZZ$2386, 1524, MATCH($B$1, resultados!$A$1:$ZZ$1, 0))</f>
        <v/>
      </c>
      <c r="B1530">
        <f>INDEX(resultados!$A$2:$ZZ$2386, 1524, MATCH($B$2, resultados!$A$1:$ZZ$1, 0))</f>
        <v/>
      </c>
      <c r="C1530">
        <f>INDEX(resultados!$A$2:$ZZ$2386, 1524, MATCH($B$3, resultados!$A$1:$ZZ$1, 0))</f>
        <v/>
      </c>
    </row>
    <row r="1531">
      <c r="A1531">
        <f>INDEX(resultados!$A$2:$ZZ$2386, 1525, MATCH($B$1, resultados!$A$1:$ZZ$1, 0))</f>
        <v/>
      </c>
      <c r="B1531">
        <f>INDEX(resultados!$A$2:$ZZ$2386, 1525, MATCH($B$2, resultados!$A$1:$ZZ$1, 0))</f>
        <v/>
      </c>
      <c r="C1531">
        <f>INDEX(resultados!$A$2:$ZZ$2386, 1525, MATCH($B$3, resultados!$A$1:$ZZ$1, 0))</f>
        <v/>
      </c>
    </row>
    <row r="1532">
      <c r="A1532">
        <f>INDEX(resultados!$A$2:$ZZ$2386, 1526, MATCH($B$1, resultados!$A$1:$ZZ$1, 0))</f>
        <v/>
      </c>
      <c r="B1532">
        <f>INDEX(resultados!$A$2:$ZZ$2386, 1526, MATCH($B$2, resultados!$A$1:$ZZ$1, 0))</f>
        <v/>
      </c>
      <c r="C1532">
        <f>INDEX(resultados!$A$2:$ZZ$2386, 1526, MATCH($B$3, resultados!$A$1:$ZZ$1, 0))</f>
        <v/>
      </c>
    </row>
    <row r="1533">
      <c r="A1533">
        <f>INDEX(resultados!$A$2:$ZZ$2386, 1527, MATCH($B$1, resultados!$A$1:$ZZ$1, 0))</f>
        <v/>
      </c>
      <c r="B1533">
        <f>INDEX(resultados!$A$2:$ZZ$2386, 1527, MATCH($B$2, resultados!$A$1:$ZZ$1, 0))</f>
        <v/>
      </c>
      <c r="C1533">
        <f>INDEX(resultados!$A$2:$ZZ$2386, 1527, MATCH($B$3, resultados!$A$1:$ZZ$1, 0))</f>
        <v/>
      </c>
    </row>
    <row r="1534">
      <c r="A1534">
        <f>INDEX(resultados!$A$2:$ZZ$2386, 1528, MATCH($B$1, resultados!$A$1:$ZZ$1, 0))</f>
        <v/>
      </c>
      <c r="B1534">
        <f>INDEX(resultados!$A$2:$ZZ$2386, 1528, MATCH($B$2, resultados!$A$1:$ZZ$1, 0))</f>
        <v/>
      </c>
      <c r="C1534">
        <f>INDEX(resultados!$A$2:$ZZ$2386, 1528, MATCH($B$3, resultados!$A$1:$ZZ$1, 0))</f>
        <v/>
      </c>
    </row>
    <row r="1535">
      <c r="A1535">
        <f>INDEX(resultados!$A$2:$ZZ$2386, 1529, MATCH($B$1, resultados!$A$1:$ZZ$1, 0))</f>
        <v/>
      </c>
      <c r="B1535">
        <f>INDEX(resultados!$A$2:$ZZ$2386, 1529, MATCH($B$2, resultados!$A$1:$ZZ$1, 0))</f>
        <v/>
      </c>
      <c r="C1535">
        <f>INDEX(resultados!$A$2:$ZZ$2386, 1529, MATCH($B$3, resultados!$A$1:$ZZ$1, 0))</f>
        <v/>
      </c>
    </row>
    <row r="1536">
      <c r="A1536">
        <f>INDEX(resultados!$A$2:$ZZ$2386, 1530, MATCH($B$1, resultados!$A$1:$ZZ$1, 0))</f>
        <v/>
      </c>
      <c r="B1536">
        <f>INDEX(resultados!$A$2:$ZZ$2386, 1530, MATCH($B$2, resultados!$A$1:$ZZ$1, 0))</f>
        <v/>
      </c>
      <c r="C1536">
        <f>INDEX(resultados!$A$2:$ZZ$2386, 1530, MATCH($B$3, resultados!$A$1:$ZZ$1, 0))</f>
        <v/>
      </c>
    </row>
    <row r="1537">
      <c r="A1537">
        <f>INDEX(resultados!$A$2:$ZZ$2386, 1531, MATCH($B$1, resultados!$A$1:$ZZ$1, 0))</f>
        <v/>
      </c>
      <c r="B1537">
        <f>INDEX(resultados!$A$2:$ZZ$2386, 1531, MATCH($B$2, resultados!$A$1:$ZZ$1, 0))</f>
        <v/>
      </c>
      <c r="C1537">
        <f>INDEX(resultados!$A$2:$ZZ$2386, 1531, MATCH($B$3, resultados!$A$1:$ZZ$1, 0))</f>
        <v/>
      </c>
    </row>
    <row r="1538">
      <c r="A1538">
        <f>INDEX(resultados!$A$2:$ZZ$2386, 1532, MATCH($B$1, resultados!$A$1:$ZZ$1, 0))</f>
        <v/>
      </c>
      <c r="B1538">
        <f>INDEX(resultados!$A$2:$ZZ$2386, 1532, MATCH($B$2, resultados!$A$1:$ZZ$1, 0))</f>
        <v/>
      </c>
      <c r="C1538">
        <f>INDEX(resultados!$A$2:$ZZ$2386, 1532, MATCH($B$3, resultados!$A$1:$ZZ$1, 0))</f>
        <v/>
      </c>
    </row>
    <row r="1539">
      <c r="A1539">
        <f>INDEX(resultados!$A$2:$ZZ$2386, 1533, MATCH($B$1, resultados!$A$1:$ZZ$1, 0))</f>
        <v/>
      </c>
      <c r="B1539">
        <f>INDEX(resultados!$A$2:$ZZ$2386, 1533, MATCH($B$2, resultados!$A$1:$ZZ$1, 0))</f>
        <v/>
      </c>
      <c r="C1539">
        <f>INDEX(resultados!$A$2:$ZZ$2386, 1533, MATCH($B$3, resultados!$A$1:$ZZ$1, 0))</f>
        <v/>
      </c>
    </row>
    <row r="1540">
      <c r="A1540">
        <f>INDEX(resultados!$A$2:$ZZ$2386, 1534, MATCH($B$1, resultados!$A$1:$ZZ$1, 0))</f>
        <v/>
      </c>
      <c r="B1540">
        <f>INDEX(resultados!$A$2:$ZZ$2386, 1534, MATCH($B$2, resultados!$A$1:$ZZ$1, 0))</f>
        <v/>
      </c>
      <c r="C1540">
        <f>INDEX(resultados!$A$2:$ZZ$2386, 1534, MATCH($B$3, resultados!$A$1:$ZZ$1, 0))</f>
        <v/>
      </c>
    </row>
    <row r="1541">
      <c r="A1541">
        <f>INDEX(resultados!$A$2:$ZZ$2386, 1535, MATCH($B$1, resultados!$A$1:$ZZ$1, 0))</f>
        <v/>
      </c>
      <c r="B1541">
        <f>INDEX(resultados!$A$2:$ZZ$2386, 1535, MATCH($B$2, resultados!$A$1:$ZZ$1, 0))</f>
        <v/>
      </c>
      <c r="C1541">
        <f>INDEX(resultados!$A$2:$ZZ$2386, 1535, MATCH($B$3, resultados!$A$1:$ZZ$1, 0))</f>
        <v/>
      </c>
    </row>
    <row r="1542">
      <c r="A1542">
        <f>INDEX(resultados!$A$2:$ZZ$2386, 1536, MATCH($B$1, resultados!$A$1:$ZZ$1, 0))</f>
        <v/>
      </c>
      <c r="B1542">
        <f>INDEX(resultados!$A$2:$ZZ$2386, 1536, MATCH($B$2, resultados!$A$1:$ZZ$1, 0))</f>
        <v/>
      </c>
      <c r="C1542">
        <f>INDEX(resultados!$A$2:$ZZ$2386, 1536, MATCH($B$3, resultados!$A$1:$ZZ$1, 0))</f>
        <v/>
      </c>
    </row>
    <row r="1543">
      <c r="A1543">
        <f>INDEX(resultados!$A$2:$ZZ$2386, 1537, MATCH($B$1, resultados!$A$1:$ZZ$1, 0))</f>
        <v/>
      </c>
      <c r="B1543">
        <f>INDEX(resultados!$A$2:$ZZ$2386, 1537, MATCH($B$2, resultados!$A$1:$ZZ$1, 0))</f>
        <v/>
      </c>
      <c r="C1543">
        <f>INDEX(resultados!$A$2:$ZZ$2386, 1537, MATCH($B$3, resultados!$A$1:$ZZ$1, 0))</f>
        <v/>
      </c>
    </row>
    <row r="1544">
      <c r="A1544">
        <f>INDEX(resultados!$A$2:$ZZ$2386, 1538, MATCH($B$1, resultados!$A$1:$ZZ$1, 0))</f>
        <v/>
      </c>
      <c r="B1544">
        <f>INDEX(resultados!$A$2:$ZZ$2386, 1538, MATCH($B$2, resultados!$A$1:$ZZ$1, 0))</f>
        <v/>
      </c>
      <c r="C1544">
        <f>INDEX(resultados!$A$2:$ZZ$2386, 1538, MATCH($B$3, resultados!$A$1:$ZZ$1, 0))</f>
        <v/>
      </c>
    </row>
    <row r="1545">
      <c r="A1545">
        <f>INDEX(resultados!$A$2:$ZZ$2386, 1539, MATCH($B$1, resultados!$A$1:$ZZ$1, 0))</f>
        <v/>
      </c>
      <c r="B1545">
        <f>INDEX(resultados!$A$2:$ZZ$2386, 1539, MATCH($B$2, resultados!$A$1:$ZZ$1, 0))</f>
        <v/>
      </c>
      <c r="C1545">
        <f>INDEX(resultados!$A$2:$ZZ$2386, 1539, MATCH($B$3, resultados!$A$1:$ZZ$1, 0))</f>
        <v/>
      </c>
    </row>
    <row r="1546">
      <c r="A1546">
        <f>INDEX(resultados!$A$2:$ZZ$2386, 1540, MATCH($B$1, resultados!$A$1:$ZZ$1, 0))</f>
        <v/>
      </c>
      <c r="B1546">
        <f>INDEX(resultados!$A$2:$ZZ$2386, 1540, MATCH($B$2, resultados!$A$1:$ZZ$1, 0))</f>
        <v/>
      </c>
      <c r="C1546">
        <f>INDEX(resultados!$A$2:$ZZ$2386, 1540, MATCH($B$3, resultados!$A$1:$ZZ$1, 0))</f>
        <v/>
      </c>
    </row>
    <row r="1547">
      <c r="A1547">
        <f>INDEX(resultados!$A$2:$ZZ$2386, 1541, MATCH($B$1, resultados!$A$1:$ZZ$1, 0))</f>
        <v/>
      </c>
      <c r="B1547">
        <f>INDEX(resultados!$A$2:$ZZ$2386, 1541, MATCH($B$2, resultados!$A$1:$ZZ$1, 0))</f>
        <v/>
      </c>
      <c r="C1547">
        <f>INDEX(resultados!$A$2:$ZZ$2386, 1541, MATCH($B$3, resultados!$A$1:$ZZ$1, 0))</f>
        <v/>
      </c>
    </row>
    <row r="1548">
      <c r="A1548">
        <f>INDEX(resultados!$A$2:$ZZ$2386, 1542, MATCH($B$1, resultados!$A$1:$ZZ$1, 0))</f>
        <v/>
      </c>
      <c r="B1548">
        <f>INDEX(resultados!$A$2:$ZZ$2386, 1542, MATCH($B$2, resultados!$A$1:$ZZ$1, 0))</f>
        <v/>
      </c>
      <c r="C1548">
        <f>INDEX(resultados!$A$2:$ZZ$2386, 1542, MATCH($B$3, resultados!$A$1:$ZZ$1, 0))</f>
        <v/>
      </c>
    </row>
    <row r="1549">
      <c r="A1549">
        <f>INDEX(resultados!$A$2:$ZZ$2386, 1543, MATCH($B$1, resultados!$A$1:$ZZ$1, 0))</f>
        <v/>
      </c>
      <c r="B1549">
        <f>INDEX(resultados!$A$2:$ZZ$2386, 1543, MATCH($B$2, resultados!$A$1:$ZZ$1, 0))</f>
        <v/>
      </c>
      <c r="C1549">
        <f>INDEX(resultados!$A$2:$ZZ$2386, 1543, MATCH($B$3, resultados!$A$1:$ZZ$1, 0))</f>
        <v/>
      </c>
    </row>
    <row r="1550">
      <c r="A1550">
        <f>INDEX(resultados!$A$2:$ZZ$2386, 1544, MATCH($B$1, resultados!$A$1:$ZZ$1, 0))</f>
        <v/>
      </c>
      <c r="B1550">
        <f>INDEX(resultados!$A$2:$ZZ$2386, 1544, MATCH($B$2, resultados!$A$1:$ZZ$1, 0))</f>
        <v/>
      </c>
      <c r="C1550">
        <f>INDEX(resultados!$A$2:$ZZ$2386, 1544, MATCH($B$3, resultados!$A$1:$ZZ$1, 0))</f>
        <v/>
      </c>
    </row>
    <row r="1551">
      <c r="A1551">
        <f>INDEX(resultados!$A$2:$ZZ$2386, 1545, MATCH($B$1, resultados!$A$1:$ZZ$1, 0))</f>
        <v/>
      </c>
      <c r="B1551">
        <f>INDEX(resultados!$A$2:$ZZ$2386, 1545, MATCH($B$2, resultados!$A$1:$ZZ$1, 0))</f>
        <v/>
      </c>
      <c r="C1551">
        <f>INDEX(resultados!$A$2:$ZZ$2386, 1545, MATCH($B$3, resultados!$A$1:$ZZ$1, 0))</f>
        <v/>
      </c>
    </row>
    <row r="1552">
      <c r="A1552">
        <f>INDEX(resultados!$A$2:$ZZ$2386, 1546, MATCH($B$1, resultados!$A$1:$ZZ$1, 0))</f>
        <v/>
      </c>
      <c r="B1552">
        <f>INDEX(resultados!$A$2:$ZZ$2386, 1546, MATCH($B$2, resultados!$A$1:$ZZ$1, 0))</f>
        <v/>
      </c>
      <c r="C1552">
        <f>INDEX(resultados!$A$2:$ZZ$2386, 1546, MATCH($B$3, resultados!$A$1:$ZZ$1, 0))</f>
        <v/>
      </c>
    </row>
    <row r="1553">
      <c r="A1553">
        <f>INDEX(resultados!$A$2:$ZZ$2386, 1547, MATCH($B$1, resultados!$A$1:$ZZ$1, 0))</f>
        <v/>
      </c>
      <c r="B1553">
        <f>INDEX(resultados!$A$2:$ZZ$2386, 1547, MATCH($B$2, resultados!$A$1:$ZZ$1, 0))</f>
        <v/>
      </c>
      <c r="C1553">
        <f>INDEX(resultados!$A$2:$ZZ$2386, 1547, MATCH($B$3, resultados!$A$1:$ZZ$1, 0))</f>
        <v/>
      </c>
    </row>
    <row r="1554">
      <c r="A1554">
        <f>INDEX(resultados!$A$2:$ZZ$2386, 1548, MATCH($B$1, resultados!$A$1:$ZZ$1, 0))</f>
        <v/>
      </c>
      <c r="B1554">
        <f>INDEX(resultados!$A$2:$ZZ$2386, 1548, MATCH($B$2, resultados!$A$1:$ZZ$1, 0))</f>
        <v/>
      </c>
      <c r="C1554">
        <f>INDEX(resultados!$A$2:$ZZ$2386, 1548, MATCH($B$3, resultados!$A$1:$ZZ$1, 0))</f>
        <v/>
      </c>
    </row>
    <row r="1555">
      <c r="A1555">
        <f>INDEX(resultados!$A$2:$ZZ$2386, 1549, MATCH($B$1, resultados!$A$1:$ZZ$1, 0))</f>
        <v/>
      </c>
      <c r="B1555">
        <f>INDEX(resultados!$A$2:$ZZ$2386, 1549, MATCH($B$2, resultados!$A$1:$ZZ$1, 0))</f>
        <v/>
      </c>
      <c r="C1555">
        <f>INDEX(resultados!$A$2:$ZZ$2386, 1549, MATCH($B$3, resultados!$A$1:$ZZ$1, 0))</f>
        <v/>
      </c>
    </row>
    <row r="1556">
      <c r="A1556">
        <f>INDEX(resultados!$A$2:$ZZ$2386, 1550, MATCH($B$1, resultados!$A$1:$ZZ$1, 0))</f>
        <v/>
      </c>
      <c r="B1556">
        <f>INDEX(resultados!$A$2:$ZZ$2386, 1550, MATCH($B$2, resultados!$A$1:$ZZ$1, 0))</f>
        <v/>
      </c>
      <c r="C1556">
        <f>INDEX(resultados!$A$2:$ZZ$2386, 1550, MATCH($B$3, resultados!$A$1:$ZZ$1, 0))</f>
        <v/>
      </c>
    </row>
    <row r="1557">
      <c r="A1557">
        <f>INDEX(resultados!$A$2:$ZZ$2386, 1551, MATCH($B$1, resultados!$A$1:$ZZ$1, 0))</f>
        <v/>
      </c>
      <c r="B1557">
        <f>INDEX(resultados!$A$2:$ZZ$2386, 1551, MATCH($B$2, resultados!$A$1:$ZZ$1, 0))</f>
        <v/>
      </c>
      <c r="C1557">
        <f>INDEX(resultados!$A$2:$ZZ$2386, 1551, MATCH($B$3, resultados!$A$1:$ZZ$1, 0))</f>
        <v/>
      </c>
    </row>
    <row r="1558">
      <c r="A1558">
        <f>INDEX(resultados!$A$2:$ZZ$2386, 1552, MATCH($B$1, resultados!$A$1:$ZZ$1, 0))</f>
        <v/>
      </c>
      <c r="B1558">
        <f>INDEX(resultados!$A$2:$ZZ$2386, 1552, MATCH($B$2, resultados!$A$1:$ZZ$1, 0))</f>
        <v/>
      </c>
      <c r="C1558">
        <f>INDEX(resultados!$A$2:$ZZ$2386, 1552, MATCH($B$3, resultados!$A$1:$ZZ$1, 0))</f>
        <v/>
      </c>
    </row>
    <row r="1559">
      <c r="A1559">
        <f>INDEX(resultados!$A$2:$ZZ$2386, 1553, MATCH($B$1, resultados!$A$1:$ZZ$1, 0))</f>
        <v/>
      </c>
      <c r="B1559">
        <f>INDEX(resultados!$A$2:$ZZ$2386, 1553, MATCH($B$2, resultados!$A$1:$ZZ$1, 0))</f>
        <v/>
      </c>
      <c r="C1559">
        <f>INDEX(resultados!$A$2:$ZZ$2386, 1553, MATCH($B$3, resultados!$A$1:$ZZ$1, 0))</f>
        <v/>
      </c>
    </row>
    <row r="1560">
      <c r="A1560">
        <f>INDEX(resultados!$A$2:$ZZ$2386, 1554, MATCH($B$1, resultados!$A$1:$ZZ$1, 0))</f>
        <v/>
      </c>
      <c r="B1560">
        <f>INDEX(resultados!$A$2:$ZZ$2386, 1554, MATCH($B$2, resultados!$A$1:$ZZ$1, 0))</f>
        <v/>
      </c>
      <c r="C1560">
        <f>INDEX(resultados!$A$2:$ZZ$2386, 1554, MATCH($B$3, resultados!$A$1:$ZZ$1, 0))</f>
        <v/>
      </c>
    </row>
    <row r="1561">
      <c r="A1561">
        <f>INDEX(resultados!$A$2:$ZZ$2386, 1555, MATCH($B$1, resultados!$A$1:$ZZ$1, 0))</f>
        <v/>
      </c>
      <c r="B1561">
        <f>INDEX(resultados!$A$2:$ZZ$2386, 1555, MATCH($B$2, resultados!$A$1:$ZZ$1, 0))</f>
        <v/>
      </c>
      <c r="C1561">
        <f>INDEX(resultados!$A$2:$ZZ$2386, 1555, MATCH($B$3, resultados!$A$1:$ZZ$1, 0))</f>
        <v/>
      </c>
    </row>
    <row r="1562">
      <c r="A1562">
        <f>INDEX(resultados!$A$2:$ZZ$2386, 1556, MATCH($B$1, resultados!$A$1:$ZZ$1, 0))</f>
        <v/>
      </c>
      <c r="B1562">
        <f>INDEX(resultados!$A$2:$ZZ$2386, 1556, MATCH($B$2, resultados!$A$1:$ZZ$1, 0))</f>
        <v/>
      </c>
      <c r="C1562">
        <f>INDEX(resultados!$A$2:$ZZ$2386, 1556, MATCH($B$3, resultados!$A$1:$ZZ$1, 0))</f>
        <v/>
      </c>
    </row>
    <row r="1563">
      <c r="A1563">
        <f>INDEX(resultados!$A$2:$ZZ$2386, 1557, MATCH($B$1, resultados!$A$1:$ZZ$1, 0))</f>
        <v/>
      </c>
      <c r="B1563">
        <f>INDEX(resultados!$A$2:$ZZ$2386, 1557, MATCH($B$2, resultados!$A$1:$ZZ$1, 0))</f>
        <v/>
      </c>
      <c r="C1563">
        <f>INDEX(resultados!$A$2:$ZZ$2386, 1557, MATCH($B$3, resultados!$A$1:$ZZ$1, 0))</f>
        <v/>
      </c>
    </row>
    <row r="1564">
      <c r="A1564">
        <f>INDEX(resultados!$A$2:$ZZ$2386, 1558, MATCH($B$1, resultados!$A$1:$ZZ$1, 0))</f>
        <v/>
      </c>
      <c r="B1564">
        <f>INDEX(resultados!$A$2:$ZZ$2386, 1558, MATCH($B$2, resultados!$A$1:$ZZ$1, 0))</f>
        <v/>
      </c>
      <c r="C1564">
        <f>INDEX(resultados!$A$2:$ZZ$2386, 1558, MATCH($B$3, resultados!$A$1:$ZZ$1, 0))</f>
        <v/>
      </c>
    </row>
    <row r="1565">
      <c r="A1565">
        <f>INDEX(resultados!$A$2:$ZZ$2386, 1559, MATCH($B$1, resultados!$A$1:$ZZ$1, 0))</f>
        <v/>
      </c>
      <c r="B1565">
        <f>INDEX(resultados!$A$2:$ZZ$2386, 1559, MATCH($B$2, resultados!$A$1:$ZZ$1, 0))</f>
        <v/>
      </c>
      <c r="C1565">
        <f>INDEX(resultados!$A$2:$ZZ$2386, 1559, MATCH($B$3, resultados!$A$1:$ZZ$1, 0))</f>
        <v/>
      </c>
    </row>
    <row r="1566">
      <c r="A1566">
        <f>INDEX(resultados!$A$2:$ZZ$2386, 1560, MATCH($B$1, resultados!$A$1:$ZZ$1, 0))</f>
        <v/>
      </c>
      <c r="B1566">
        <f>INDEX(resultados!$A$2:$ZZ$2386, 1560, MATCH($B$2, resultados!$A$1:$ZZ$1, 0))</f>
        <v/>
      </c>
      <c r="C1566">
        <f>INDEX(resultados!$A$2:$ZZ$2386, 1560, MATCH($B$3, resultados!$A$1:$ZZ$1, 0))</f>
        <v/>
      </c>
    </row>
    <row r="1567">
      <c r="A1567">
        <f>INDEX(resultados!$A$2:$ZZ$2386, 1561, MATCH($B$1, resultados!$A$1:$ZZ$1, 0))</f>
        <v/>
      </c>
      <c r="B1567">
        <f>INDEX(resultados!$A$2:$ZZ$2386, 1561, MATCH($B$2, resultados!$A$1:$ZZ$1, 0))</f>
        <v/>
      </c>
      <c r="C1567">
        <f>INDEX(resultados!$A$2:$ZZ$2386, 1561, MATCH($B$3, resultados!$A$1:$ZZ$1, 0))</f>
        <v/>
      </c>
    </row>
    <row r="1568">
      <c r="A1568">
        <f>INDEX(resultados!$A$2:$ZZ$2386, 1562, MATCH($B$1, resultados!$A$1:$ZZ$1, 0))</f>
        <v/>
      </c>
      <c r="B1568">
        <f>INDEX(resultados!$A$2:$ZZ$2386, 1562, MATCH($B$2, resultados!$A$1:$ZZ$1, 0))</f>
        <v/>
      </c>
      <c r="C1568">
        <f>INDEX(resultados!$A$2:$ZZ$2386, 1562, MATCH($B$3, resultados!$A$1:$ZZ$1, 0))</f>
        <v/>
      </c>
    </row>
    <row r="1569">
      <c r="A1569">
        <f>INDEX(resultados!$A$2:$ZZ$2386, 1563, MATCH($B$1, resultados!$A$1:$ZZ$1, 0))</f>
        <v/>
      </c>
      <c r="B1569">
        <f>INDEX(resultados!$A$2:$ZZ$2386, 1563, MATCH($B$2, resultados!$A$1:$ZZ$1, 0))</f>
        <v/>
      </c>
      <c r="C1569">
        <f>INDEX(resultados!$A$2:$ZZ$2386, 1563, MATCH($B$3, resultados!$A$1:$ZZ$1, 0))</f>
        <v/>
      </c>
    </row>
    <row r="1570">
      <c r="A1570">
        <f>INDEX(resultados!$A$2:$ZZ$2386, 1564, MATCH($B$1, resultados!$A$1:$ZZ$1, 0))</f>
        <v/>
      </c>
      <c r="B1570">
        <f>INDEX(resultados!$A$2:$ZZ$2386, 1564, MATCH($B$2, resultados!$A$1:$ZZ$1, 0))</f>
        <v/>
      </c>
      <c r="C1570">
        <f>INDEX(resultados!$A$2:$ZZ$2386, 1564, MATCH($B$3, resultados!$A$1:$ZZ$1, 0))</f>
        <v/>
      </c>
    </row>
    <row r="1571">
      <c r="A1571">
        <f>INDEX(resultados!$A$2:$ZZ$2386, 1565, MATCH($B$1, resultados!$A$1:$ZZ$1, 0))</f>
        <v/>
      </c>
      <c r="B1571">
        <f>INDEX(resultados!$A$2:$ZZ$2386, 1565, MATCH($B$2, resultados!$A$1:$ZZ$1, 0))</f>
        <v/>
      </c>
      <c r="C1571">
        <f>INDEX(resultados!$A$2:$ZZ$2386, 1565, MATCH($B$3, resultados!$A$1:$ZZ$1, 0))</f>
        <v/>
      </c>
    </row>
    <row r="1572">
      <c r="A1572">
        <f>INDEX(resultados!$A$2:$ZZ$2386, 1566, MATCH($B$1, resultados!$A$1:$ZZ$1, 0))</f>
        <v/>
      </c>
      <c r="B1572">
        <f>INDEX(resultados!$A$2:$ZZ$2386, 1566, MATCH($B$2, resultados!$A$1:$ZZ$1, 0))</f>
        <v/>
      </c>
      <c r="C1572">
        <f>INDEX(resultados!$A$2:$ZZ$2386, 1566, MATCH($B$3, resultados!$A$1:$ZZ$1, 0))</f>
        <v/>
      </c>
    </row>
    <row r="1573">
      <c r="A1573">
        <f>INDEX(resultados!$A$2:$ZZ$2386, 1567, MATCH($B$1, resultados!$A$1:$ZZ$1, 0))</f>
        <v/>
      </c>
      <c r="B1573">
        <f>INDEX(resultados!$A$2:$ZZ$2386, 1567, MATCH($B$2, resultados!$A$1:$ZZ$1, 0))</f>
        <v/>
      </c>
      <c r="C1573">
        <f>INDEX(resultados!$A$2:$ZZ$2386, 1567, MATCH($B$3, resultados!$A$1:$ZZ$1, 0))</f>
        <v/>
      </c>
    </row>
    <row r="1574">
      <c r="A1574">
        <f>INDEX(resultados!$A$2:$ZZ$2386, 1568, MATCH($B$1, resultados!$A$1:$ZZ$1, 0))</f>
        <v/>
      </c>
      <c r="B1574">
        <f>INDEX(resultados!$A$2:$ZZ$2386, 1568, MATCH($B$2, resultados!$A$1:$ZZ$1, 0))</f>
        <v/>
      </c>
      <c r="C1574">
        <f>INDEX(resultados!$A$2:$ZZ$2386, 1568, MATCH($B$3, resultados!$A$1:$ZZ$1, 0))</f>
        <v/>
      </c>
    </row>
    <row r="1575">
      <c r="A1575">
        <f>INDEX(resultados!$A$2:$ZZ$2386, 1569, MATCH($B$1, resultados!$A$1:$ZZ$1, 0))</f>
        <v/>
      </c>
      <c r="B1575">
        <f>INDEX(resultados!$A$2:$ZZ$2386, 1569, MATCH($B$2, resultados!$A$1:$ZZ$1, 0))</f>
        <v/>
      </c>
      <c r="C1575">
        <f>INDEX(resultados!$A$2:$ZZ$2386, 1569, MATCH($B$3, resultados!$A$1:$ZZ$1, 0))</f>
        <v/>
      </c>
    </row>
    <row r="1576">
      <c r="A1576">
        <f>INDEX(resultados!$A$2:$ZZ$2386, 1570, MATCH($B$1, resultados!$A$1:$ZZ$1, 0))</f>
        <v/>
      </c>
      <c r="B1576">
        <f>INDEX(resultados!$A$2:$ZZ$2386, 1570, MATCH($B$2, resultados!$A$1:$ZZ$1, 0))</f>
        <v/>
      </c>
      <c r="C1576">
        <f>INDEX(resultados!$A$2:$ZZ$2386, 1570, MATCH($B$3, resultados!$A$1:$ZZ$1, 0))</f>
        <v/>
      </c>
    </row>
    <row r="1577">
      <c r="A1577">
        <f>INDEX(resultados!$A$2:$ZZ$2386, 1571, MATCH($B$1, resultados!$A$1:$ZZ$1, 0))</f>
        <v/>
      </c>
      <c r="B1577">
        <f>INDEX(resultados!$A$2:$ZZ$2386, 1571, MATCH($B$2, resultados!$A$1:$ZZ$1, 0))</f>
        <v/>
      </c>
      <c r="C1577">
        <f>INDEX(resultados!$A$2:$ZZ$2386, 1571, MATCH($B$3, resultados!$A$1:$ZZ$1, 0))</f>
        <v/>
      </c>
    </row>
    <row r="1578">
      <c r="A1578">
        <f>INDEX(resultados!$A$2:$ZZ$2386, 1572, MATCH($B$1, resultados!$A$1:$ZZ$1, 0))</f>
        <v/>
      </c>
      <c r="B1578">
        <f>INDEX(resultados!$A$2:$ZZ$2386, 1572, MATCH($B$2, resultados!$A$1:$ZZ$1, 0))</f>
        <v/>
      </c>
      <c r="C1578">
        <f>INDEX(resultados!$A$2:$ZZ$2386, 1572, MATCH($B$3, resultados!$A$1:$ZZ$1, 0))</f>
        <v/>
      </c>
    </row>
    <row r="1579">
      <c r="A1579">
        <f>INDEX(resultados!$A$2:$ZZ$2386, 1573, MATCH($B$1, resultados!$A$1:$ZZ$1, 0))</f>
        <v/>
      </c>
      <c r="B1579">
        <f>INDEX(resultados!$A$2:$ZZ$2386, 1573, MATCH($B$2, resultados!$A$1:$ZZ$1, 0))</f>
        <v/>
      </c>
      <c r="C1579">
        <f>INDEX(resultados!$A$2:$ZZ$2386, 1573, MATCH($B$3, resultados!$A$1:$ZZ$1, 0))</f>
        <v/>
      </c>
    </row>
    <row r="1580">
      <c r="A1580">
        <f>INDEX(resultados!$A$2:$ZZ$2386, 1574, MATCH($B$1, resultados!$A$1:$ZZ$1, 0))</f>
        <v/>
      </c>
      <c r="B1580">
        <f>INDEX(resultados!$A$2:$ZZ$2386, 1574, MATCH($B$2, resultados!$A$1:$ZZ$1, 0))</f>
        <v/>
      </c>
      <c r="C1580">
        <f>INDEX(resultados!$A$2:$ZZ$2386, 1574, MATCH($B$3, resultados!$A$1:$ZZ$1, 0))</f>
        <v/>
      </c>
    </row>
    <row r="1581">
      <c r="A1581">
        <f>INDEX(resultados!$A$2:$ZZ$2386, 1575, MATCH($B$1, resultados!$A$1:$ZZ$1, 0))</f>
        <v/>
      </c>
      <c r="B1581">
        <f>INDEX(resultados!$A$2:$ZZ$2386, 1575, MATCH($B$2, resultados!$A$1:$ZZ$1, 0))</f>
        <v/>
      </c>
      <c r="C1581">
        <f>INDEX(resultados!$A$2:$ZZ$2386, 1575, MATCH($B$3, resultados!$A$1:$ZZ$1, 0))</f>
        <v/>
      </c>
    </row>
    <row r="1582">
      <c r="A1582">
        <f>INDEX(resultados!$A$2:$ZZ$2386, 1576, MATCH($B$1, resultados!$A$1:$ZZ$1, 0))</f>
        <v/>
      </c>
      <c r="B1582">
        <f>INDEX(resultados!$A$2:$ZZ$2386, 1576, MATCH($B$2, resultados!$A$1:$ZZ$1, 0))</f>
        <v/>
      </c>
      <c r="C1582">
        <f>INDEX(resultados!$A$2:$ZZ$2386, 1576, MATCH($B$3, resultados!$A$1:$ZZ$1, 0))</f>
        <v/>
      </c>
    </row>
    <row r="1583">
      <c r="A1583">
        <f>INDEX(resultados!$A$2:$ZZ$2386, 1577, MATCH($B$1, resultados!$A$1:$ZZ$1, 0))</f>
        <v/>
      </c>
      <c r="B1583">
        <f>INDEX(resultados!$A$2:$ZZ$2386, 1577, MATCH($B$2, resultados!$A$1:$ZZ$1, 0))</f>
        <v/>
      </c>
      <c r="C1583">
        <f>INDEX(resultados!$A$2:$ZZ$2386, 1577, MATCH($B$3, resultados!$A$1:$ZZ$1, 0))</f>
        <v/>
      </c>
    </row>
    <row r="1584">
      <c r="A1584">
        <f>INDEX(resultados!$A$2:$ZZ$2386, 1578, MATCH($B$1, resultados!$A$1:$ZZ$1, 0))</f>
        <v/>
      </c>
      <c r="B1584">
        <f>INDEX(resultados!$A$2:$ZZ$2386, 1578, MATCH($B$2, resultados!$A$1:$ZZ$1, 0))</f>
        <v/>
      </c>
      <c r="C1584">
        <f>INDEX(resultados!$A$2:$ZZ$2386, 1578, MATCH($B$3, resultados!$A$1:$ZZ$1, 0))</f>
        <v/>
      </c>
    </row>
    <row r="1585">
      <c r="A1585">
        <f>INDEX(resultados!$A$2:$ZZ$2386, 1579, MATCH($B$1, resultados!$A$1:$ZZ$1, 0))</f>
        <v/>
      </c>
      <c r="B1585">
        <f>INDEX(resultados!$A$2:$ZZ$2386, 1579, MATCH($B$2, resultados!$A$1:$ZZ$1, 0))</f>
        <v/>
      </c>
      <c r="C1585">
        <f>INDEX(resultados!$A$2:$ZZ$2386, 1579, MATCH($B$3, resultados!$A$1:$ZZ$1, 0))</f>
        <v/>
      </c>
    </row>
    <row r="1586">
      <c r="A1586">
        <f>INDEX(resultados!$A$2:$ZZ$2386, 1580, MATCH($B$1, resultados!$A$1:$ZZ$1, 0))</f>
        <v/>
      </c>
      <c r="B1586">
        <f>INDEX(resultados!$A$2:$ZZ$2386, 1580, MATCH($B$2, resultados!$A$1:$ZZ$1, 0))</f>
        <v/>
      </c>
      <c r="C1586">
        <f>INDEX(resultados!$A$2:$ZZ$2386, 1580, MATCH($B$3, resultados!$A$1:$ZZ$1, 0))</f>
        <v/>
      </c>
    </row>
    <row r="1587">
      <c r="A1587">
        <f>INDEX(resultados!$A$2:$ZZ$2386, 1581, MATCH($B$1, resultados!$A$1:$ZZ$1, 0))</f>
        <v/>
      </c>
      <c r="B1587">
        <f>INDEX(resultados!$A$2:$ZZ$2386, 1581, MATCH($B$2, resultados!$A$1:$ZZ$1, 0))</f>
        <v/>
      </c>
      <c r="C1587">
        <f>INDEX(resultados!$A$2:$ZZ$2386, 1581, MATCH($B$3, resultados!$A$1:$ZZ$1, 0))</f>
        <v/>
      </c>
    </row>
    <row r="1588">
      <c r="A1588">
        <f>INDEX(resultados!$A$2:$ZZ$2386, 1582, MATCH($B$1, resultados!$A$1:$ZZ$1, 0))</f>
        <v/>
      </c>
      <c r="B1588">
        <f>INDEX(resultados!$A$2:$ZZ$2386, 1582, MATCH($B$2, resultados!$A$1:$ZZ$1, 0))</f>
        <v/>
      </c>
      <c r="C1588">
        <f>INDEX(resultados!$A$2:$ZZ$2386, 1582, MATCH($B$3, resultados!$A$1:$ZZ$1, 0))</f>
        <v/>
      </c>
    </row>
    <row r="1589">
      <c r="A1589">
        <f>INDEX(resultados!$A$2:$ZZ$2386, 1583, MATCH($B$1, resultados!$A$1:$ZZ$1, 0))</f>
        <v/>
      </c>
      <c r="B1589">
        <f>INDEX(resultados!$A$2:$ZZ$2386, 1583, MATCH($B$2, resultados!$A$1:$ZZ$1, 0))</f>
        <v/>
      </c>
      <c r="C1589">
        <f>INDEX(resultados!$A$2:$ZZ$2386, 1583, MATCH($B$3, resultados!$A$1:$ZZ$1, 0))</f>
        <v/>
      </c>
    </row>
    <row r="1590">
      <c r="A1590">
        <f>INDEX(resultados!$A$2:$ZZ$2386, 1584, MATCH($B$1, resultados!$A$1:$ZZ$1, 0))</f>
        <v/>
      </c>
      <c r="B1590">
        <f>INDEX(resultados!$A$2:$ZZ$2386, 1584, MATCH($B$2, resultados!$A$1:$ZZ$1, 0))</f>
        <v/>
      </c>
      <c r="C1590">
        <f>INDEX(resultados!$A$2:$ZZ$2386, 1584, MATCH($B$3, resultados!$A$1:$ZZ$1, 0))</f>
        <v/>
      </c>
    </row>
    <row r="1591">
      <c r="A1591">
        <f>INDEX(resultados!$A$2:$ZZ$2386, 1585, MATCH($B$1, resultados!$A$1:$ZZ$1, 0))</f>
        <v/>
      </c>
      <c r="B1591">
        <f>INDEX(resultados!$A$2:$ZZ$2386, 1585, MATCH($B$2, resultados!$A$1:$ZZ$1, 0))</f>
        <v/>
      </c>
      <c r="C1591">
        <f>INDEX(resultados!$A$2:$ZZ$2386, 1585, MATCH($B$3, resultados!$A$1:$ZZ$1, 0))</f>
        <v/>
      </c>
    </row>
    <row r="1592">
      <c r="A1592">
        <f>INDEX(resultados!$A$2:$ZZ$2386, 1586, MATCH($B$1, resultados!$A$1:$ZZ$1, 0))</f>
        <v/>
      </c>
      <c r="B1592">
        <f>INDEX(resultados!$A$2:$ZZ$2386, 1586, MATCH($B$2, resultados!$A$1:$ZZ$1, 0))</f>
        <v/>
      </c>
      <c r="C1592">
        <f>INDEX(resultados!$A$2:$ZZ$2386, 1586, MATCH($B$3, resultados!$A$1:$ZZ$1, 0))</f>
        <v/>
      </c>
    </row>
    <row r="1593">
      <c r="A1593">
        <f>INDEX(resultados!$A$2:$ZZ$2386, 1587, MATCH($B$1, resultados!$A$1:$ZZ$1, 0))</f>
        <v/>
      </c>
      <c r="B1593">
        <f>INDEX(resultados!$A$2:$ZZ$2386, 1587, MATCH($B$2, resultados!$A$1:$ZZ$1, 0))</f>
        <v/>
      </c>
      <c r="C1593">
        <f>INDEX(resultados!$A$2:$ZZ$2386, 1587, MATCH($B$3, resultados!$A$1:$ZZ$1, 0))</f>
        <v/>
      </c>
    </row>
    <row r="1594">
      <c r="A1594">
        <f>INDEX(resultados!$A$2:$ZZ$2386, 1588, MATCH($B$1, resultados!$A$1:$ZZ$1, 0))</f>
        <v/>
      </c>
      <c r="B1594">
        <f>INDEX(resultados!$A$2:$ZZ$2386, 1588, MATCH($B$2, resultados!$A$1:$ZZ$1, 0))</f>
        <v/>
      </c>
      <c r="C1594">
        <f>INDEX(resultados!$A$2:$ZZ$2386, 1588, MATCH($B$3, resultados!$A$1:$ZZ$1, 0))</f>
        <v/>
      </c>
    </row>
    <row r="1595">
      <c r="A1595">
        <f>INDEX(resultados!$A$2:$ZZ$2386, 1589, MATCH($B$1, resultados!$A$1:$ZZ$1, 0))</f>
        <v/>
      </c>
      <c r="B1595">
        <f>INDEX(resultados!$A$2:$ZZ$2386, 1589, MATCH($B$2, resultados!$A$1:$ZZ$1, 0))</f>
        <v/>
      </c>
      <c r="C1595">
        <f>INDEX(resultados!$A$2:$ZZ$2386, 1589, MATCH($B$3, resultados!$A$1:$ZZ$1, 0))</f>
        <v/>
      </c>
    </row>
    <row r="1596">
      <c r="A1596">
        <f>INDEX(resultados!$A$2:$ZZ$2386, 1590, MATCH($B$1, resultados!$A$1:$ZZ$1, 0))</f>
        <v/>
      </c>
      <c r="B1596">
        <f>INDEX(resultados!$A$2:$ZZ$2386, 1590, MATCH($B$2, resultados!$A$1:$ZZ$1, 0))</f>
        <v/>
      </c>
      <c r="C1596">
        <f>INDEX(resultados!$A$2:$ZZ$2386, 1590, MATCH($B$3, resultados!$A$1:$ZZ$1, 0))</f>
        <v/>
      </c>
    </row>
    <row r="1597">
      <c r="A1597">
        <f>INDEX(resultados!$A$2:$ZZ$2386, 1591, MATCH($B$1, resultados!$A$1:$ZZ$1, 0))</f>
        <v/>
      </c>
      <c r="B1597">
        <f>INDEX(resultados!$A$2:$ZZ$2386, 1591, MATCH($B$2, resultados!$A$1:$ZZ$1, 0))</f>
        <v/>
      </c>
      <c r="C1597">
        <f>INDEX(resultados!$A$2:$ZZ$2386, 1591, MATCH($B$3, resultados!$A$1:$ZZ$1, 0))</f>
        <v/>
      </c>
    </row>
    <row r="1598">
      <c r="A1598">
        <f>INDEX(resultados!$A$2:$ZZ$2386, 1592, MATCH($B$1, resultados!$A$1:$ZZ$1, 0))</f>
        <v/>
      </c>
      <c r="B1598">
        <f>INDEX(resultados!$A$2:$ZZ$2386, 1592, MATCH($B$2, resultados!$A$1:$ZZ$1, 0))</f>
        <v/>
      </c>
      <c r="C1598">
        <f>INDEX(resultados!$A$2:$ZZ$2386, 1592, MATCH($B$3, resultados!$A$1:$ZZ$1, 0))</f>
        <v/>
      </c>
    </row>
    <row r="1599">
      <c r="A1599">
        <f>INDEX(resultados!$A$2:$ZZ$2386, 1593, MATCH($B$1, resultados!$A$1:$ZZ$1, 0))</f>
        <v/>
      </c>
      <c r="B1599">
        <f>INDEX(resultados!$A$2:$ZZ$2386, 1593, MATCH($B$2, resultados!$A$1:$ZZ$1, 0))</f>
        <v/>
      </c>
      <c r="C1599">
        <f>INDEX(resultados!$A$2:$ZZ$2386, 1593, MATCH($B$3, resultados!$A$1:$ZZ$1, 0))</f>
        <v/>
      </c>
    </row>
    <row r="1600">
      <c r="A1600">
        <f>INDEX(resultados!$A$2:$ZZ$2386, 1594, MATCH($B$1, resultados!$A$1:$ZZ$1, 0))</f>
        <v/>
      </c>
      <c r="B1600">
        <f>INDEX(resultados!$A$2:$ZZ$2386, 1594, MATCH($B$2, resultados!$A$1:$ZZ$1, 0))</f>
        <v/>
      </c>
      <c r="C1600">
        <f>INDEX(resultados!$A$2:$ZZ$2386, 1594, MATCH($B$3, resultados!$A$1:$ZZ$1, 0))</f>
        <v/>
      </c>
    </row>
    <row r="1601">
      <c r="A1601">
        <f>INDEX(resultados!$A$2:$ZZ$2386, 1595, MATCH($B$1, resultados!$A$1:$ZZ$1, 0))</f>
        <v/>
      </c>
      <c r="B1601">
        <f>INDEX(resultados!$A$2:$ZZ$2386, 1595, MATCH($B$2, resultados!$A$1:$ZZ$1, 0))</f>
        <v/>
      </c>
      <c r="C1601">
        <f>INDEX(resultados!$A$2:$ZZ$2386, 1595, MATCH($B$3, resultados!$A$1:$ZZ$1, 0))</f>
        <v/>
      </c>
    </row>
    <row r="1602">
      <c r="A1602">
        <f>INDEX(resultados!$A$2:$ZZ$2386, 1596, MATCH($B$1, resultados!$A$1:$ZZ$1, 0))</f>
        <v/>
      </c>
      <c r="B1602">
        <f>INDEX(resultados!$A$2:$ZZ$2386, 1596, MATCH($B$2, resultados!$A$1:$ZZ$1, 0))</f>
        <v/>
      </c>
      <c r="C1602">
        <f>INDEX(resultados!$A$2:$ZZ$2386, 1596, MATCH($B$3, resultados!$A$1:$ZZ$1, 0))</f>
        <v/>
      </c>
    </row>
    <row r="1603">
      <c r="A1603">
        <f>INDEX(resultados!$A$2:$ZZ$2386, 1597, MATCH($B$1, resultados!$A$1:$ZZ$1, 0))</f>
        <v/>
      </c>
      <c r="B1603">
        <f>INDEX(resultados!$A$2:$ZZ$2386, 1597, MATCH($B$2, resultados!$A$1:$ZZ$1, 0))</f>
        <v/>
      </c>
      <c r="C1603">
        <f>INDEX(resultados!$A$2:$ZZ$2386, 1597, MATCH($B$3, resultados!$A$1:$ZZ$1, 0))</f>
        <v/>
      </c>
    </row>
    <row r="1604">
      <c r="A1604">
        <f>INDEX(resultados!$A$2:$ZZ$2386, 1598, MATCH($B$1, resultados!$A$1:$ZZ$1, 0))</f>
        <v/>
      </c>
      <c r="B1604">
        <f>INDEX(resultados!$A$2:$ZZ$2386, 1598, MATCH($B$2, resultados!$A$1:$ZZ$1, 0))</f>
        <v/>
      </c>
      <c r="C1604">
        <f>INDEX(resultados!$A$2:$ZZ$2386, 1598, MATCH($B$3, resultados!$A$1:$ZZ$1, 0))</f>
        <v/>
      </c>
    </row>
    <row r="1605">
      <c r="A1605">
        <f>INDEX(resultados!$A$2:$ZZ$2386, 1599, MATCH($B$1, resultados!$A$1:$ZZ$1, 0))</f>
        <v/>
      </c>
      <c r="B1605">
        <f>INDEX(resultados!$A$2:$ZZ$2386, 1599, MATCH($B$2, resultados!$A$1:$ZZ$1, 0))</f>
        <v/>
      </c>
      <c r="C1605">
        <f>INDEX(resultados!$A$2:$ZZ$2386, 1599, MATCH($B$3, resultados!$A$1:$ZZ$1, 0))</f>
        <v/>
      </c>
    </row>
    <row r="1606">
      <c r="A1606">
        <f>INDEX(resultados!$A$2:$ZZ$2386, 1600, MATCH($B$1, resultados!$A$1:$ZZ$1, 0))</f>
        <v/>
      </c>
      <c r="B1606">
        <f>INDEX(resultados!$A$2:$ZZ$2386, 1600, MATCH($B$2, resultados!$A$1:$ZZ$1, 0))</f>
        <v/>
      </c>
      <c r="C1606">
        <f>INDEX(resultados!$A$2:$ZZ$2386, 1600, MATCH($B$3, resultados!$A$1:$ZZ$1, 0))</f>
        <v/>
      </c>
    </row>
    <row r="1607">
      <c r="A1607">
        <f>INDEX(resultados!$A$2:$ZZ$2386, 1601, MATCH($B$1, resultados!$A$1:$ZZ$1, 0))</f>
        <v/>
      </c>
      <c r="B1607">
        <f>INDEX(resultados!$A$2:$ZZ$2386, 1601, MATCH($B$2, resultados!$A$1:$ZZ$1, 0))</f>
        <v/>
      </c>
      <c r="C1607">
        <f>INDEX(resultados!$A$2:$ZZ$2386, 1601, MATCH($B$3, resultados!$A$1:$ZZ$1, 0))</f>
        <v/>
      </c>
    </row>
    <row r="1608">
      <c r="A1608">
        <f>INDEX(resultados!$A$2:$ZZ$2386, 1602, MATCH($B$1, resultados!$A$1:$ZZ$1, 0))</f>
        <v/>
      </c>
      <c r="B1608">
        <f>INDEX(resultados!$A$2:$ZZ$2386, 1602, MATCH($B$2, resultados!$A$1:$ZZ$1, 0))</f>
        <v/>
      </c>
      <c r="C1608">
        <f>INDEX(resultados!$A$2:$ZZ$2386, 1602, MATCH($B$3, resultados!$A$1:$ZZ$1, 0))</f>
        <v/>
      </c>
    </row>
    <row r="1609">
      <c r="A1609">
        <f>INDEX(resultados!$A$2:$ZZ$2386, 1603, MATCH($B$1, resultados!$A$1:$ZZ$1, 0))</f>
        <v/>
      </c>
      <c r="B1609">
        <f>INDEX(resultados!$A$2:$ZZ$2386, 1603, MATCH($B$2, resultados!$A$1:$ZZ$1, 0))</f>
        <v/>
      </c>
      <c r="C1609">
        <f>INDEX(resultados!$A$2:$ZZ$2386, 1603, MATCH($B$3, resultados!$A$1:$ZZ$1, 0))</f>
        <v/>
      </c>
    </row>
    <row r="1610">
      <c r="A1610">
        <f>INDEX(resultados!$A$2:$ZZ$2386, 1604, MATCH($B$1, resultados!$A$1:$ZZ$1, 0))</f>
        <v/>
      </c>
      <c r="B1610">
        <f>INDEX(resultados!$A$2:$ZZ$2386, 1604, MATCH($B$2, resultados!$A$1:$ZZ$1, 0))</f>
        <v/>
      </c>
      <c r="C1610">
        <f>INDEX(resultados!$A$2:$ZZ$2386, 1604, MATCH($B$3, resultados!$A$1:$ZZ$1, 0))</f>
        <v/>
      </c>
    </row>
    <row r="1611">
      <c r="A1611">
        <f>INDEX(resultados!$A$2:$ZZ$2386, 1605, MATCH($B$1, resultados!$A$1:$ZZ$1, 0))</f>
        <v/>
      </c>
      <c r="B1611">
        <f>INDEX(resultados!$A$2:$ZZ$2386, 1605, MATCH($B$2, resultados!$A$1:$ZZ$1, 0))</f>
        <v/>
      </c>
      <c r="C1611">
        <f>INDEX(resultados!$A$2:$ZZ$2386, 1605, MATCH($B$3, resultados!$A$1:$ZZ$1, 0))</f>
        <v/>
      </c>
    </row>
    <row r="1612">
      <c r="A1612">
        <f>INDEX(resultados!$A$2:$ZZ$2386, 1606, MATCH($B$1, resultados!$A$1:$ZZ$1, 0))</f>
        <v/>
      </c>
      <c r="B1612">
        <f>INDEX(resultados!$A$2:$ZZ$2386, 1606, MATCH($B$2, resultados!$A$1:$ZZ$1, 0))</f>
        <v/>
      </c>
      <c r="C1612">
        <f>INDEX(resultados!$A$2:$ZZ$2386, 1606, MATCH($B$3, resultados!$A$1:$ZZ$1, 0))</f>
        <v/>
      </c>
    </row>
    <row r="1613">
      <c r="A1613">
        <f>INDEX(resultados!$A$2:$ZZ$2386, 1607, MATCH($B$1, resultados!$A$1:$ZZ$1, 0))</f>
        <v/>
      </c>
      <c r="B1613">
        <f>INDEX(resultados!$A$2:$ZZ$2386, 1607, MATCH($B$2, resultados!$A$1:$ZZ$1, 0))</f>
        <v/>
      </c>
      <c r="C1613">
        <f>INDEX(resultados!$A$2:$ZZ$2386, 1607, MATCH($B$3, resultados!$A$1:$ZZ$1, 0))</f>
        <v/>
      </c>
    </row>
    <row r="1614">
      <c r="A1614">
        <f>INDEX(resultados!$A$2:$ZZ$2386, 1608, MATCH($B$1, resultados!$A$1:$ZZ$1, 0))</f>
        <v/>
      </c>
      <c r="B1614">
        <f>INDEX(resultados!$A$2:$ZZ$2386, 1608, MATCH($B$2, resultados!$A$1:$ZZ$1, 0))</f>
        <v/>
      </c>
      <c r="C1614">
        <f>INDEX(resultados!$A$2:$ZZ$2386, 1608, MATCH($B$3, resultados!$A$1:$ZZ$1, 0))</f>
        <v/>
      </c>
    </row>
    <row r="1615">
      <c r="A1615">
        <f>INDEX(resultados!$A$2:$ZZ$2386, 1609, MATCH($B$1, resultados!$A$1:$ZZ$1, 0))</f>
        <v/>
      </c>
      <c r="B1615">
        <f>INDEX(resultados!$A$2:$ZZ$2386, 1609, MATCH($B$2, resultados!$A$1:$ZZ$1, 0))</f>
        <v/>
      </c>
      <c r="C1615">
        <f>INDEX(resultados!$A$2:$ZZ$2386, 1609, MATCH($B$3, resultados!$A$1:$ZZ$1, 0))</f>
        <v/>
      </c>
    </row>
    <row r="1616">
      <c r="A1616">
        <f>INDEX(resultados!$A$2:$ZZ$2386, 1610, MATCH($B$1, resultados!$A$1:$ZZ$1, 0))</f>
        <v/>
      </c>
      <c r="B1616">
        <f>INDEX(resultados!$A$2:$ZZ$2386, 1610, MATCH($B$2, resultados!$A$1:$ZZ$1, 0))</f>
        <v/>
      </c>
      <c r="C1616">
        <f>INDEX(resultados!$A$2:$ZZ$2386, 1610, MATCH($B$3, resultados!$A$1:$ZZ$1, 0))</f>
        <v/>
      </c>
    </row>
    <row r="1617">
      <c r="A1617">
        <f>INDEX(resultados!$A$2:$ZZ$2386, 1611, MATCH($B$1, resultados!$A$1:$ZZ$1, 0))</f>
        <v/>
      </c>
      <c r="B1617">
        <f>INDEX(resultados!$A$2:$ZZ$2386, 1611, MATCH($B$2, resultados!$A$1:$ZZ$1, 0))</f>
        <v/>
      </c>
      <c r="C1617">
        <f>INDEX(resultados!$A$2:$ZZ$2386, 1611, MATCH($B$3, resultados!$A$1:$ZZ$1, 0))</f>
        <v/>
      </c>
    </row>
    <row r="1618">
      <c r="A1618">
        <f>INDEX(resultados!$A$2:$ZZ$2386, 1612, MATCH($B$1, resultados!$A$1:$ZZ$1, 0))</f>
        <v/>
      </c>
      <c r="B1618">
        <f>INDEX(resultados!$A$2:$ZZ$2386, 1612, MATCH($B$2, resultados!$A$1:$ZZ$1, 0))</f>
        <v/>
      </c>
      <c r="C1618">
        <f>INDEX(resultados!$A$2:$ZZ$2386, 1612, MATCH($B$3, resultados!$A$1:$ZZ$1, 0))</f>
        <v/>
      </c>
    </row>
    <row r="1619">
      <c r="A1619">
        <f>INDEX(resultados!$A$2:$ZZ$2386, 1613, MATCH($B$1, resultados!$A$1:$ZZ$1, 0))</f>
        <v/>
      </c>
      <c r="B1619">
        <f>INDEX(resultados!$A$2:$ZZ$2386, 1613, MATCH($B$2, resultados!$A$1:$ZZ$1, 0))</f>
        <v/>
      </c>
      <c r="C1619">
        <f>INDEX(resultados!$A$2:$ZZ$2386, 1613, MATCH($B$3, resultados!$A$1:$ZZ$1, 0))</f>
        <v/>
      </c>
    </row>
    <row r="1620">
      <c r="A1620">
        <f>INDEX(resultados!$A$2:$ZZ$2386, 1614, MATCH($B$1, resultados!$A$1:$ZZ$1, 0))</f>
        <v/>
      </c>
      <c r="B1620">
        <f>INDEX(resultados!$A$2:$ZZ$2386, 1614, MATCH($B$2, resultados!$A$1:$ZZ$1, 0))</f>
        <v/>
      </c>
      <c r="C1620">
        <f>INDEX(resultados!$A$2:$ZZ$2386, 1614, MATCH($B$3, resultados!$A$1:$ZZ$1, 0))</f>
        <v/>
      </c>
    </row>
    <row r="1621">
      <c r="A1621">
        <f>INDEX(resultados!$A$2:$ZZ$2386, 1615, MATCH($B$1, resultados!$A$1:$ZZ$1, 0))</f>
        <v/>
      </c>
      <c r="B1621">
        <f>INDEX(resultados!$A$2:$ZZ$2386, 1615, MATCH($B$2, resultados!$A$1:$ZZ$1, 0))</f>
        <v/>
      </c>
      <c r="C1621">
        <f>INDEX(resultados!$A$2:$ZZ$2386, 1615, MATCH($B$3, resultados!$A$1:$ZZ$1, 0))</f>
        <v/>
      </c>
    </row>
    <row r="1622">
      <c r="A1622">
        <f>INDEX(resultados!$A$2:$ZZ$2386, 1616, MATCH($B$1, resultados!$A$1:$ZZ$1, 0))</f>
        <v/>
      </c>
      <c r="B1622">
        <f>INDEX(resultados!$A$2:$ZZ$2386, 1616, MATCH($B$2, resultados!$A$1:$ZZ$1, 0))</f>
        <v/>
      </c>
      <c r="C1622">
        <f>INDEX(resultados!$A$2:$ZZ$2386, 1616, MATCH($B$3, resultados!$A$1:$ZZ$1, 0))</f>
        <v/>
      </c>
    </row>
    <row r="1623">
      <c r="A1623">
        <f>INDEX(resultados!$A$2:$ZZ$2386, 1617, MATCH($B$1, resultados!$A$1:$ZZ$1, 0))</f>
        <v/>
      </c>
      <c r="B1623">
        <f>INDEX(resultados!$A$2:$ZZ$2386, 1617, MATCH($B$2, resultados!$A$1:$ZZ$1, 0))</f>
        <v/>
      </c>
      <c r="C1623">
        <f>INDEX(resultados!$A$2:$ZZ$2386, 1617, MATCH($B$3, resultados!$A$1:$ZZ$1, 0))</f>
        <v/>
      </c>
    </row>
    <row r="1624">
      <c r="A1624">
        <f>INDEX(resultados!$A$2:$ZZ$2386, 1618, MATCH($B$1, resultados!$A$1:$ZZ$1, 0))</f>
        <v/>
      </c>
      <c r="B1624">
        <f>INDEX(resultados!$A$2:$ZZ$2386, 1618, MATCH($B$2, resultados!$A$1:$ZZ$1, 0))</f>
        <v/>
      </c>
      <c r="C1624">
        <f>INDEX(resultados!$A$2:$ZZ$2386, 1618, MATCH($B$3, resultados!$A$1:$ZZ$1, 0))</f>
        <v/>
      </c>
    </row>
    <row r="1625">
      <c r="A1625">
        <f>INDEX(resultados!$A$2:$ZZ$2386, 1619, MATCH($B$1, resultados!$A$1:$ZZ$1, 0))</f>
        <v/>
      </c>
      <c r="B1625">
        <f>INDEX(resultados!$A$2:$ZZ$2386, 1619, MATCH($B$2, resultados!$A$1:$ZZ$1, 0))</f>
        <v/>
      </c>
      <c r="C1625">
        <f>INDEX(resultados!$A$2:$ZZ$2386, 1619, MATCH($B$3, resultados!$A$1:$ZZ$1, 0))</f>
        <v/>
      </c>
    </row>
    <row r="1626">
      <c r="A1626">
        <f>INDEX(resultados!$A$2:$ZZ$2386, 1620, MATCH($B$1, resultados!$A$1:$ZZ$1, 0))</f>
        <v/>
      </c>
      <c r="B1626">
        <f>INDEX(resultados!$A$2:$ZZ$2386, 1620, MATCH($B$2, resultados!$A$1:$ZZ$1, 0))</f>
        <v/>
      </c>
      <c r="C1626">
        <f>INDEX(resultados!$A$2:$ZZ$2386, 1620, MATCH($B$3, resultados!$A$1:$ZZ$1, 0))</f>
        <v/>
      </c>
    </row>
    <row r="1627">
      <c r="A1627">
        <f>INDEX(resultados!$A$2:$ZZ$2386, 1621, MATCH($B$1, resultados!$A$1:$ZZ$1, 0))</f>
        <v/>
      </c>
      <c r="B1627">
        <f>INDEX(resultados!$A$2:$ZZ$2386, 1621, MATCH($B$2, resultados!$A$1:$ZZ$1, 0))</f>
        <v/>
      </c>
      <c r="C1627">
        <f>INDEX(resultados!$A$2:$ZZ$2386, 1621, MATCH($B$3, resultados!$A$1:$ZZ$1, 0))</f>
        <v/>
      </c>
    </row>
    <row r="1628">
      <c r="A1628">
        <f>INDEX(resultados!$A$2:$ZZ$2386, 1622, MATCH($B$1, resultados!$A$1:$ZZ$1, 0))</f>
        <v/>
      </c>
      <c r="B1628">
        <f>INDEX(resultados!$A$2:$ZZ$2386, 1622, MATCH($B$2, resultados!$A$1:$ZZ$1, 0))</f>
        <v/>
      </c>
      <c r="C1628">
        <f>INDEX(resultados!$A$2:$ZZ$2386, 1622, MATCH($B$3, resultados!$A$1:$ZZ$1, 0))</f>
        <v/>
      </c>
    </row>
    <row r="1629">
      <c r="A1629">
        <f>INDEX(resultados!$A$2:$ZZ$2386, 1623, MATCH($B$1, resultados!$A$1:$ZZ$1, 0))</f>
        <v/>
      </c>
      <c r="B1629">
        <f>INDEX(resultados!$A$2:$ZZ$2386, 1623, MATCH($B$2, resultados!$A$1:$ZZ$1, 0))</f>
        <v/>
      </c>
      <c r="C1629">
        <f>INDEX(resultados!$A$2:$ZZ$2386, 1623, MATCH($B$3, resultados!$A$1:$ZZ$1, 0))</f>
        <v/>
      </c>
    </row>
    <row r="1630">
      <c r="A1630">
        <f>INDEX(resultados!$A$2:$ZZ$2386, 1624, MATCH($B$1, resultados!$A$1:$ZZ$1, 0))</f>
        <v/>
      </c>
      <c r="B1630">
        <f>INDEX(resultados!$A$2:$ZZ$2386, 1624, MATCH($B$2, resultados!$A$1:$ZZ$1, 0))</f>
        <v/>
      </c>
      <c r="C1630">
        <f>INDEX(resultados!$A$2:$ZZ$2386, 1624, MATCH($B$3, resultados!$A$1:$ZZ$1, 0))</f>
        <v/>
      </c>
    </row>
    <row r="1631">
      <c r="A1631">
        <f>INDEX(resultados!$A$2:$ZZ$2386, 1625, MATCH($B$1, resultados!$A$1:$ZZ$1, 0))</f>
        <v/>
      </c>
      <c r="B1631">
        <f>INDEX(resultados!$A$2:$ZZ$2386, 1625, MATCH($B$2, resultados!$A$1:$ZZ$1, 0))</f>
        <v/>
      </c>
      <c r="C1631">
        <f>INDEX(resultados!$A$2:$ZZ$2386, 1625, MATCH($B$3, resultados!$A$1:$ZZ$1, 0))</f>
        <v/>
      </c>
    </row>
    <row r="1632">
      <c r="A1632">
        <f>INDEX(resultados!$A$2:$ZZ$2386, 1626, MATCH($B$1, resultados!$A$1:$ZZ$1, 0))</f>
        <v/>
      </c>
      <c r="B1632">
        <f>INDEX(resultados!$A$2:$ZZ$2386, 1626, MATCH($B$2, resultados!$A$1:$ZZ$1, 0))</f>
        <v/>
      </c>
      <c r="C1632">
        <f>INDEX(resultados!$A$2:$ZZ$2386, 1626, MATCH($B$3, resultados!$A$1:$ZZ$1, 0))</f>
        <v/>
      </c>
    </row>
    <row r="1633">
      <c r="A1633">
        <f>INDEX(resultados!$A$2:$ZZ$2386, 1627, MATCH($B$1, resultados!$A$1:$ZZ$1, 0))</f>
        <v/>
      </c>
      <c r="B1633">
        <f>INDEX(resultados!$A$2:$ZZ$2386, 1627, MATCH($B$2, resultados!$A$1:$ZZ$1, 0))</f>
        <v/>
      </c>
      <c r="C1633">
        <f>INDEX(resultados!$A$2:$ZZ$2386, 1627, MATCH($B$3, resultados!$A$1:$ZZ$1, 0))</f>
        <v/>
      </c>
    </row>
    <row r="1634">
      <c r="A1634">
        <f>INDEX(resultados!$A$2:$ZZ$2386, 1628, MATCH($B$1, resultados!$A$1:$ZZ$1, 0))</f>
        <v/>
      </c>
      <c r="B1634">
        <f>INDEX(resultados!$A$2:$ZZ$2386, 1628, MATCH($B$2, resultados!$A$1:$ZZ$1, 0))</f>
        <v/>
      </c>
      <c r="C1634">
        <f>INDEX(resultados!$A$2:$ZZ$2386, 1628, MATCH($B$3, resultados!$A$1:$ZZ$1, 0))</f>
        <v/>
      </c>
    </row>
    <row r="1635">
      <c r="A1635">
        <f>INDEX(resultados!$A$2:$ZZ$2386, 1629, MATCH($B$1, resultados!$A$1:$ZZ$1, 0))</f>
        <v/>
      </c>
      <c r="B1635">
        <f>INDEX(resultados!$A$2:$ZZ$2386, 1629, MATCH($B$2, resultados!$A$1:$ZZ$1, 0))</f>
        <v/>
      </c>
      <c r="C1635">
        <f>INDEX(resultados!$A$2:$ZZ$2386, 1629, MATCH($B$3, resultados!$A$1:$ZZ$1, 0))</f>
        <v/>
      </c>
    </row>
    <row r="1636">
      <c r="A1636">
        <f>INDEX(resultados!$A$2:$ZZ$2386, 1630, MATCH($B$1, resultados!$A$1:$ZZ$1, 0))</f>
        <v/>
      </c>
      <c r="B1636">
        <f>INDEX(resultados!$A$2:$ZZ$2386, 1630, MATCH($B$2, resultados!$A$1:$ZZ$1, 0))</f>
        <v/>
      </c>
      <c r="C1636">
        <f>INDEX(resultados!$A$2:$ZZ$2386, 1630, MATCH($B$3, resultados!$A$1:$ZZ$1, 0))</f>
        <v/>
      </c>
    </row>
    <row r="1637">
      <c r="A1637">
        <f>INDEX(resultados!$A$2:$ZZ$2386, 1631, MATCH($B$1, resultados!$A$1:$ZZ$1, 0))</f>
        <v/>
      </c>
      <c r="B1637">
        <f>INDEX(resultados!$A$2:$ZZ$2386, 1631, MATCH($B$2, resultados!$A$1:$ZZ$1, 0))</f>
        <v/>
      </c>
      <c r="C1637">
        <f>INDEX(resultados!$A$2:$ZZ$2386, 1631, MATCH($B$3, resultados!$A$1:$ZZ$1, 0))</f>
        <v/>
      </c>
    </row>
    <row r="1638">
      <c r="A1638">
        <f>INDEX(resultados!$A$2:$ZZ$2386, 1632, MATCH($B$1, resultados!$A$1:$ZZ$1, 0))</f>
        <v/>
      </c>
      <c r="B1638">
        <f>INDEX(resultados!$A$2:$ZZ$2386, 1632, MATCH($B$2, resultados!$A$1:$ZZ$1, 0))</f>
        <v/>
      </c>
      <c r="C1638">
        <f>INDEX(resultados!$A$2:$ZZ$2386, 1632, MATCH($B$3, resultados!$A$1:$ZZ$1, 0))</f>
        <v/>
      </c>
    </row>
    <row r="1639">
      <c r="A1639">
        <f>INDEX(resultados!$A$2:$ZZ$2386, 1633, MATCH($B$1, resultados!$A$1:$ZZ$1, 0))</f>
        <v/>
      </c>
      <c r="B1639">
        <f>INDEX(resultados!$A$2:$ZZ$2386, 1633, MATCH($B$2, resultados!$A$1:$ZZ$1, 0))</f>
        <v/>
      </c>
      <c r="C1639">
        <f>INDEX(resultados!$A$2:$ZZ$2386, 1633, MATCH($B$3, resultados!$A$1:$ZZ$1, 0))</f>
        <v/>
      </c>
    </row>
    <row r="1640">
      <c r="A1640">
        <f>INDEX(resultados!$A$2:$ZZ$2386, 1634, MATCH($B$1, resultados!$A$1:$ZZ$1, 0))</f>
        <v/>
      </c>
      <c r="B1640">
        <f>INDEX(resultados!$A$2:$ZZ$2386, 1634, MATCH($B$2, resultados!$A$1:$ZZ$1, 0))</f>
        <v/>
      </c>
      <c r="C1640">
        <f>INDEX(resultados!$A$2:$ZZ$2386, 1634, MATCH($B$3, resultados!$A$1:$ZZ$1, 0))</f>
        <v/>
      </c>
    </row>
    <row r="1641">
      <c r="A1641">
        <f>INDEX(resultados!$A$2:$ZZ$2386, 1635, MATCH($B$1, resultados!$A$1:$ZZ$1, 0))</f>
        <v/>
      </c>
      <c r="B1641">
        <f>INDEX(resultados!$A$2:$ZZ$2386, 1635, MATCH($B$2, resultados!$A$1:$ZZ$1, 0))</f>
        <v/>
      </c>
      <c r="C1641">
        <f>INDEX(resultados!$A$2:$ZZ$2386, 1635, MATCH($B$3, resultados!$A$1:$ZZ$1, 0))</f>
        <v/>
      </c>
    </row>
    <row r="1642">
      <c r="A1642">
        <f>INDEX(resultados!$A$2:$ZZ$2386, 1636, MATCH($B$1, resultados!$A$1:$ZZ$1, 0))</f>
        <v/>
      </c>
      <c r="B1642">
        <f>INDEX(resultados!$A$2:$ZZ$2386, 1636, MATCH($B$2, resultados!$A$1:$ZZ$1, 0))</f>
        <v/>
      </c>
      <c r="C1642">
        <f>INDEX(resultados!$A$2:$ZZ$2386, 1636, MATCH($B$3, resultados!$A$1:$ZZ$1, 0))</f>
        <v/>
      </c>
    </row>
    <row r="1643">
      <c r="A1643">
        <f>INDEX(resultados!$A$2:$ZZ$2386, 1637, MATCH($B$1, resultados!$A$1:$ZZ$1, 0))</f>
        <v/>
      </c>
      <c r="B1643">
        <f>INDEX(resultados!$A$2:$ZZ$2386, 1637, MATCH($B$2, resultados!$A$1:$ZZ$1, 0))</f>
        <v/>
      </c>
      <c r="C1643">
        <f>INDEX(resultados!$A$2:$ZZ$2386, 1637, MATCH($B$3, resultados!$A$1:$ZZ$1, 0))</f>
        <v/>
      </c>
    </row>
    <row r="1644">
      <c r="A1644">
        <f>INDEX(resultados!$A$2:$ZZ$2386, 1638, MATCH($B$1, resultados!$A$1:$ZZ$1, 0))</f>
        <v/>
      </c>
      <c r="B1644">
        <f>INDEX(resultados!$A$2:$ZZ$2386, 1638, MATCH($B$2, resultados!$A$1:$ZZ$1, 0))</f>
        <v/>
      </c>
      <c r="C1644">
        <f>INDEX(resultados!$A$2:$ZZ$2386, 1638, MATCH($B$3, resultados!$A$1:$ZZ$1, 0))</f>
        <v/>
      </c>
    </row>
    <row r="1645">
      <c r="A1645">
        <f>INDEX(resultados!$A$2:$ZZ$2386, 1639, MATCH($B$1, resultados!$A$1:$ZZ$1, 0))</f>
        <v/>
      </c>
      <c r="B1645">
        <f>INDEX(resultados!$A$2:$ZZ$2386, 1639, MATCH($B$2, resultados!$A$1:$ZZ$1, 0))</f>
        <v/>
      </c>
      <c r="C1645">
        <f>INDEX(resultados!$A$2:$ZZ$2386, 1639, MATCH($B$3, resultados!$A$1:$ZZ$1, 0))</f>
        <v/>
      </c>
    </row>
    <row r="1646">
      <c r="A1646">
        <f>INDEX(resultados!$A$2:$ZZ$2386, 1640, MATCH($B$1, resultados!$A$1:$ZZ$1, 0))</f>
        <v/>
      </c>
      <c r="B1646">
        <f>INDEX(resultados!$A$2:$ZZ$2386, 1640, MATCH($B$2, resultados!$A$1:$ZZ$1, 0))</f>
        <v/>
      </c>
      <c r="C1646">
        <f>INDEX(resultados!$A$2:$ZZ$2386, 1640, MATCH($B$3, resultados!$A$1:$ZZ$1, 0))</f>
        <v/>
      </c>
    </row>
    <row r="1647">
      <c r="A1647">
        <f>INDEX(resultados!$A$2:$ZZ$2386, 1641, MATCH($B$1, resultados!$A$1:$ZZ$1, 0))</f>
        <v/>
      </c>
      <c r="B1647">
        <f>INDEX(resultados!$A$2:$ZZ$2386, 1641, MATCH($B$2, resultados!$A$1:$ZZ$1, 0))</f>
        <v/>
      </c>
      <c r="C1647">
        <f>INDEX(resultados!$A$2:$ZZ$2386, 1641, MATCH($B$3, resultados!$A$1:$ZZ$1, 0))</f>
        <v/>
      </c>
    </row>
    <row r="1648">
      <c r="A1648">
        <f>INDEX(resultados!$A$2:$ZZ$2386, 1642, MATCH($B$1, resultados!$A$1:$ZZ$1, 0))</f>
        <v/>
      </c>
      <c r="B1648">
        <f>INDEX(resultados!$A$2:$ZZ$2386, 1642, MATCH($B$2, resultados!$A$1:$ZZ$1, 0))</f>
        <v/>
      </c>
      <c r="C1648">
        <f>INDEX(resultados!$A$2:$ZZ$2386, 1642, MATCH($B$3, resultados!$A$1:$ZZ$1, 0))</f>
        <v/>
      </c>
    </row>
    <row r="1649">
      <c r="A1649">
        <f>INDEX(resultados!$A$2:$ZZ$2386, 1643, MATCH($B$1, resultados!$A$1:$ZZ$1, 0))</f>
        <v/>
      </c>
      <c r="B1649">
        <f>INDEX(resultados!$A$2:$ZZ$2386, 1643, MATCH($B$2, resultados!$A$1:$ZZ$1, 0))</f>
        <v/>
      </c>
      <c r="C1649">
        <f>INDEX(resultados!$A$2:$ZZ$2386, 1643, MATCH($B$3, resultados!$A$1:$ZZ$1, 0))</f>
        <v/>
      </c>
    </row>
    <row r="1650">
      <c r="A1650">
        <f>INDEX(resultados!$A$2:$ZZ$2386, 1644, MATCH($B$1, resultados!$A$1:$ZZ$1, 0))</f>
        <v/>
      </c>
      <c r="B1650">
        <f>INDEX(resultados!$A$2:$ZZ$2386, 1644, MATCH($B$2, resultados!$A$1:$ZZ$1, 0))</f>
        <v/>
      </c>
      <c r="C1650">
        <f>INDEX(resultados!$A$2:$ZZ$2386, 1644, MATCH($B$3, resultados!$A$1:$ZZ$1, 0))</f>
        <v/>
      </c>
    </row>
    <row r="1651">
      <c r="A1651">
        <f>INDEX(resultados!$A$2:$ZZ$2386, 1645, MATCH($B$1, resultados!$A$1:$ZZ$1, 0))</f>
        <v/>
      </c>
      <c r="B1651">
        <f>INDEX(resultados!$A$2:$ZZ$2386, 1645, MATCH($B$2, resultados!$A$1:$ZZ$1, 0))</f>
        <v/>
      </c>
      <c r="C1651">
        <f>INDEX(resultados!$A$2:$ZZ$2386, 1645, MATCH($B$3, resultados!$A$1:$ZZ$1, 0))</f>
        <v/>
      </c>
    </row>
    <row r="1652">
      <c r="A1652">
        <f>INDEX(resultados!$A$2:$ZZ$2386, 1646, MATCH($B$1, resultados!$A$1:$ZZ$1, 0))</f>
        <v/>
      </c>
      <c r="B1652">
        <f>INDEX(resultados!$A$2:$ZZ$2386, 1646, MATCH($B$2, resultados!$A$1:$ZZ$1, 0))</f>
        <v/>
      </c>
      <c r="C1652">
        <f>INDEX(resultados!$A$2:$ZZ$2386, 1646, MATCH($B$3, resultados!$A$1:$ZZ$1, 0))</f>
        <v/>
      </c>
    </row>
    <row r="1653">
      <c r="A1653">
        <f>INDEX(resultados!$A$2:$ZZ$2386, 1647, MATCH($B$1, resultados!$A$1:$ZZ$1, 0))</f>
        <v/>
      </c>
      <c r="B1653">
        <f>INDEX(resultados!$A$2:$ZZ$2386, 1647, MATCH($B$2, resultados!$A$1:$ZZ$1, 0))</f>
        <v/>
      </c>
      <c r="C1653">
        <f>INDEX(resultados!$A$2:$ZZ$2386, 1647, MATCH($B$3, resultados!$A$1:$ZZ$1, 0))</f>
        <v/>
      </c>
    </row>
    <row r="1654">
      <c r="A1654">
        <f>INDEX(resultados!$A$2:$ZZ$2386, 1648, MATCH($B$1, resultados!$A$1:$ZZ$1, 0))</f>
        <v/>
      </c>
      <c r="B1654">
        <f>INDEX(resultados!$A$2:$ZZ$2386, 1648, MATCH($B$2, resultados!$A$1:$ZZ$1, 0))</f>
        <v/>
      </c>
      <c r="C1654">
        <f>INDEX(resultados!$A$2:$ZZ$2386, 1648, MATCH($B$3, resultados!$A$1:$ZZ$1, 0))</f>
        <v/>
      </c>
    </row>
    <row r="1655">
      <c r="A1655">
        <f>INDEX(resultados!$A$2:$ZZ$2386, 1649, MATCH($B$1, resultados!$A$1:$ZZ$1, 0))</f>
        <v/>
      </c>
      <c r="B1655">
        <f>INDEX(resultados!$A$2:$ZZ$2386, 1649, MATCH($B$2, resultados!$A$1:$ZZ$1, 0))</f>
        <v/>
      </c>
      <c r="C1655">
        <f>INDEX(resultados!$A$2:$ZZ$2386, 1649, MATCH($B$3, resultados!$A$1:$ZZ$1, 0))</f>
        <v/>
      </c>
    </row>
    <row r="1656">
      <c r="A1656">
        <f>INDEX(resultados!$A$2:$ZZ$2386, 1650, MATCH($B$1, resultados!$A$1:$ZZ$1, 0))</f>
        <v/>
      </c>
      <c r="B1656">
        <f>INDEX(resultados!$A$2:$ZZ$2386, 1650, MATCH($B$2, resultados!$A$1:$ZZ$1, 0))</f>
        <v/>
      </c>
      <c r="C1656">
        <f>INDEX(resultados!$A$2:$ZZ$2386, 1650, MATCH($B$3, resultados!$A$1:$ZZ$1, 0))</f>
        <v/>
      </c>
    </row>
    <row r="1657">
      <c r="A1657">
        <f>INDEX(resultados!$A$2:$ZZ$2386, 1651, MATCH($B$1, resultados!$A$1:$ZZ$1, 0))</f>
        <v/>
      </c>
      <c r="B1657">
        <f>INDEX(resultados!$A$2:$ZZ$2386, 1651, MATCH($B$2, resultados!$A$1:$ZZ$1, 0))</f>
        <v/>
      </c>
      <c r="C1657">
        <f>INDEX(resultados!$A$2:$ZZ$2386, 1651, MATCH($B$3, resultados!$A$1:$ZZ$1, 0))</f>
        <v/>
      </c>
    </row>
    <row r="1658">
      <c r="A1658">
        <f>INDEX(resultados!$A$2:$ZZ$2386, 1652, MATCH($B$1, resultados!$A$1:$ZZ$1, 0))</f>
        <v/>
      </c>
      <c r="B1658">
        <f>INDEX(resultados!$A$2:$ZZ$2386, 1652, MATCH($B$2, resultados!$A$1:$ZZ$1, 0))</f>
        <v/>
      </c>
      <c r="C1658">
        <f>INDEX(resultados!$A$2:$ZZ$2386, 1652, MATCH($B$3, resultados!$A$1:$ZZ$1, 0))</f>
        <v/>
      </c>
    </row>
    <row r="1659">
      <c r="A1659">
        <f>INDEX(resultados!$A$2:$ZZ$2386, 1653, MATCH($B$1, resultados!$A$1:$ZZ$1, 0))</f>
        <v/>
      </c>
      <c r="B1659">
        <f>INDEX(resultados!$A$2:$ZZ$2386, 1653, MATCH($B$2, resultados!$A$1:$ZZ$1, 0))</f>
        <v/>
      </c>
      <c r="C1659">
        <f>INDEX(resultados!$A$2:$ZZ$2386, 1653, MATCH($B$3, resultados!$A$1:$ZZ$1, 0))</f>
        <v/>
      </c>
    </row>
    <row r="1660">
      <c r="A1660">
        <f>INDEX(resultados!$A$2:$ZZ$2386, 1654, MATCH($B$1, resultados!$A$1:$ZZ$1, 0))</f>
        <v/>
      </c>
      <c r="B1660">
        <f>INDEX(resultados!$A$2:$ZZ$2386, 1654, MATCH($B$2, resultados!$A$1:$ZZ$1, 0))</f>
        <v/>
      </c>
      <c r="C1660">
        <f>INDEX(resultados!$A$2:$ZZ$2386, 1654, MATCH($B$3, resultados!$A$1:$ZZ$1, 0))</f>
        <v/>
      </c>
    </row>
    <row r="1661">
      <c r="A1661">
        <f>INDEX(resultados!$A$2:$ZZ$2386, 1655, MATCH($B$1, resultados!$A$1:$ZZ$1, 0))</f>
        <v/>
      </c>
      <c r="B1661">
        <f>INDEX(resultados!$A$2:$ZZ$2386, 1655, MATCH($B$2, resultados!$A$1:$ZZ$1, 0))</f>
        <v/>
      </c>
      <c r="C1661">
        <f>INDEX(resultados!$A$2:$ZZ$2386, 1655, MATCH($B$3, resultados!$A$1:$ZZ$1, 0))</f>
        <v/>
      </c>
    </row>
    <row r="1662">
      <c r="A1662">
        <f>INDEX(resultados!$A$2:$ZZ$2386, 1656, MATCH($B$1, resultados!$A$1:$ZZ$1, 0))</f>
        <v/>
      </c>
      <c r="B1662">
        <f>INDEX(resultados!$A$2:$ZZ$2386, 1656, MATCH($B$2, resultados!$A$1:$ZZ$1, 0))</f>
        <v/>
      </c>
      <c r="C1662">
        <f>INDEX(resultados!$A$2:$ZZ$2386, 1656, MATCH($B$3, resultados!$A$1:$ZZ$1, 0))</f>
        <v/>
      </c>
    </row>
    <row r="1663">
      <c r="A1663">
        <f>INDEX(resultados!$A$2:$ZZ$2386, 1657, MATCH($B$1, resultados!$A$1:$ZZ$1, 0))</f>
        <v/>
      </c>
      <c r="B1663">
        <f>INDEX(resultados!$A$2:$ZZ$2386, 1657, MATCH($B$2, resultados!$A$1:$ZZ$1, 0))</f>
        <v/>
      </c>
      <c r="C1663">
        <f>INDEX(resultados!$A$2:$ZZ$2386, 1657, MATCH($B$3, resultados!$A$1:$ZZ$1, 0))</f>
        <v/>
      </c>
    </row>
    <row r="1664">
      <c r="A1664">
        <f>INDEX(resultados!$A$2:$ZZ$2386, 1658, MATCH($B$1, resultados!$A$1:$ZZ$1, 0))</f>
        <v/>
      </c>
      <c r="B1664">
        <f>INDEX(resultados!$A$2:$ZZ$2386, 1658, MATCH($B$2, resultados!$A$1:$ZZ$1, 0))</f>
        <v/>
      </c>
      <c r="C1664">
        <f>INDEX(resultados!$A$2:$ZZ$2386, 1658, MATCH($B$3, resultados!$A$1:$ZZ$1, 0))</f>
        <v/>
      </c>
    </row>
    <row r="1665">
      <c r="A1665">
        <f>INDEX(resultados!$A$2:$ZZ$2386, 1659, MATCH($B$1, resultados!$A$1:$ZZ$1, 0))</f>
        <v/>
      </c>
      <c r="B1665">
        <f>INDEX(resultados!$A$2:$ZZ$2386, 1659, MATCH($B$2, resultados!$A$1:$ZZ$1, 0))</f>
        <v/>
      </c>
      <c r="C1665">
        <f>INDEX(resultados!$A$2:$ZZ$2386, 1659, MATCH($B$3, resultados!$A$1:$ZZ$1, 0))</f>
        <v/>
      </c>
    </row>
    <row r="1666">
      <c r="A1666">
        <f>INDEX(resultados!$A$2:$ZZ$2386, 1660, MATCH($B$1, resultados!$A$1:$ZZ$1, 0))</f>
        <v/>
      </c>
      <c r="B1666">
        <f>INDEX(resultados!$A$2:$ZZ$2386, 1660, MATCH($B$2, resultados!$A$1:$ZZ$1, 0))</f>
        <v/>
      </c>
      <c r="C1666">
        <f>INDEX(resultados!$A$2:$ZZ$2386, 1660, MATCH($B$3, resultados!$A$1:$ZZ$1, 0))</f>
        <v/>
      </c>
    </row>
    <row r="1667">
      <c r="A1667">
        <f>INDEX(resultados!$A$2:$ZZ$2386, 1661, MATCH($B$1, resultados!$A$1:$ZZ$1, 0))</f>
        <v/>
      </c>
      <c r="B1667">
        <f>INDEX(resultados!$A$2:$ZZ$2386, 1661, MATCH($B$2, resultados!$A$1:$ZZ$1, 0))</f>
        <v/>
      </c>
      <c r="C1667">
        <f>INDEX(resultados!$A$2:$ZZ$2386, 1661, MATCH($B$3, resultados!$A$1:$ZZ$1, 0))</f>
        <v/>
      </c>
    </row>
    <row r="1668">
      <c r="A1668">
        <f>INDEX(resultados!$A$2:$ZZ$2386, 1662, MATCH($B$1, resultados!$A$1:$ZZ$1, 0))</f>
        <v/>
      </c>
      <c r="B1668">
        <f>INDEX(resultados!$A$2:$ZZ$2386, 1662, MATCH($B$2, resultados!$A$1:$ZZ$1, 0))</f>
        <v/>
      </c>
      <c r="C1668">
        <f>INDEX(resultados!$A$2:$ZZ$2386, 1662, MATCH($B$3, resultados!$A$1:$ZZ$1, 0))</f>
        <v/>
      </c>
    </row>
    <row r="1669">
      <c r="A1669">
        <f>INDEX(resultados!$A$2:$ZZ$2386, 1663, MATCH($B$1, resultados!$A$1:$ZZ$1, 0))</f>
        <v/>
      </c>
      <c r="B1669">
        <f>INDEX(resultados!$A$2:$ZZ$2386, 1663, MATCH($B$2, resultados!$A$1:$ZZ$1, 0))</f>
        <v/>
      </c>
      <c r="C1669">
        <f>INDEX(resultados!$A$2:$ZZ$2386, 1663, MATCH($B$3, resultados!$A$1:$ZZ$1, 0))</f>
        <v/>
      </c>
    </row>
    <row r="1670">
      <c r="A1670">
        <f>INDEX(resultados!$A$2:$ZZ$2386, 1664, MATCH($B$1, resultados!$A$1:$ZZ$1, 0))</f>
        <v/>
      </c>
      <c r="B1670">
        <f>INDEX(resultados!$A$2:$ZZ$2386, 1664, MATCH($B$2, resultados!$A$1:$ZZ$1, 0))</f>
        <v/>
      </c>
      <c r="C1670">
        <f>INDEX(resultados!$A$2:$ZZ$2386, 1664, MATCH($B$3, resultados!$A$1:$ZZ$1, 0))</f>
        <v/>
      </c>
    </row>
    <row r="1671">
      <c r="A1671">
        <f>INDEX(resultados!$A$2:$ZZ$2386, 1665, MATCH($B$1, resultados!$A$1:$ZZ$1, 0))</f>
        <v/>
      </c>
      <c r="B1671">
        <f>INDEX(resultados!$A$2:$ZZ$2386, 1665, MATCH($B$2, resultados!$A$1:$ZZ$1, 0))</f>
        <v/>
      </c>
      <c r="C1671">
        <f>INDEX(resultados!$A$2:$ZZ$2386, 1665, MATCH($B$3, resultados!$A$1:$ZZ$1, 0))</f>
        <v/>
      </c>
    </row>
    <row r="1672">
      <c r="A1672">
        <f>INDEX(resultados!$A$2:$ZZ$2386, 1666, MATCH($B$1, resultados!$A$1:$ZZ$1, 0))</f>
        <v/>
      </c>
      <c r="B1672">
        <f>INDEX(resultados!$A$2:$ZZ$2386, 1666, MATCH($B$2, resultados!$A$1:$ZZ$1, 0))</f>
        <v/>
      </c>
      <c r="C1672">
        <f>INDEX(resultados!$A$2:$ZZ$2386, 1666, MATCH($B$3, resultados!$A$1:$ZZ$1, 0))</f>
        <v/>
      </c>
    </row>
    <row r="1673">
      <c r="A1673">
        <f>INDEX(resultados!$A$2:$ZZ$2386, 1667, MATCH($B$1, resultados!$A$1:$ZZ$1, 0))</f>
        <v/>
      </c>
      <c r="B1673">
        <f>INDEX(resultados!$A$2:$ZZ$2386, 1667, MATCH($B$2, resultados!$A$1:$ZZ$1, 0))</f>
        <v/>
      </c>
      <c r="C1673">
        <f>INDEX(resultados!$A$2:$ZZ$2386, 1667, MATCH($B$3, resultados!$A$1:$ZZ$1, 0))</f>
        <v/>
      </c>
    </row>
    <row r="1674">
      <c r="A1674">
        <f>INDEX(resultados!$A$2:$ZZ$2386, 1668, MATCH($B$1, resultados!$A$1:$ZZ$1, 0))</f>
        <v/>
      </c>
      <c r="B1674">
        <f>INDEX(resultados!$A$2:$ZZ$2386, 1668, MATCH($B$2, resultados!$A$1:$ZZ$1, 0))</f>
        <v/>
      </c>
      <c r="C1674">
        <f>INDEX(resultados!$A$2:$ZZ$2386, 1668, MATCH($B$3, resultados!$A$1:$ZZ$1, 0))</f>
        <v/>
      </c>
    </row>
    <row r="1675">
      <c r="A1675">
        <f>INDEX(resultados!$A$2:$ZZ$2386, 1669, MATCH($B$1, resultados!$A$1:$ZZ$1, 0))</f>
        <v/>
      </c>
      <c r="B1675">
        <f>INDEX(resultados!$A$2:$ZZ$2386, 1669, MATCH($B$2, resultados!$A$1:$ZZ$1, 0))</f>
        <v/>
      </c>
      <c r="C1675">
        <f>INDEX(resultados!$A$2:$ZZ$2386, 1669, MATCH($B$3, resultados!$A$1:$ZZ$1, 0))</f>
        <v/>
      </c>
    </row>
    <row r="1676">
      <c r="A1676">
        <f>INDEX(resultados!$A$2:$ZZ$2386, 1670, MATCH($B$1, resultados!$A$1:$ZZ$1, 0))</f>
        <v/>
      </c>
      <c r="B1676">
        <f>INDEX(resultados!$A$2:$ZZ$2386, 1670, MATCH($B$2, resultados!$A$1:$ZZ$1, 0))</f>
        <v/>
      </c>
      <c r="C1676">
        <f>INDEX(resultados!$A$2:$ZZ$2386, 1670, MATCH($B$3, resultados!$A$1:$ZZ$1, 0))</f>
        <v/>
      </c>
    </row>
    <row r="1677">
      <c r="A1677">
        <f>INDEX(resultados!$A$2:$ZZ$2386, 1671, MATCH($B$1, resultados!$A$1:$ZZ$1, 0))</f>
        <v/>
      </c>
      <c r="B1677">
        <f>INDEX(resultados!$A$2:$ZZ$2386, 1671, MATCH($B$2, resultados!$A$1:$ZZ$1, 0))</f>
        <v/>
      </c>
      <c r="C1677">
        <f>INDEX(resultados!$A$2:$ZZ$2386, 1671, MATCH($B$3, resultados!$A$1:$ZZ$1, 0))</f>
        <v/>
      </c>
    </row>
    <row r="1678">
      <c r="A1678">
        <f>INDEX(resultados!$A$2:$ZZ$2386, 1672, MATCH($B$1, resultados!$A$1:$ZZ$1, 0))</f>
        <v/>
      </c>
      <c r="B1678">
        <f>INDEX(resultados!$A$2:$ZZ$2386, 1672, MATCH($B$2, resultados!$A$1:$ZZ$1, 0))</f>
        <v/>
      </c>
      <c r="C1678">
        <f>INDEX(resultados!$A$2:$ZZ$2386, 1672, MATCH($B$3, resultados!$A$1:$ZZ$1, 0))</f>
        <v/>
      </c>
    </row>
    <row r="1679">
      <c r="A1679">
        <f>INDEX(resultados!$A$2:$ZZ$2386, 1673, MATCH($B$1, resultados!$A$1:$ZZ$1, 0))</f>
        <v/>
      </c>
      <c r="B1679">
        <f>INDEX(resultados!$A$2:$ZZ$2386, 1673, MATCH($B$2, resultados!$A$1:$ZZ$1, 0))</f>
        <v/>
      </c>
      <c r="C1679">
        <f>INDEX(resultados!$A$2:$ZZ$2386, 1673, MATCH($B$3, resultados!$A$1:$ZZ$1, 0))</f>
        <v/>
      </c>
    </row>
    <row r="1680">
      <c r="A1680">
        <f>INDEX(resultados!$A$2:$ZZ$2386, 1674, MATCH($B$1, resultados!$A$1:$ZZ$1, 0))</f>
        <v/>
      </c>
      <c r="B1680">
        <f>INDEX(resultados!$A$2:$ZZ$2386, 1674, MATCH($B$2, resultados!$A$1:$ZZ$1, 0))</f>
        <v/>
      </c>
      <c r="C1680">
        <f>INDEX(resultados!$A$2:$ZZ$2386, 1674, MATCH($B$3, resultados!$A$1:$ZZ$1, 0))</f>
        <v/>
      </c>
    </row>
    <row r="1681">
      <c r="A1681">
        <f>INDEX(resultados!$A$2:$ZZ$2386, 1675, MATCH($B$1, resultados!$A$1:$ZZ$1, 0))</f>
        <v/>
      </c>
      <c r="B1681">
        <f>INDEX(resultados!$A$2:$ZZ$2386, 1675, MATCH($B$2, resultados!$A$1:$ZZ$1, 0))</f>
        <v/>
      </c>
      <c r="C1681">
        <f>INDEX(resultados!$A$2:$ZZ$2386, 1675, MATCH($B$3, resultados!$A$1:$ZZ$1, 0))</f>
        <v/>
      </c>
    </row>
    <row r="1682">
      <c r="A1682">
        <f>INDEX(resultados!$A$2:$ZZ$2386, 1676, MATCH($B$1, resultados!$A$1:$ZZ$1, 0))</f>
        <v/>
      </c>
      <c r="B1682">
        <f>INDEX(resultados!$A$2:$ZZ$2386, 1676, MATCH($B$2, resultados!$A$1:$ZZ$1, 0))</f>
        <v/>
      </c>
      <c r="C1682">
        <f>INDEX(resultados!$A$2:$ZZ$2386, 1676, MATCH($B$3, resultados!$A$1:$ZZ$1, 0))</f>
        <v/>
      </c>
    </row>
    <row r="1683">
      <c r="A1683">
        <f>INDEX(resultados!$A$2:$ZZ$2386, 1677, MATCH($B$1, resultados!$A$1:$ZZ$1, 0))</f>
        <v/>
      </c>
      <c r="B1683">
        <f>INDEX(resultados!$A$2:$ZZ$2386, 1677, MATCH($B$2, resultados!$A$1:$ZZ$1, 0))</f>
        <v/>
      </c>
      <c r="C1683">
        <f>INDEX(resultados!$A$2:$ZZ$2386, 1677, MATCH($B$3, resultados!$A$1:$ZZ$1, 0))</f>
        <v/>
      </c>
    </row>
    <row r="1684">
      <c r="A1684">
        <f>INDEX(resultados!$A$2:$ZZ$2386, 1678, MATCH($B$1, resultados!$A$1:$ZZ$1, 0))</f>
        <v/>
      </c>
      <c r="B1684">
        <f>INDEX(resultados!$A$2:$ZZ$2386, 1678, MATCH($B$2, resultados!$A$1:$ZZ$1, 0))</f>
        <v/>
      </c>
      <c r="C1684">
        <f>INDEX(resultados!$A$2:$ZZ$2386, 1678, MATCH($B$3, resultados!$A$1:$ZZ$1, 0))</f>
        <v/>
      </c>
    </row>
    <row r="1685">
      <c r="A1685">
        <f>INDEX(resultados!$A$2:$ZZ$2386, 1679, MATCH($B$1, resultados!$A$1:$ZZ$1, 0))</f>
        <v/>
      </c>
      <c r="B1685">
        <f>INDEX(resultados!$A$2:$ZZ$2386, 1679, MATCH($B$2, resultados!$A$1:$ZZ$1, 0))</f>
        <v/>
      </c>
      <c r="C1685">
        <f>INDEX(resultados!$A$2:$ZZ$2386, 1679, MATCH($B$3, resultados!$A$1:$ZZ$1, 0))</f>
        <v/>
      </c>
    </row>
    <row r="1686">
      <c r="A1686">
        <f>INDEX(resultados!$A$2:$ZZ$2386, 1680, MATCH($B$1, resultados!$A$1:$ZZ$1, 0))</f>
        <v/>
      </c>
      <c r="B1686">
        <f>INDEX(resultados!$A$2:$ZZ$2386, 1680, MATCH($B$2, resultados!$A$1:$ZZ$1, 0))</f>
        <v/>
      </c>
      <c r="C1686">
        <f>INDEX(resultados!$A$2:$ZZ$2386, 1680, MATCH($B$3, resultados!$A$1:$ZZ$1, 0))</f>
        <v/>
      </c>
    </row>
    <row r="1687">
      <c r="A1687">
        <f>INDEX(resultados!$A$2:$ZZ$2386, 1681, MATCH($B$1, resultados!$A$1:$ZZ$1, 0))</f>
        <v/>
      </c>
      <c r="B1687">
        <f>INDEX(resultados!$A$2:$ZZ$2386, 1681, MATCH($B$2, resultados!$A$1:$ZZ$1, 0))</f>
        <v/>
      </c>
      <c r="C1687">
        <f>INDEX(resultados!$A$2:$ZZ$2386, 1681, MATCH($B$3, resultados!$A$1:$ZZ$1, 0))</f>
        <v/>
      </c>
    </row>
    <row r="1688">
      <c r="A1688">
        <f>INDEX(resultados!$A$2:$ZZ$2386, 1682, MATCH($B$1, resultados!$A$1:$ZZ$1, 0))</f>
        <v/>
      </c>
      <c r="B1688">
        <f>INDEX(resultados!$A$2:$ZZ$2386, 1682, MATCH($B$2, resultados!$A$1:$ZZ$1, 0))</f>
        <v/>
      </c>
      <c r="C1688">
        <f>INDEX(resultados!$A$2:$ZZ$2386, 1682, MATCH($B$3, resultados!$A$1:$ZZ$1, 0))</f>
        <v/>
      </c>
    </row>
    <row r="1689">
      <c r="A1689">
        <f>INDEX(resultados!$A$2:$ZZ$2386, 1683, MATCH($B$1, resultados!$A$1:$ZZ$1, 0))</f>
        <v/>
      </c>
      <c r="B1689">
        <f>INDEX(resultados!$A$2:$ZZ$2386, 1683, MATCH($B$2, resultados!$A$1:$ZZ$1, 0))</f>
        <v/>
      </c>
      <c r="C1689">
        <f>INDEX(resultados!$A$2:$ZZ$2386, 1683, MATCH($B$3, resultados!$A$1:$ZZ$1, 0))</f>
        <v/>
      </c>
    </row>
    <row r="1690">
      <c r="A1690">
        <f>INDEX(resultados!$A$2:$ZZ$2386, 1684, MATCH($B$1, resultados!$A$1:$ZZ$1, 0))</f>
        <v/>
      </c>
      <c r="B1690">
        <f>INDEX(resultados!$A$2:$ZZ$2386, 1684, MATCH($B$2, resultados!$A$1:$ZZ$1, 0))</f>
        <v/>
      </c>
      <c r="C1690">
        <f>INDEX(resultados!$A$2:$ZZ$2386, 1684, MATCH($B$3, resultados!$A$1:$ZZ$1, 0))</f>
        <v/>
      </c>
    </row>
    <row r="1691">
      <c r="A1691">
        <f>INDEX(resultados!$A$2:$ZZ$2386, 1685, MATCH($B$1, resultados!$A$1:$ZZ$1, 0))</f>
        <v/>
      </c>
      <c r="B1691">
        <f>INDEX(resultados!$A$2:$ZZ$2386, 1685, MATCH($B$2, resultados!$A$1:$ZZ$1, 0))</f>
        <v/>
      </c>
      <c r="C1691">
        <f>INDEX(resultados!$A$2:$ZZ$2386, 1685, MATCH($B$3, resultados!$A$1:$ZZ$1, 0))</f>
        <v/>
      </c>
    </row>
    <row r="1692">
      <c r="A1692">
        <f>INDEX(resultados!$A$2:$ZZ$2386, 1686, MATCH($B$1, resultados!$A$1:$ZZ$1, 0))</f>
        <v/>
      </c>
      <c r="B1692">
        <f>INDEX(resultados!$A$2:$ZZ$2386, 1686, MATCH($B$2, resultados!$A$1:$ZZ$1, 0))</f>
        <v/>
      </c>
      <c r="C1692">
        <f>INDEX(resultados!$A$2:$ZZ$2386, 1686, MATCH($B$3, resultados!$A$1:$ZZ$1, 0))</f>
        <v/>
      </c>
    </row>
    <row r="1693">
      <c r="A1693">
        <f>INDEX(resultados!$A$2:$ZZ$2386, 1687, MATCH($B$1, resultados!$A$1:$ZZ$1, 0))</f>
        <v/>
      </c>
      <c r="B1693">
        <f>INDEX(resultados!$A$2:$ZZ$2386, 1687, MATCH($B$2, resultados!$A$1:$ZZ$1, 0))</f>
        <v/>
      </c>
      <c r="C1693">
        <f>INDEX(resultados!$A$2:$ZZ$2386, 1687, MATCH($B$3, resultados!$A$1:$ZZ$1, 0))</f>
        <v/>
      </c>
    </row>
    <row r="1694">
      <c r="A1694">
        <f>INDEX(resultados!$A$2:$ZZ$2386, 1688, MATCH($B$1, resultados!$A$1:$ZZ$1, 0))</f>
        <v/>
      </c>
      <c r="B1694">
        <f>INDEX(resultados!$A$2:$ZZ$2386, 1688, MATCH($B$2, resultados!$A$1:$ZZ$1, 0))</f>
        <v/>
      </c>
      <c r="C1694">
        <f>INDEX(resultados!$A$2:$ZZ$2386, 1688, MATCH($B$3, resultados!$A$1:$ZZ$1, 0))</f>
        <v/>
      </c>
    </row>
    <row r="1695">
      <c r="A1695">
        <f>INDEX(resultados!$A$2:$ZZ$2386, 1689, MATCH($B$1, resultados!$A$1:$ZZ$1, 0))</f>
        <v/>
      </c>
      <c r="B1695">
        <f>INDEX(resultados!$A$2:$ZZ$2386, 1689, MATCH($B$2, resultados!$A$1:$ZZ$1, 0))</f>
        <v/>
      </c>
      <c r="C1695">
        <f>INDEX(resultados!$A$2:$ZZ$2386, 1689, MATCH($B$3, resultados!$A$1:$ZZ$1, 0))</f>
        <v/>
      </c>
    </row>
    <row r="1696">
      <c r="A1696">
        <f>INDEX(resultados!$A$2:$ZZ$2386, 1690, MATCH($B$1, resultados!$A$1:$ZZ$1, 0))</f>
        <v/>
      </c>
      <c r="B1696">
        <f>INDEX(resultados!$A$2:$ZZ$2386, 1690, MATCH($B$2, resultados!$A$1:$ZZ$1, 0))</f>
        <v/>
      </c>
      <c r="C1696">
        <f>INDEX(resultados!$A$2:$ZZ$2386, 1690, MATCH($B$3, resultados!$A$1:$ZZ$1, 0))</f>
        <v/>
      </c>
    </row>
    <row r="1697">
      <c r="A1697">
        <f>INDEX(resultados!$A$2:$ZZ$2386, 1691, MATCH($B$1, resultados!$A$1:$ZZ$1, 0))</f>
        <v/>
      </c>
      <c r="B1697">
        <f>INDEX(resultados!$A$2:$ZZ$2386, 1691, MATCH($B$2, resultados!$A$1:$ZZ$1, 0))</f>
        <v/>
      </c>
      <c r="C1697">
        <f>INDEX(resultados!$A$2:$ZZ$2386, 1691, MATCH($B$3, resultados!$A$1:$ZZ$1, 0))</f>
        <v/>
      </c>
    </row>
    <row r="1698">
      <c r="A1698">
        <f>INDEX(resultados!$A$2:$ZZ$2386, 1692, MATCH($B$1, resultados!$A$1:$ZZ$1, 0))</f>
        <v/>
      </c>
      <c r="B1698">
        <f>INDEX(resultados!$A$2:$ZZ$2386, 1692, MATCH($B$2, resultados!$A$1:$ZZ$1, 0))</f>
        <v/>
      </c>
      <c r="C1698">
        <f>INDEX(resultados!$A$2:$ZZ$2386, 1692, MATCH($B$3, resultados!$A$1:$ZZ$1, 0))</f>
        <v/>
      </c>
    </row>
    <row r="1699">
      <c r="A1699">
        <f>INDEX(resultados!$A$2:$ZZ$2386, 1693, MATCH($B$1, resultados!$A$1:$ZZ$1, 0))</f>
        <v/>
      </c>
      <c r="B1699">
        <f>INDEX(resultados!$A$2:$ZZ$2386, 1693, MATCH($B$2, resultados!$A$1:$ZZ$1, 0))</f>
        <v/>
      </c>
      <c r="C1699">
        <f>INDEX(resultados!$A$2:$ZZ$2386, 1693, MATCH($B$3, resultados!$A$1:$ZZ$1, 0))</f>
        <v/>
      </c>
    </row>
    <row r="1700">
      <c r="A1700">
        <f>INDEX(resultados!$A$2:$ZZ$2386, 1694, MATCH($B$1, resultados!$A$1:$ZZ$1, 0))</f>
        <v/>
      </c>
      <c r="B1700">
        <f>INDEX(resultados!$A$2:$ZZ$2386, 1694, MATCH($B$2, resultados!$A$1:$ZZ$1, 0))</f>
        <v/>
      </c>
      <c r="C1700">
        <f>INDEX(resultados!$A$2:$ZZ$2386, 1694, MATCH($B$3, resultados!$A$1:$ZZ$1, 0))</f>
        <v/>
      </c>
    </row>
    <row r="1701">
      <c r="A1701">
        <f>INDEX(resultados!$A$2:$ZZ$2386, 1695, MATCH($B$1, resultados!$A$1:$ZZ$1, 0))</f>
        <v/>
      </c>
      <c r="B1701">
        <f>INDEX(resultados!$A$2:$ZZ$2386, 1695, MATCH($B$2, resultados!$A$1:$ZZ$1, 0))</f>
        <v/>
      </c>
      <c r="C1701">
        <f>INDEX(resultados!$A$2:$ZZ$2386, 1695, MATCH($B$3, resultados!$A$1:$ZZ$1, 0))</f>
        <v/>
      </c>
    </row>
    <row r="1702">
      <c r="A1702">
        <f>INDEX(resultados!$A$2:$ZZ$2386, 1696, MATCH($B$1, resultados!$A$1:$ZZ$1, 0))</f>
        <v/>
      </c>
      <c r="B1702">
        <f>INDEX(resultados!$A$2:$ZZ$2386, 1696, MATCH($B$2, resultados!$A$1:$ZZ$1, 0))</f>
        <v/>
      </c>
      <c r="C1702">
        <f>INDEX(resultados!$A$2:$ZZ$2386, 1696, MATCH($B$3, resultados!$A$1:$ZZ$1, 0))</f>
        <v/>
      </c>
    </row>
    <row r="1703">
      <c r="A1703">
        <f>INDEX(resultados!$A$2:$ZZ$2386, 1697, MATCH($B$1, resultados!$A$1:$ZZ$1, 0))</f>
        <v/>
      </c>
      <c r="B1703">
        <f>INDEX(resultados!$A$2:$ZZ$2386, 1697, MATCH($B$2, resultados!$A$1:$ZZ$1, 0))</f>
        <v/>
      </c>
      <c r="C1703">
        <f>INDEX(resultados!$A$2:$ZZ$2386, 1697, MATCH($B$3, resultados!$A$1:$ZZ$1, 0))</f>
        <v/>
      </c>
    </row>
    <row r="1704">
      <c r="A1704">
        <f>INDEX(resultados!$A$2:$ZZ$2386, 1698, MATCH($B$1, resultados!$A$1:$ZZ$1, 0))</f>
        <v/>
      </c>
      <c r="B1704">
        <f>INDEX(resultados!$A$2:$ZZ$2386, 1698, MATCH($B$2, resultados!$A$1:$ZZ$1, 0))</f>
        <v/>
      </c>
      <c r="C1704">
        <f>INDEX(resultados!$A$2:$ZZ$2386, 1698, MATCH($B$3, resultados!$A$1:$ZZ$1, 0))</f>
        <v/>
      </c>
    </row>
    <row r="1705">
      <c r="A1705">
        <f>INDEX(resultados!$A$2:$ZZ$2386, 1699, MATCH($B$1, resultados!$A$1:$ZZ$1, 0))</f>
        <v/>
      </c>
      <c r="B1705">
        <f>INDEX(resultados!$A$2:$ZZ$2386, 1699, MATCH($B$2, resultados!$A$1:$ZZ$1, 0))</f>
        <v/>
      </c>
      <c r="C1705">
        <f>INDEX(resultados!$A$2:$ZZ$2386, 1699, MATCH($B$3, resultados!$A$1:$ZZ$1, 0))</f>
        <v/>
      </c>
    </row>
    <row r="1706">
      <c r="A1706">
        <f>INDEX(resultados!$A$2:$ZZ$2386, 1700, MATCH($B$1, resultados!$A$1:$ZZ$1, 0))</f>
        <v/>
      </c>
      <c r="B1706">
        <f>INDEX(resultados!$A$2:$ZZ$2386, 1700, MATCH($B$2, resultados!$A$1:$ZZ$1, 0))</f>
        <v/>
      </c>
      <c r="C1706">
        <f>INDEX(resultados!$A$2:$ZZ$2386, 1700, MATCH($B$3, resultados!$A$1:$ZZ$1, 0))</f>
        <v/>
      </c>
    </row>
    <row r="1707">
      <c r="A1707">
        <f>INDEX(resultados!$A$2:$ZZ$2386, 1701, MATCH($B$1, resultados!$A$1:$ZZ$1, 0))</f>
        <v/>
      </c>
      <c r="B1707">
        <f>INDEX(resultados!$A$2:$ZZ$2386, 1701, MATCH($B$2, resultados!$A$1:$ZZ$1, 0))</f>
        <v/>
      </c>
      <c r="C1707">
        <f>INDEX(resultados!$A$2:$ZZ$2386, 1701, MATCH($B$3, resultados!$A$1:$ZZ$1, 0))</f>
        <v/>
      </c>
    </row>
    <row r="1708">
      <c r="A1708">
        <f>INDEX(resultados!$A$2:$ZZ$2386, 1702, MATCH($B$1, resultados!$A$1:$ZZ$1, 0))</f>
        <v/>
      </c>
      <c r="B1708">
        <f>INDEX(resultados!$A$2:$ZZ$2386, 1702, MATCH($B$2, resultados!$A$1:$ZZ$1, 0))</f>
        <v/>
      </c>
      <c r="C1708">
        <f>INDEX(resultados!$A$2:$ZZ$2386, 1702, MATCH($B$3, resultados!$A$1:$ZZ$1, 0))</f>
        <v/>
      </c>
    </row>
    <row r="1709">
      <c r="A1709">
        <f>INDEX(resultados!$A$2:$ZZ$2386, 1703, MATCH($B$1, resultados!$A$1:$ZZ$1, 0))</f>
        <v/>
      </c>
      <c r="B1709">
        <f>INDEX(resultados!$A$2:$ZZ$2386, 1703, MATCH($B$2, resultados!$A$1:$ZZ$1, 0))</f>
        <v/>
      </c>
      <c r="C1709">
        <f>INDEX(resultados!$A$2:$ZZ$2386, 1703, MATCH($B$3, resultados!$A$1:$ZZ$1, 0))</f>
        <v/>
      </c>
    </row>
    <row r="1710">
      <c r="A1710">
        <f>INDEX(resultados!$A$2:$ZZ$2386, 1704, MATCH($B$1, resultados!$A$1:$ZZ$1, 0))</f>
        <v/>
      </c>
      <c r="B1710">
        <f>INDEX(resultados!$A$2:$ZZ$2386, 1704, MATCH($B$2, resultados!$A$1:$ZZ$1, 0))</f>
        <v/>
      </c>
      <c r="C1710">
        <f>INDEX(resultados!$A$2:$ZZ$2386, 1704, MATCH($B$3, resultados!$A$1:$ZZ$1, 0))</f>
        <v/>
      </c>
    </row>
    <row r="1711">
      <c r="A1711">
        <f>INDEX(resultados!$A$2:$ZZ$2386, 1705, MATCH($B$1, resultados!$A$1:$ZZ$1, 0))</f>
        <v/>
      </c>
      <c r="B1711">
        <f>INDEX(resultados!$A$2:$ZZ$2386, 1705, MATCH($B$2, resultados!$A$1:$ZZ$1, 0))</f>
        <v/>
      </c>
      <c r="C1711">
        <f>INDEX(resultados!$A$2:$ZZ$2386, 1705, MATCH($B$3, resultados!$A$1:$ZZ$1, 0))</f>
        <v/>
      </c>
    </row>
    <row r="1712">
      <c r="A1712">
        <f>INDEX(resultados!$A$2:$ZZ$2386, 1706, MATCH($B$1, resultados!$A$1:$ZZ$1, 0))</f>
        <v/>
      </c>
      <c r="B1712">
        <f>INDEX(resultados!$A$2:$ZZ$2386, 1706, MATCH($B$2, resultados!$A$1:$ZZ$1, 0))</f>
        <v/>
      </c>
      <c r="C1712">
        <f>INDEX(resultados!$A$2:$ZZ$2386, 1706, MATCH($B$3, resultados!$A$1:$ZZ$1, 0))</f>
        <v/>
      </c>
    </row>
    <row r="1713">
      <c r="A1713">
        <f>INDEX(resultados!$A$2:$ZZ$2386, 1707, MATCH($B$1, resultados!$A$1:$ZZ$1, 0))</f>
        <v/>
      </c>
      <c r="B1713">
        <f>INDEX(resultados!$A$2:$ZZ$2386, 1707, MATCH($B$2, resultados!$A$1:$ZZ$1, 0))</f>
        <v/>
      </c>
      <c r="C1713">
        <f>INDEX(resultados!$A$2:$ZZ$2386, 1707, MATCH($B$3, resultados!$A$1:$ZZ$1, 0))</f>
        <v/>
      </c>
    </row>
    <row r="1714">
      <c r="A1714">
        <f>INDEX(resultados!$A$2:$ZZ$2386, 1708, MATCH($B$1, resultados!$A$1:$ZZ$1, 0))</f>
        <v/>
      </c>
      <c r="B1714">
        <f>INDEX(resultados!$A$2:$ZZ$2386, 1708, MATCH($B$2, resultados!$A$1:$ZZ$1, 0))</f>
        <v/>
      </c>
      <c r="C1714">
        <f>INDEX(resultados!$A$2:$ZZ$2386, 1708, MATCH($B$3, resultados!$A$1:$ZZ$1, 0))</f>
        <v/>
      </c>
    </row>
    <row r="1715">
      <c r="A1715">
        <f>INDEX(resultados!$A$2:$ZZ$2386, 1709, MATCH($B$1, resultados!$A$1:$ZZ$1, 0))</f>
        <v/>
      </c>
      <c r="B1715">
        <f>INDEX(resultados!$A$2:$ZZ$2386, 1709, MATCH($B$2, resultados!$A$1:$ZZ$1, 0))</f>
        <v/>
      </c>
      <c r="C1715">
        <f>INDEX(resultados!$A$2:$ZZ$2386, 1709, MATCH($B$3, resultados!$A$1:$ZZ$1, 0))</f>
        <v/>
      </c>
    </row>
    <row r="1716">
      <c r="A1716">
        <f>INDEX(resultados!$A$2:$ZZ$2386, 1710, MATCH($B$1, resultados!$A$1:$ZZ$1, 0))</f>
        <v/>
      </c>
      <c r="B1716">
        <f>INDEX(resultados!$A$2:$ZZ$2386, 1710, MATCH($B$2, resultados!$A$1:$ZZ$1, 0))</f>
        <v/>
      </c>
      <c r="C1716">
        <f>INDEX(resultados!$A$2:$ZZ$2386, 1710, MATCH($B$3, resultados!$A$1:$ZZ$1, 0))</f>
        <v/>
      </c>
    </row>
    <row r="1717">
      <c r="A1717">
        <f>INDEX(resultados!$A$2:$ZZ$2386, 1711, MATCH($B$1, resultados!$A$1:$ZZ$1, 0))</f>
        <v/>
      </c>
      <c r="B1717">
        <f>INDEX(resultados!$A$2:$ZZ$2386, 1711, MATCH($B$2, resultados!$A$1:$ZZ$1, 0))</f>
        <v/>
      </c>
      <c r="C1717">
        <f>INDEX(resultados!$A$2:$ZZ$2386, 1711, MATCH($B$3, resultados!$A$1:$ZZ$1, 0))</f>
        <v/>
      </c>
    </row>
    <row r="1718">
      <c r="A1718">
        <f>INDEX(resultados!$A$2:$ZZ$2386, 1712, MATCH($B$1, resultados!$A$1:$ZZ$1, 0))</f>
        <v/>
      </c>
      <c r="B1718">
        <f>INDEX(resultados!$A$2:$ZZ$2386, 1712, MATCH($B$2, resultados!$A$1:$ZZ$1, 0))</f>
        <v/>
      </c>
      <c r="C1718">
        <f>INDEX(resultados!$A$2:$ZZ$2386, 1712, MATCH($B$3, resultados!$A$1:$ZZ$1, 0))</f>
        <v/>
      </c>
    </row>
    <row r="1719">
      <c r="A1719">
        <f>INDEX(resultados!$A$2:$ZZ$2386, 1713, MATCH($B$1, resultados!$A$1:$ZZ$1, 0))</f>
        <v/>
      </c>
      <c r="B1719">
        <f>INDEX(resultados!$A$2:$ZZ$2386, 1713, MATCH($B$2, resultados!$A$1:$ZZ$1, 0))</f>
        <v/>
      </c>
      <c r="C1719">
        <f>INDEX(resultados!$A$2:$ZZ$2386, 1713, MATCH($B$3, resultados!$A$1:$ZZ$1, 0))</f>
        <v/>
      </c>
    </row>
    <row r="1720">
      <c r="A1720">
        <f>INDEX(resultados!$A$2:$ZZ$2386, 1714, MATCH($B$1, resultados!$A$1:$ZZ$1, 0))</f>
        <v/>
      </c>
      <c r="B1720">
        <f>INDEX(resultados!$A$2:$ZZ$2386, 1714, MATCH($B$2, resultados!$A$1:$ZZ$1, 0))</f>
        <v/>
      </c>
      <c r="C1720">
        <f>INDEX(resultados!$A$2:$ZZ$2386, 1714, MATCH($B$3, resultados!$A$1:$ZZ$1, 0))</f>
        <v/>
      </c>
    </row>
    <row r="1721">
      <c r="A1721">
        <f>INDEX(resultados!$A$2:$ZZ$2386, 1715, MATCH($B$1, resultados!$A$1:$ZZ$1, 0))</f>
        <v/>
      </c>
      <c r="B1721">
        <f>INDEX(resultados!$A$2:$ZZ$2386, 1715, MATCH($B$2, resultados!$A$1:$ZZ$1, 0))</f>
        <v/>
      </c>
      <c r="C1721">
        <f>INDEX(resultados!$A$2:$ZZ$2386, 1715, MATCH($B$3, resultados!$A$1:$ZZ$1, 0))</f>
        <v/>
      </c>
    </row>
    <row r="1722">
      <c r="A1722">
        <f>INDEX(resultados!$A$2:$ZZ$2386, 1716, MATCH($B$1, resultados!$A$1:$ZZ$1, 0))</f>
        <v/>
      </c>
      <c r="B1722">
        <f>INDEX(resultados!$A$2:$ZZ$2386, 1716, MATCH($B$2, resultados!$A$1:$ZZ$1, 0))</f>
        <v/>
      </c>
      <c r="C1722">
        <f>INDEX(resultados!$A$2:$ZZ$2386, 1716, MATCH($B$3, resultados!$A$1:$ZZ$1, 0))</f>
        <v/>
      </c>
    </row>
    <row r="1723">
      <c r="A1723">
        <f>INDEX(resultados!$A$2:$ZZ$2386, 1717, MATCH($B$1, resultados!$A$1:$ZZ$1, 0))</f>
        <v/>
      </c>
      <c r="B1723">
        <f>INDEX(resultados!$A$2:$ZZ$2386, 1717, MATCH($B$2, resultados!$A$1:$ZZ$1, 0))</f>
        <v/>
      </c>
      <c r="C1723">
        <f>INDEX(resultados!$A$2:$ZZ$2386, 1717, MATCH($B$3, resultados!$A$1:$ZZ$1, 0))</f>
        <v/>
      </c>
    </row>
    <row r="1724">
      <c r="A1724">
        <f>INDEX(resultados!$A$2:$ZZ$2386, 1718, MATCH($B$1, resultados!$A$1:$ZZ$1, 0))</f>
        <v/>
      </c>
      <c r="B1724">
        <f>INDEX(resultados!$A$2:$ZZ$2386, 1718, MATCH($B$2, resultados!$A$1:$ZZ$1, 0))</f>
        <v/>
      </c>
      <c r="C1724">
        <f>INDEX(resultados!$A$2:$ZZ$2386, 1718, MATCH($B$3, resultados!$A$1:$ZZ$1, 0))</f>
        <v/>
      </c>
    </row>
    <row r="1725">
      <c r="A1725">
        <f>INDEX(resultados!$A$2:$ZZ$2386, 1719, MATCH($B$1, resultados!$A$1:$ZZ$1, 0))</f>
        <v/>
      </c>
      <c r="B1725">
        <f>INDEX(resultados!$A$2:$ZZ$2386, 1719, MATCH($B$2, resultados!$A$1:$ZZ$1, 0))</f>
        <v/>
      </c>
      <c r="C1725">
        <f>INDEX(resultados!$A$2:$ZZ$2386, 1719, MATCH($B$3, resultados!$A$1:$ZZ$1, 0))</f>
        <v/>
      </c>
    </row>
    <row r="1726">
      <c r="A1726">
        <f>INDEX(resultados!$A$2:$ZZ$2386, 1720, MATCH($B$1, resultados!$A$1:$ZZ$1, 0))</f>
        <v/>
      </c>
      <c r="B1726">
        <f>INDEX(resultados!$A$2:$ZZ$2386, 1720, MATCH($B$2, resultados!$A$1:$ZZ$1, 0))</f>
        <v/>
      </c>
      <c r="C1726">
        <f>INDEX(resultados!$A$2:$ZZ$2386, 1720, MATCH($B$3, resultados!$A$1:$ZZ$1, 0))</f>
        <v/>
      </c>
    </row>
    <row r="1727">
      <c r="A1727">
        <f>INDEX(resultados!$A$2:$ZZ$2386, 1721, MATCH($B$1, resultados!$A$1:$ZZ$1, 0))</f>
        <v/>
      </c>
      <c r="B1727">
        <f>INDEX(resultados!$A$2:$ZZ$2386, 1721, MATCH($B$2, resultados!$A$1:$ZZ$1, 0))</f>
        <v/>
      </c>
      <c r="C1727">
        <f>INDEX(resultados!$A$2:$ZZ$2386, 1721, MATCH($B$3, resultados!$A$1:$ZZ$1, 0))</f>
        <v/>
      </c>
    </row>
    <row r="1728">
      <c r="A1728">
        <f>INDEX(resultados!$A$2:$ZZ$2386, 1722, MATCH($B$1, resultados!$A$1:$ZZ$1, 0))</f>
        <v/>
      </c>
      <c r="B1728">
        <f>INDEX(resultados!$A$2:$ZZ$2386, 1722, MATCH($B$2, resultados!$A$1:$ZZ$1, 0))</f>
        <v/>
      </c>
      <c r="C1728">
        <f>INDEX(resultados!$A$2:$ZZ$2386, 1722, MATCH($B$3, resultados!$A$1:$ZZ$1, 0))</f>
        <v/>
      </c>
    </row>
    <row r="1729">
      <c r="A1729">
        <f>INDEX(resultados!$A$2:$ZZ$2386, 1723, MATCH($B$1, resultados!$A$1:$ZZ$1, 0))</f>
        <v/>
      </c>
      <c r="B1729">
        <f>INDEX(resultados!$A$2:$ZZ$2386, 1723, MATCH($B$2, resultados!$A$1:$ZZ$1, 0))</f>
        <v/>
      </c>
      <c r="C1729">
        <f>INDEX(resultados!$A$2:$ZZ$2386, 1723, MATCH($B$3, resultados!$A$1:$ZZ$1, 0))</f>
        <v/>
      </c>
    </row>
    <row r="1730">
      <c r="A1730">
        <f>INDEX(resultados!$A$2:$ZZ$2386, 1724, MATCH($B$1, resultados!$A$1:$ZZ$1, 0))</f>
        <v/>
      </c>
      <c r="B1730">
        <f>INDEX(resultados!$A$2:$ZZ$2386, 1724, MATCH($B$2, resultados!$A$1:$ZZ$1, 0))</f>
        <v/>
      </c>
      <c r="C1730">
        <f>INDEX(resultados!$A$2:$ZZ$2386, 1724, MATCH($B$3, resultados!$A$1:$ZZ$1, 0))</f>
        <v/>
      </c>
    </row>
    <row r="1731">
      <c r="A1731">
        <f>INDEX(resultados!$A$2:$ZZ$2386, 1725, MATCH($B$1, resultados!$A$1:$ZZ$1, 0))</f>
        <v/>
      </c>
      <c r="B1731">
        <f>INDEX(resultados!$A$2:$ZZ$2386, 1725, MATCH($B$2, resultados!$A$1:$ZZ$1, 0))</f>
        <v/>
      </c>
      <c r="C1731">
        <f>INDEX(resultados!$A$2:$ZZ$2386, 1725, MATCH($B$3, resultados!$A$1:$ZZ$1, 0))</f>
        <v/>
      </c>
    </row>
    <row r="1732">
      <c r="A1732">
        <f>INDEX(resultados!$A$2:$ZZ$2386, 1726, MATCH($B$1, resultados!$A$1:$ZZ$1, 0))</f>
        <v/>
      </c>
      <c r="B1732">
        <f>INDEX(resultados!$A$2:$ZZ$2386, 1726, MATCH($B$2, resultados!$A$1:$ZZ$1, 0))</f>
        <v/>
      </c>
      <c r="C1732">
        <f>INDEX(resultados!$A$2:$ZZ$2386, 1726, MATCH($B$3, resultados!$A$1:$ZZ$1, 0))</f>
        <v/>
      </c>
    </row>
    <row r="1733">
      <c r="A1733">
        <f>INDEX(resultados!$A$2:$ZZ$2386, 1727, MATCH($B$1, resultados!$A$1:$ZZ$1, 0))</f>
        <v/>
      </c>
      <c r="B1733">
        <f>INDEX(resultados!$A$2:$ZZ$2386, 1727, MATCH($B$2, resultados!$A$1:$ZZ$1, 0))</f>
        <v/>
      </c>
      <c r="C1733">
        <f>INDEX(resultados!$A$2:$ZZ$2386, 1727, MATCH($B$3, resultados!$A$1:$ZZ$1, 0))</f>
        <v/>
      </c>
    </row>
    <row r="1734">
      <c r="A1734">
        <f>INDEX(resultados!$A$2:$ZZ$2386, 1728, MATCH($B$1, resultados!$A$1:$ZZ$1, 0))</f>
        <v/>
      </c>
      <c r="B1734">
        <f>INDEX(resultados!$A$2:$ZZ$2386, 1728, MATCH($B$2, resultados!$A$1:$ZZ$1, 0))</f>
        <v/>
      </c>
      <c r="C1734">
        <f>INDEX(resultados!$A$2:$ZZ$2386, 1728, MATCH($B$3, resultados!$A$1:$ZZ$1, 0))</f>
        <v/>
      </c>
    </row>
    <row r="1735">
      <c r="A1735">
        <f>INDEX(resultados!$A$2:$ZZ$2386, 1729, MATCH($B$1, resultados!$A$1:$ZZ$1, 0))</f>
        <v/>
      </c>
      <c r="B1735">
        <f>INDEX(resultados!$A$2:$ZZ$2386, 1729, MATCH($B$2, resultados!$A$1:$ZZ$1, 0))</f>
        <v/>
      </c>
      <c r="C1735">
        <f>INDEX(resultados!$A$2:$ZZ$2386, 1729, MATCH($B$3, resultados!$A$1:$ZZ$1, 0))</f>
        <v/>
      </c>
    </row>
    <row r="1736">
      <c r="A1736">
        <f>INDEX(resultados!$A$2:$ZZ$2386, 1730, MATCH($B$1, resultados!$A$1:$ZZ$1, 0))</f>
        <v/>
      </c>
      <c r="B1736">
        <f>INDEX(resultados!$A$2:$ZZ$2386, 1730, MATCH($B$2, resultados!$A$1:$ZZ$1, 0))</f>
        <v/>
      </c>
      <c r="C1736">
        <f>INDEX(resultados!$A$2:$ZZ$2386, 1730, MATCH($B$3, resultados!$A$1:$ZZ$1, 0))</f>
        <v/>
      </c>
    </row>
    <row r="1737">
      <c r="A1737">
        <f>INDEX(resultados!$A$2:$ZZ$2386, 1731, MATCH($B$1, resultados!$A$1:$ZZ$1, 0))</f>
        <v/>
      </c>
      <c r="B1737">
        <f>INDEX(resultados!$A$2:$ZZ$2386, 1731, MATCH($B$2, resultados!$A$1:$ZZ$1, 0))</f>
        <v/>
      </c>
      <c r="C1737">
        <f>INDEX(resultados!$A$2:$ZZ$2386, 1731, MATCH($B$3, resultados!$A$1:$ZZ$1, 0))</f>
        <v/>
      </c>
    </row>
    <row r="1738">
      <c r="A1738">
        <f>INDEX(resultados!$A$2:$ZZ$2386, 1732, MATCH($B$1, resultados!$A$1:$ZZ$1, 0))</f>
        <v/>
      </c>
      <c r="B1738">
        <f>INDEX(resultados!$A$2:$ZZ$2386, 1732, MATCH($B$2, resultados!$A$1:$ZZ$1, 0))</f>
        <v/>
      </c>
      <c r="C1738">
        <f>INDEX(resultados!$A$2:$ZZ$2386, 1732, MATCH($B$3, resultados!$A$1:$ZZ$1, 0))</f>
        <v/>
      </c>
    </row>
    <row r="1739">
      <c r="A1739">
        <f>INDEX(resultados!$A$2:$ZZ$2386, 1733, MATCH($B$1, resultados!$A$1:$ZZ$1, 0))</f>
        <v/>
      </c>
      <c r="B1739">
        <f>INDEX(resultados!$A$2:$ZZ$2386, 1733, MATCH($B$2, resultados!$A$1:$ZZ$1, 0))</f>
        <v/>
      </c>
      <c r="C1739">
        <f>INDEX(resultados!$A$2:$ZZ$2386, 1733, MATCH($B$3, resultados!$A$1:$ZZ$1, 0))</f>
        <v/>
      </c>
    </row>
    <row r="1740">
      <c r="A1740">
        <f>INDEX(resultados!$A$2:$ZZ$2386, 1734, MATCH($B$1, resultados!$A$1:$ZZ$1, 0))</f>
        <v/>
      </c>
      <c r="B1740">
        <f>INDEX(resultados!$A$2:$ZZ$2386, 1734, MATCH($B$2, resultados!$A$1:$ZZ$1, 0))</f>
        <v/>
      </c>
      <c r="C1740">
        <f>INDEX(resultados!$A$2:$ZZ$2386, 1734, MATCH($B$3, resultados!$A$1:$ZZ$1, 0))</f>
        <v/>
      </c>
    </row>
    <row r="1741">
      <c r="A1741">
        <f>INDEX(resultados!$A$2:$ZZ$2386, 1735, MATCH($B$1, resultados!$A$1:$ZZ$1, 0))</f>
        <v/>
      </c>
      <c r="B1741">
        <f>INDEX(resultados!$A$2:$ZZ$2386, 1735, MATCH($B$2, resultados!$A$1:$ZZ$1, 0))</f>
        <v/>
      </c>
      <c r="C1741">
        <f>INDEX(resultados!$A$2:$ZZ$2386, 1735, MATCH($B$3, resultados!$A$1:$ZZ$1, 0))</f>
        <v/>
      </c>
    </row>
    <row r="1742">
      <c r="A1742">
        <f>INDEX(resultados!$A$2:$ZZ$2386, 1736, MATCH($B$1, resultados!$A$1:$ZZ$1, 0))</f>
        <v/>
      </c>
      <c r="B1742">
        <f>INDEX(resultados!$A$2:$ZZ$2386, 1736, MATCH($B$2, resultados!$A$1:$ZZ$1, 0))</f>
        <v/>
      </c>
      <c r="C1742">
        <f>INDEX(resultados!$A$2:$ZZ$2386, 1736, MATCH($B$3, resultados!$A$1:$ZZ$1, 0))</f>
        <v/>
      </c>
    </row>
    <row r="1743">
      <c r="A1743">
        <f>INDEX(resultados!$A$2:$ZZ$2386, 1737, MATCH($B$1, resultados!$A$1:$ZZ$1, 0))</f>
        <v/>
      </c>
      <c r="B1743">
        <f>INDEX(resultados!$A$2:$ZZ$2386, 1737, MATCH($B$2, resultados!$A$1:$ZZ$1, 0))</f>
        <v/>
      </c>
      <c r="C1743">
        <f>INDEX(resultados!$A$2:$ZZ$2386, 1737, MATCH($B$3, resultados!$A$1:$ZZ$1, 0))</f>
        <v/>
      </c>
    </row>
    <row r="1744">
      <c r="A1744">
        <f>INDEX(resultados!$A$2:$ZZ$2386, 1738, MATCH($B$1, resultados!$A$1:$ZZ$1, 0))</f>
        <v/>
      </c>
      <c r="B1744">
        <f>INDEX(resultados!$A$2:$ZZ$2386, 1738, MATCH($B$2, resultados!$A$1:$ZZ$1, 0))</f>
        <v/>
      </c>
      <c r="C1744">
        <f>INDEX(resultados!$A$2:$ZZ$2386, 1738, MATCH($B$3, resultados!$A$1:$ZZ$1, 0))</f>
        <v/>
      </c>
    </row>
    <row r="1745">
      <c r="A1745">
        <f>INDEX(resultados!$A$2:$ZZ$2386, 1739, MATCH($B$1, resultados!$A$1:$ZZ$1, 0))</f>
        <v/>
      </c>
      <c r="B1745">
        <f>INDEX(resultados!$A$2:$ZZ$2386, 1739, MATCH($B$2, resultados!$A$1:$ZZ$1, 0))</f>
        <v/>
      </c>
      <c r="C1745">
        <f>INDEX(resultados!$A$2:$ZZ$2386, 1739, MATCH($B$3, resultados!$A$1:$ZZ$1, 0))</f>
        <v/>
      </c>
    </row>
    <row r="1746">
      <c r="A1746">
        <f>INDEX(resultados!$A$2:$ZZ$2386, 1740, MATCH($B$1, resultados!$A$1:$ZZ$1, 0))</f>
        <v/>
      </c>
      <c r="B1746">
        <f>INDEX(resultados!$A$2:$ZZ$2386, 1740, MATCH($B$2, resultados!$A$1:$ZZ$1, 0))</f>
        <v/>
      </c>
      <c r="C1746">
        <f>INDEX(resultados!$A$2:$ZZ$2386, 1740, MATCH($B$3, resultados!$A$1:$ZZ$1, 0))</f>
        <v/>
      </c>
    </row>
    <row r="1747">
      <c r="A1747">
        <f>INDEX(resultados!$A$2:$ZZ$2386, 1741, MATCH($B$1, resultados!$A$1:$ZZ$1, 0))</f>
        <v/>
      </c>
      <c r="B1747">
        <f>INDEX(resultados!$A$2:$ZZ$2386, 1741, MATCH($B$2, resultados!$A$1:$ZZ$1, 0))</f>
        <v/>
      </c>
      <c r="C1747">
        <f>INDEX(resultados!$A$2:$ZZ$2386, 1741, MATCH($B$3, resultados!$A$1:$ZZ$1, 0))</f>
        <v/>
      </c>
    </row>
    <row r="1748">
      <c r="A1748">
        <f>INDEX(resultados!$A$2:$ZZ$2386, 1742, MATCH($B$1, resultados!$A$1:$ZZ$1, 0))</f>
        <v/>
      </c>
      <c r="B1748">
        <f>INDEX(resultados!$A$2:$ZZ$2386, 1742, MATCH($B$2, resultados!$A$1:$ZZ$1, 0))</f>
        <v/>
      </c>
      <c r="C1748">
        <f>INDEX(resultados!$A$2:$ZZ$2386, 1742, MATCH($B$3, resultados!$A$1:$ZZ$1, 0))</f>
        <v/>
      </c>
    </row>
    <row r="1749">
      <c r="A1749">
        <f>INDEX(resultados!$A$2:$ZZ$2386, 1743, MATCH($B$1, resultados!$A$1:$ZZ$1, 0))</f>
        <v/>
      </c>
      <c r="B1749">
        <f>INDEX(resultados!$A$2:$ZZ$2386, 1743, MATCH($B$2, resultados!$A$1:$ZZ$1, 0))</f>
        <v/>
      </c>
      <c r="C1749">
        <f>INDEX(resultados!$A$2:$ZZ$2386, 1743, MATCH($B$3, resultados!$A$1:$ZZ$1, 0))</f>
        <v/>
      </c>
    </row>
    <row r="1750">
      <c r="A1750">
        <f>INDEX(resultados!$A$2:$ZZ$2386, 1744, MATCH($B$1, resultados!$A$1:$ZZ$1, 0))</f>
        <v/>
      </c>
      <c r="B1750">
        <f>INDEX(resultados!$A$2:$ZZ$2386, 1744, MATCH($B$2, resultados!$A$1:$ZZ$1, 0))</f>
        <v/>
      </c>
      <c r="C1750">
        <f>INDEX(resultados!$A$2:$ZZ$2386, 1744, MATCH($B$3, resultados!$A$1:$ZZ$1, 0))</f>
        <v/>
      </c>
    </row>
    <row r="1751">
      <c r="A1751">
        <f>INDEX(resultados!$A$2:$ZZ$2386, 1745, MATCH($B$1, resultados!$A$1:$ZZ$1, 0))</f>
        <v/>
      </c>
      <c r="B1751">
        <f>INDEX(resultados!$A$2:$ZZ$2386, 1745, MATCH($B$2, resultados!$A$1:$ZZ$1, 0))</f>
        <v/>
      </c>
      <c r="C1751">
        <f>INDEX(resultados!$A$2:$ZZ$2386, 1745, MATCH($B$3, resultados!$A$1:$ZZ$1, 0))</f>
        <v/>
      </c>
    </row>
    <row r="1752">
      <c r="A1752">
        <f>INDEX(resultados!$A$2:$ZZ$2386, 1746, MATCH($B$1, resultados!$A$1:$ZZ$1, 0))</f>
        <v/>
      </c>
      <c r="B1752">
        <f>INDEX(resultados!$A$2:$ZZ$2386, 1746, MATCH($B$2, resultados!$A$1:$ZZ$1, 0))</f>
        <v/>
      </c>
      <c r="C1752">
        <f>INDEX(resultados!$A$2:$ZZ$2386, 1746, MATCH($B$3, resultados!$A$1:$ZZ$1, 0))</f>
        <v/>
      </c>
    </row>
    <row r="1753">
      <c r="A1753">
        <f>INDEX(resultados!$A$2:$ZZ$2386, 1747, MATCH($B$1, resultados!$A$1:$ZZ$1, 0))</f>
        <v/>
      </c>
      <c r="B1753">
        <f>INDEX(resultados!$A$2:$ZZ$2386, 1747, MATCH($B$2, resultados!$A$1:$ZZ$1, 0))</f>
        <v/>
      </c>
      <c r="C1753">
        <f>INDEX(resultados!$A$2:$ZZ$2386, 1747, MATCH($B$3, resultados!$A$1:$ZZ$1, 0))</f>
        <v/>
      </c>
    </row>
    <row r="1754">
      <c r="A1754">
        <f>INDEX(resultados!$A$2:$ZZ$2386, 1748, MATCH($B$1, resultados!$A$1:$ZZ$1, 0))</f>
        <v/>
      </c>
      <c r="B1754">
        <f>INDEX(resultados!$A$2:$ZZ$2386, 1748, MATCH($B$2, resultados!$A$1:$ZZ$1, 0))</f>
        <v/>
      </c>
      <c r="C1754">
        <f>INDEX(resultados!$A$2:$ZZ$2386, 1748, MATCH($B$3, resultados!$A$1:$ZZ$1, 0))</f>
        <v/>
      </c>
    </row>
    <row r="1755">
      <c r="A1755">
        <f>INDEX(resultados!$A$2:$ZZ$2386, 1749, MATCH($B$1, resultados!$A$1:$ZZ$1, 0))</f>
        <v/>
      </c>
      <c r="B1755">
        <f>INDEX(resultados!$A$2:$ZZ$2386, 1749, MATCH($B$2, resultados!$A$1:$ZZ$1, 0))</f>
        <v/>
      </c>
      <c r="C1755">
        <f>INDEX(resultados!$A$2:$ZZ$2386, 1749, MATCH($B$3, resultados!$A$1:$ZZ$1, 0))</f>
        <v/>
      </c>
    </row>
    <row r="1756">
      <c r="A1756">
        <f>INDEX(resultados!$A$2:$ZZ$2386, 1750, MATCH($B$1, resultados!$A$1:$ZZ$1, 0))</f>
        <v/>
      </c>
      <c r="B1756">
        <f>INDEX(resultados!$A$2:$ZZ$2386, 1750, MATCH($B$2, resultados!$A$1:$ZZ$1, 0))</f>
        <v/>
      </c>
      <c r="C1756">
        <f>INDEX(resultados!$A$2:$ZZ$2386, 1750, MATCH($B$3, resultados!$A$1:$ZZ$1, 0))</f>
        <v/>
      </c>
    </row>
    <row r="1757">
      <c r="A1757">
        <f>INDEX(resultados!$A$2:$ZZ$2386, 1751, MATCH($B$1, resultados!$A$1:$ZZ$1, 0))</f>
        <v/>
      </c>
      <c r="B1757">
        <f>INDEX(resultados!$A$2:$ZZ$2386, 1751, MATCH($B$2, resultados!$A$1:$ZZ$1, 0))</f>
        <v/>
      </c>
      <c r="C1757">
        <f>INDEX(resultados!$A$2:$ZZ$2386, 1751, MATCH($B$3, resultados!$A$1:$ZZ$1, 0))</f>
        <v/>
      </c>
    </row>
    <row r="1758">
      <c r="A1758">
        <f>INDEX(resultados!$A$2:$ZZ$2386, 1752, MATCH($B$1, resultados!$A$1:$ZZ$1, 0))</f>
        <v/>
      </c>
      <c r="B1758">
        <f>INDEX(resultados!$A$2:$ZZ$2386, 1752, MATCH($B$2, resultados!$A$1:$ZZ$1, 0))</f>
        <v/>
      </c>
      <c r="C1758">
        <f>INDEX(resultados!$A$2:$ZZ$2386, 1752, MATCH($B$3, resultados!$A$1:$ZZ$1, 0))</f>
        <v/>
      </c>
    </row>
    <row r="1759">
      <c r="A1759">
        <f>INDEX(resultados!$A$2:$ZZ$2386, 1753, MATCH($B$1, resultados!$A$1:$ZZ$1, 0))</f>
        <v/>
      </c>
      <c r="B1759">
        <f>INDEX(resultados!$A$2:$ZZ$2386, 1753, MATCH($B$2, resultados!$A$1:$ZZ$1, 0))</f>
        <v/>
      </c>
      <c r="C1759">
        <f>INDEX(resultados!$A$2:$ZZ$2386, 1753, MATCH($B$3, resultados!$A$1:$ZZ$1, 0))</f>
        <v/>
      </c>
    </row>
    <row r="1760">
      <c r="A1760">
        <f>INDEX(resultados!$A$2:$ZZ$2386, 1754, MATCH($B$1, resultados!$A$1:$ZZ$1, 0))</f>
        <v/>
      </c>
      <c r="B1760">
        <f>INDEX(resultados!$A$2:$ZZ$2386, 1754, MATCH($B$2, resultados!$A$1:$ZZ$1, 0))</f>
        <v/>
      </c>
      <c r="C1760">
        <f>INDEX(resultados!$A$2:$ZZ$2386, 1754, MATCH($B$3, resultados!$A$1:$ZZ$1, 0))</f>
        <v/>
      </c>
    </row>
    <row r="1761">
      <c r="A1761">
        <f>INDEX(resultados!$A$2:$ZZ$2386, 1755, MATCH($B$1, resultados!$A$1:$ZZ$1, 0))</f>
        <v/>
      </c>
      <c r="B1761">
        <f>INDEX(resultados!$A$2:$ZZ$2386, 1755, MATCH($B$2, resultados!$A$1:$ZZ$1, 0))</f>
        <v/>
      </c>
      <c r="C1761">
        <f>INDEX(resultados!$A$2:$ZZ$2386, 1755, MATCH($B$3, resultados!$A$1:$ZZ$1, 0))</f>
        <v/>
      </c>
    </row>
    <row r="1762">
      <c r="A1762">
        <f>INDEX(resultados!$A$2:$ZZ$2386, 1756, MATCH($B$1, resultados!$A$1:$ZZ$1, 0))</f>
        <v/>
      </c>
      <c r="B1762">
        <f>INDEX(resultados!$A$2:$ZZ$2386, 1756, MATCH($B$2, resultados!$A$1:$ZZ$1, 0))</f>
        <v/>
      </c>
      <c r="C1762">
        <f>INDEX(resultados!$A$2:$ZZ$2386, 1756, MATCH($B$3, resultados!$A$1:$ZZ$1, 0))</f>
        <v/>
      </c>
    </row>
    <row r="1763">
      <c r="A1763">
        <f>INDEX(resultados!$A$2:$ZZ$2386, 1757, MATCH($B$1, resultados!$A$1:$ZZ$1, 0))</f>
        <v/>
      </c>
      <c r="B1763">
        <f>INDEX(resultados!$A$2:$ZZ$2386, 1757, MATCH($B$2, resultados!$A$1:$ZZ$1, 0))</f>
        <v/>
      </c>
      <c r="C1763">
        <f>INDEX(resultados!$A$2:$ZZ$2386, 1757, MATCH($B$3, resultados!$A$1:$ZZ$1, 0))</f>
        <v/>
      </c>
    </row>
    <row r="1764">
      <c r="A1764">
        <f>INDEX(resultados!$A$2:$ZZ$2386, 1758, MATCH($B$1, resultados!$A$1:$ZZ$1, 0))</f>
        <v/>
      </c>
      <c r="B1764">
        <f>INDEX(resultados!$A$2:$ZZ$2386, 1758, MATCH($B$2, resultados!$A$1:$ZZ$1, 0))</f>
        <v/>
      </c>
      <c r="C1764">
        <f>INDEX(resultados!$A$2:$ZZ$2386, 1758, MATCH($B$3, resultados!$A$1:$ZZ$1, 0))</f>
        <v/>
      </c>
    </row>
    <row r="1765">
      <c r="A1765">
        <f>INDEX(resultados!$A$2:$ZZ$2386, 1759, MATCH($B$1, resultados!$A$1:$ZZ$1, 0))</f>
        <v/>
      </c>
      <c r="B1765">
        <f>INDEX(resultados!$A$2:$ZZ$2386, 1759, MATCH($B$2, resultados!$A$1:$ZZ$1, 0))</f>
        <v/>
      </c>
      <c r="C1765">
        <f>INDEX(resultados!$A$2:$ZZ$2386, 1759, MATCH($B$3, resultados!$A$1:$ZZ$1, 0))</f>
        <v/>
      </c>
    </row>
    <row r="1766">
      <c r="A1766">
        <f>INDEX(resultados!$A$2:$ZZ$2386, 1760, MATCH($B$1, resultados!$A$1:$ZZ$1, 0))</f>
        <v/>
      </c>
      <c r="B1766">
        <f>INDEX(resultados!$A$2:$ZZ$2386, 1760, MATCH($B$2, resultados!$A$1:$ZZ$1, 0))</f>
        <v/>
      </c>
      <c r="C1766">
        <f>INDEX(resultados!$A$2:$ZZ$2386, 1760, MATCH($B$3, resultados!$A$1:$ZZ$1, 0))</f>
        <v/>
      </c>
    </row>
    <row r="1767">
      <c r="A1767">
        <f>INDEX(resultados!$A$2:$ZZ$2386, 1761, MATCH($B$1, resultados!$A$1:$ZZ$1, 0))</f>
        <v/>
      </c>
      <c r="B1767">
        <f>INDEX(resultados!$A$2:$ZZ$2386, 1761, MATCH($B$2, resultados!$A$1:$ZZ$1, 0))</f>
        <v/>
      </c>
      <c r="C1767">
        <f>INDEX(resultados!$A$2:$ZZ$2386, 1761, MATCH($B$3, resultados!$A$1:$ZZ$1, 0))</f>
        <v/>
      </c>
    </row>
    <row r="1768">
      <c r="A1768">
        <f>INDEX(resultados!$A$2:$ZZ$2386, 1762, MATCH($B$1, resultados!$A$1:$ZZ$1, 0))</f>
        <v/>
      </c>
      <c r="B1768">
        <f>INDEX(resultados!$A$2:$ZZ$2386, 1762, MATCH($B$2, resultados!$A$1:$ZZ$1, 0))</f>
        <v/>
      </c>
      <c r="C1768">
        <f>INDEX(resultados!$A$2:$ZZ$2386, 1762, MATCH($B$3, resultados!$A$1:$ZZ$1, 0))</f>
        <v/>
      </c>
    </row>
    <row r="1769">
      <c r="A1769">
        <f>INDEX(resultados!$A$2:$ZZ$2386, 1763, MATCH($B$1, resultados!$A$1:$ZZ$1, 0))</f>
        <v/>
      </c>
      <c r="B1769">
        <f>INDEX(resultados!$A$2:$ZZ$2386, 1763, MATCH($B$2, resultados!$A$1:$ZZ$1, 0))</f>
        <v/>
      </c>
      <c r="C1769">
        <f>INDEX(resultados!$A$2:$ZZ$2386, 1763, MATCH($B$3, resultados!$A$1:$ZZ$1, 0))</f>
        <v/>
      </c>
    </row>
    <row r="1770">
      <c r="A1770">
        <f>INDEX(resultados!$A$2:$ZZ$2386, 1764, MATCH($B$1, resultados!$A$1:$ZZ$1, 0))</f>
        <v/>
      </c>
      <c r="B1770">
        <f>INDEX(resultados!$A$2:$ZZ$2386, 1764, MATCH($B$2, resultados!$A$1:$ZZ$1, 0))</f>
        <v/>
      </c>
      <c r="C1770">
        <f>INDEX(resultados!$A$2:$ZZ$2386, 1764, MATCH($B$3, resultados!$A$1:$ZZ$1, 0))</f>
        <v/>
      </c>
    </row>
    <row r="1771">
      <c r="A1771">
        <f>INDEX(resultados!$A$2:$ZZ$2386, 1765, MATCH($B$1, resultados!$A$1:$ZZ$1, 0))</f>
        <v/>
      </c>
      <c r="B1771">
        <f>INDEX(resultados!$A$2:$ZZ$2386, 1765, MATCH($B$2, resultados!$A$1:$ZZ$1, 0))</f>
        <v/>
      </c>
      <c r="C1771">
        <f>INDEX(resultados!$A$2:$ZZ$2386, 1765, MATCH($B$3, resultados!$A$1:$ZZ$1, 0))</f>
        <v/>
      </c>
    </row>
    <row r="1772">
      <c r="A1772">
        <f>INDEX(resultados!$A$2:$ZZ$2386, 1766, MATCH($B$1, resultados!$A$1:$ZZ$1, 0))</f>
        <v/>
      </c>
      <c r="B1772">
        <f>INDEX(resultados!$A$2:$ZZ$2386, 1766, MATCH($B$2, resultados!$A$1:$ZZ$1, 0))</f>
        <v/>
      </c>
      <c r="C1772">
        <f>INDEX(resultados!$A$2:$ZZ$2386, 1766, MATCH($B$3, resultados!$A$1:$ZZ$1, 0))</f>
        <v/>
      </c>
    </row>
    <row r="1773">
      <c r="A1773">
        <f>INDEX(resultados!$A$2:$ZZ$2386, 1767, MATCH($B$1, resultados!$A$1:$ZZ$1, 0))</f>
        <v/>
      </c>
      <c r="B1773">
        <f>INDEX(resultados!$A$2:$ZZ$2386, 1767, MATCH($B$2, resultados!$A$1:$ZZ$1, 0))</f>
        <v/>
      </c>
      <c r="C1773">
        <f>INDEX(resultados!$A$2:$ZZ$2386, 1767, MATCH($B$3, resultados!$A$1:$ZZ$1, 0))</f>
        <v/>
      </c>
    </row>
    <row r="1774">
      <c r="A1774">
        <f>INDEX(resultados!$A$2:$ZZ$2386, 1768, MATCH($B$1, resultados!$A$1:$ZZ$1, 0))</f>
        <v/>
      </c>
      <c r="B1774">
        <f>INDEX(resultados!$A$2:$ZZ$2386, 1768, MATCH($B$2, resultados!$A$1:$ZZ$1, 0))</f>
        <v/>
      </c>
      <c r="C1774">
        <f>INDEX(resultados!$A$2:$ZZ$2386, 1768, MATCH($B$3, resultados!$A$1:$ZZ$1, 0))</f>
        <v/>
      </c>
    </row>
    <row r="1775">
      <c r="A1775">
        <f>INDEX(resultados!$A$2:$ZZ$2386, 1769, MATCH($B$1, resultados!$A$1:$ZZ$1, 0))</f>
        <v/>
      </c>
      <c r="B1775">
        <f>INDEX(resultados!$A$2:$ZZ$2386, 1769, MATCH($B$2, resultados!$A$1:$ZZ$1, 0))</f>
        <v/>
      </c>
      <c r="C1775">
        <f>INDEX(resultados!$A$2:$ZZ$2386, 1769, MATCH($B$3, resultados!$A$1:$ZZ$1, 0))</f>
        <v/>
      </c>
    </row>
    <row r="1776">
      <c r="A1776">
        <f>INDEX(resultados!$A$2:$ZZ$2386, 1770, MATCH($B$1, resultados!$A$1:$ZZ$1, 0))</f>
        <v/>
      </c>
      <c r="B1776">
        <f>INDEX(resultados!$A$2:$ZZ$2386, 1770, MATCH($B$2, resultados!$A$1:$ZZ$1, 0))</f>
        <v/>
      </c>
      <c r="C1776">
        <f>INDEX(resultados!$A$2:$ZZ$2386, 1770, MATCH($B$3, resultados!$A$1:$ZZ$1, 0))</f>
        <v/>
      </c>
    </row>
    <row r="1777">
      <c r="A1777">
        <f>INDEX(resultados!$A$2:$ZZ$2386, 1771, MATCH($B$1, resultados!$A$1:$ZZ$1, 0))</f>
        <v/>
      </c>
      <c r="B1777">
        <f>INDEX(resultados!$A$2:$ZZ$2386, 1771, MATCH($B$2, resultados!$A$1:$ZZ$1, 0))</f>
        <v/>
      </c>
      <c r="C1777">
        <f>INDEX(resultados!$A$2:$ZZ$2386, 1771, MATCH($B$3, resultados!$A$1:$ZZ$1, 0))</f>
        <v/>
      </c>
    </row>
    <row r="1778">
      <c r="A1778">
        <f>INDEX(resultados!$A$2:$ZZ$2386, 1772, MATCH($B$1, resultados!$A$1:$ZZ$1, 0))</f>
        <v/>
      </c>
      <c r="B1778">
        <f>INDEX(resultados!$A$2:$ZZ$2386, 1772, MATCH($B$2, resultados!$A$1:$ZZ$1, 0))</f>
        <v/>
      </c>
      <c r="C1778">
        <f>INDEX(resultados!$A$2:$ZZ$2386, 1772, MATCH($B$3, resultados!$A$1:$ZZ$1, 0))</f>
        <v/>
      </c>
    </row>
    <row r="1779">
      <c r="A1779">
        <f>INDEX(resultados!$A$2:$ZZ$2386, 1773, MATCH($B$1, resultados!$A$1:$ZZ$1, 0))</f>
        <v/>
      </c>
      <c r="B1779">
        <f>INDEX(resultados!$A$2:$ZZ$2386, 1773, MATCH($B$2, resultados!$A$1:$ZZ$1, 0))</f>
        <v/>
      </c>
      <c r="C1779">
        <f>INDEX(resultados!$A$2:$ZZ$2386, 1773, MATCH($B$3, resultados!$A$1:$ZZ$1, 0))</f>
        <v/>
      </c>
    </row>
    <row r="1780">
      <c r="A1780">
        <f>INDEX(resultados!$A$2:$ZZ$2386, 1774, MATCH($B$1, resultados!$A$1:$ZZ$1, 0))</f>
        <v/>
      </c>
      <c r="B1780">
        <f>INDEX(resultados!$A$2:$ZZ$2386, 1774, MATCH($B$2, resultados!$A$1:$ZZ$1, 0))</f>
        <v/>
      </c>
      <c r="C1780">
        <f>INDEX(resultados!$A$2:$ZZ$2386, 1774, MATCH($B$3, resultados!$A$1:$ZZ$1, 0))</f>
        <v/>
      </c>
    </row>
    <row r="1781">
      <c r="A1781">
        <f>INDEX(resultados!$A$2:$ZZ$2386, 1775, MATCH($B$1, resultados!$A$1:$ZZ$1, 0))</f>
        <v/>
      </c>
      <c r="B1781">
        <f>INDEX(resultados!$A$2:$ZZ$2386, 1775, MATCH($B$2, resultados!$A$1:$ZZ$1, 0))</f>
        <v/>
      </c>
      <c r="C1781">
        <f>INDEX(resultados!$A$2:$ZZ$2386, 1775, MATCH($B$3, resultados!$A$1:$ZZ$1, 0))</f>
        <v/>
      </c>
    </row>
    <row r="1782">
      <c r="A1782">
        <f>INDEX(resultados!$A$2:$ZZ$2386, 1776, MATCH($B$1, resultados!$A$1:$ZZ$1, 0))</f>
        <v/>
      </c>
      <c r="B1782">
        <f>INDEX(resultados!$A$2:$ZZ$2386, 1776, MATCH($B$2, resultados!$A$1:$ZZ$1, 0))</f>
        <v/>
      </c>
      <c r="C1782">
        <f>INDEX(resultados!$A$2:$ZZ$2386, 1776, MATCH($B$3, resultados!$A$1:$ZZ$1, 0))</f>
        <v/>
      </c>
    </row>
    <row r="1783">
      <c r="A1783">
        <f>INDEX(resultados!$A$2:$ZZ$2386, 1777, MATCH($B$1, resultados!$A$1:$ZZ$1, 0))</f>
        <v/>
      </c>
      <c r="B1783">
        <f>INDEX(resultados!$A$2:$ZZ$2386, 1777, MATCH($B$2, resultados!$A$1:$ZZ$1, 0))</f>
        <v/>
      </c>
      <c r="C1783">
        <f>INDEX(resultados!$A$2:$ZZ$2386, 1777, MATCH($B$3, resultados!$A$1:$ZZ$1, 0))</f>
        <v/>
      </c>
    </row>
    <row r="1784">
      <c r="A1784">
        <f>INDEX(resultados!$A$2:$ZZ$2386, 1778, MATCH($B$1, resultados!$A$1:$ZZ$1, 0))</f>
        <v/>
      </c>
      <c r="B1784">
        <f>INDEX(resultados!$A$2:$ZZ$2386, 1778, MATCH($B$2, resultados!$A$1:$ZZ$1, 0))</f>
        <v/>
      </c>
      <c r="C1784">
        <f>INDEX(resultados!$A$2:$ZZ$2386, 1778, MATCH($B$3, resultados!$A$1:$ZZ$1, 0))</f>
        <v/>
      </c>
    </row>
    <row r="1785">
      <c r="A1785">
        <f>INDEX(resultados!$A$2:$ZZ$2386, 1779, MATCH($B$1, resultados!$A$1:$ZZ$1, 0))</f>
        <v/>
      </c>
      <c r="B1785">
        <f>INDEX(resultados!$A$2:$ZZ$2386, 1779, MATCH($B$2, resultados!$A$1:$ZZ$1, 0))</f>
        <v/>
      </c>
      <c r="C1785">
        <f>INDEX(resultados!$A$2:$ZZ$2386, 1779, MATCH($B$3, resultados!$A$1:$ZZ$1, 0))</f>
        <v/>
      </c>
    </row>
    <row r="1786">
      <c r="A1786">
        <f>INDEX(resultados!$A$2:$ZZ$2386, 1780, MATCH($B$1, resultados!$A$1:$ZZ$1, 0))</f>
        <v/>
      </c>
      <c r="B1786">
        <f>INDEX(resultados!$A$2:$ZZ$2386, 1780, MATCH($B$2, resultados!$A$1:$ZZ$1, 0))</f>
        <v/>
      </c>
      <c r="C1786">
        <f>INDEX(resultados!$A$2:$ZZ$2386, 1780, MATCH($B$3, resultados!$A$1:$ZZ$1, 0))</f>
        <v/>
      </c>
    </row>
    <row r="1787">
      <c r="A1787">
        <f>INDEX(resultados!$A$2:$ZZ$2386, 1781, MATCH($B$1, resultados!$A$1:$ZZ$1, 0))</f>
        <v/>
      </c>
      <c r="B1787">
        <f>INDEX(resultados!$A$2:$ZZ$2386, 1781, MATCH($B$2, resultados!$A$1:$ZZ$1, 0))</f>
        <v/>
      </c>
      <c r="C1787">
        <f>INDEX(resultados!$A$2:$ZZ$2386, 1781, MATCH($B$3, resultados!$A$1:$ZZ$1, 0))</f>
        <v/>
      </c>
    </row>
    <row r="1788">
      <c r="A1788">
        <f>INDEX(resultados!$A$2:$ZZ$2386, 1782, MATCH($B$1, resultados!$A$1:$ZZ$1, 0))</f>
        <v/>
      </c>
      <c r="B1788">
        <f>INDEX(resultados!$A$2:$ZZ$2386, 1782, MATCH($B$2, resultados!$A$1:$ZZ$1, 0))</f>
        <v/>
      </c>
      <c r="C1788">
        <f>INDEX(resultados!$A$2:$ZZ$2386, 1782, MATCH($B$3, resultados!$A$1:$ZZ$1, 0))</f>
        <v/>
      </c>
    </row>
    <row r="1789">
      <c r="A1789">
        <f>INDEX(resultados!$A$2:$ZZ$2386, 1783, MATCH($B$1, resultados!$A$1:$ZZ$1, 0))</f>
        <v/>
      </c>
      <c r="B1789">
        <f>INDEX(resultados!$A$2:$ZZ$2386, 1783, MATCH($B$2, resultados!$A$1:$ZZ$1, 0))</f>
        <v/>
      </c>
      <c r="C1789">
        <f>INDEX(resultados!$A$2:$ZZ$2386, 1783, MATCH($B$3, resultados!$A$1:$ZZ$1, 0))</f>
        <v/>
      </c>
    </row>
    <row r="1790">
      <c r="A1790">
        <f>INDEX(resultados!$A$2:$ZZ$2386, 1784, MATCH($B$1, resultados!$A$1:$ZZ$1, 0))</f>
        <v/>
      </c>
      <c r="B1790">
        <f>INDEX(resultados!$A$2:$ZZ$2386, 1784, MATCH($B$2, resultados!$A$1:$ZZ$1, 0))</f>
        <v/>
      </c>
      <c r="C1790">
        <f>INDEX(resultados!$A$2:$ZZ$2386, 1784, MATCH($B$3, resultados!$A$1:$ZZ$1, 0))</f>
        <v/>
      </c>
    </row>
    <row r="1791">
      <c r="A1791">
        <f>INDEX(resultados!$A$2:$ZZ$2386, 1785, MATCH($B$1, resultados!$A$1:$ZZ$1, 0))</f>
        <v/>
      </c>
      <c r="B1791">
        <f>INDEX(resultados!$A$2:$ZZ$2386, 1785, MATCH($B$2, resultados!$A$1:$ZZ$1, 0))</f>
        <v/>
      </c>
      <c r="C1791">
        <f>INDEX(resultados!$A$2:$ZZ$2386, 1785, MATCH($B$3, resultados!$A$1:$ZZ$1, 0))</f>
        <v/>
      </c>
    </row>
    <row r="1792">
      <c r="A1792">
        <f>INDEX(resultados!$A$2:$ZZ$2386, 1786, MATCH($B$1, resultados!$A$1:$ZZ$1, 0))</f>
        <v/>
      </c>
      <c r="B1792">
        <f>INDEX(resultados!$A$2:$ZZ$2386, 1786, MATCH($B$2, resultados!$A$1:$ZZ$1, 0))</f>
        <v/>
      </c>
      <c r="C1792">
        <f>INDEX(resultados!$A$2:$ZZ$2386, 1786, MATCH($B$3, resultados!$A$1:$ZZ$1, 0))</f>
        <v/>
      </c>
    </row>
    <row r="1793">
      <c r="A1793">
        <f>INDEX(resultados!$A$2:$ZZ$2386, 1787, MATCH($B$1, resultados!$A$1:$ZZ$1, 0))</f>
        <v/>
      </c>
      <c r="B1793">
        <f>INDEX(resultados!$A$2:$ZZ$2386, 1787, MATCH($B$2, resultados!$A$1:$ZZ$1, 0))</f>
        <v/>
      </c>
      <c r="C1793">
        <f>INDEX(resultados!$A$2:$ZZ$2386, 1787, MATCH($B$3, resultados!$A$1:$ZZ$1, 0))</f>
        <v/>
      </c>
    </row>
    <row r="1794">
      <c r="A1794">
        <f>INDEX(resultados!$A$2:$ZZ$2386, 1788, MATCH($B$1, resultados!$A$1:$ZZ$1, 0))</f>
        <v/>
      </c>
      <c r="B1794">
        <f>INDEX(resultados!$A$2:$ZZ$2386, 1788, MATCH($B$2, resultados!$A$1:$ZZ$1, 0))</f>
        <v/>
      </c>
      <c r="C1794">
        <f>INDEX(resultados!$A$2:$ZZ$2386, 1788, MATCH($B$3, resultados!$A$1:$ZZ$1, 0))</f>
        <v/>
      </c>
    </row>
    <row r="1795">
      <c r="A1795">
        <f>INDEX(resultados!$A$2:$ZZ$2386, 1789, MATCH($B$1, resultados!$A$1:$ZZ$1, 0))</f>
        <v/>
      </c>
      <c r="B1795">
        <f>INDEX(resultados!$A$2:$ZZ$2386, 1789, MATCH($B$2, resultados!$A$1:$ZZ$1, 0))</f>
        <v/>
      </c>
      <c r="C1795">
        <f>INDEX(resultados!$A$2:$ZZ$2386, 1789, MATCH($B$3, resultados!$A$1:$ZZ$1, 0))</f>
        <v/>
      </c>
    </row>
    <row r="1796">
      <c r="A1796">
        <f>INDEX(resultados!$A$2:$ZZ$2386, 1790, MATCH($B$1, resultados!$A$1:$ZZ$1, 0))</f>
        <v/>
      </c>
      <c r="B1796">
        <f>INDEX(resultados!$A$2:$ZZ$2386, 1790, MATCH($B$2, resultados!$A$1:$ZZ$1, 0))</f>
        <v/>
      </c>
      <c r="C1796">
        <f>INDEX(resultados!$A$2:$ZZ$2386, 1790, MATCH($B$3, resultados!$A$1:$ZZ$1, 0))</f>
        <v/>
      </c>
    </row>
    <row r="1797">
      <c r="A1797">
        <f>INDEX(resultados!$A$2:$ZZ$2386, 1791, MATCH($B$1, resultados!$A$1:$ZZ$1, 0))</f>
        <v/>
      </c>
      <c r="B1797">
        <f>INDEX(resultados!$A$2:$ZZ$2386, 1791, MATCH($B$2, resultados!$A$1:$ZZ$1, 0))</f>
        <v/>
      </c>
      <c r="C1797">
        <f>INDEX(resultados!$A$2:$ZZ$2386, 1791, MATCH($B$3, resultados!$A$1:$ZZ$1, 0))</f>
        <v/>
      </c>
    </row>
    <row r="1798">
      <c r="A1798">
        <f>INDEX(resultados!$A$2:$ZZ$2386, 1792, MATCH($B$1, resultados!$A$1:$ZZ$1, 0))</f>
        <v/>
      </c>
      <c r="B1798">
        <f>INDEX(resultados!$A$2:$ZZ$2386, 1792, MATCH($B$2, resultados!$A$1:$ZZ$1, 0))</f>
        <v/>
      </c>
      <c r="C1798">
        <f>INDEX(resultados!$A$2:$ZZ$2386, 1792, MATCH($B$3, resultados!$A$1:$ZZ$1, 0))</f>
        <v/>
      </c>
    </row>
    <row r="1799">
      <c r="A1799">
        <f>INDEX(resultados!$A$2:$ZZ$2386, 1793, MATCH($B$1, resultados!$A$1:$ZZ$1, 0))</f>
        <v/>
      </c>
      <c r="B1799">
        <f>INDEX(resultados!$A$2:$ZZ$2386, 1793, MATCH($B$2, resultados!$A$1:$ZZ$1, 0))</f>
        <v/>
      </c>
      <c r="C1799">
        <f>INDEX(resultados!$A$2:$ZZ$2386, 1793, MATCH($B$3, resultados!$A$1:$ZZ$1, 0))</f>
        <v/>
      </c>
    </row>
    <row r="1800">
      <c r="A1800">
        <f>INDEX(resultados!$A$2:$ZZ$2386, 1794, MATCH($B$1, resultados!$A$1:$ZZ$1, 0))</f>
        <v/>
      </c>
      <c r="B1800">
        <f>INDEX(resultados!$A$2:$ZZ$2386, 1794, MATCH($B$2, resultados!$A$1:$ZZ$1, 0))</f>
        <v/>
      </c>
      <c r="C1800">
        <f>INDEX(resultados!$A$2:$ZZ$2386, 1794, MATCH($B$3, resultados!$A$1:$ZZ$1, 0))</f>
        <v/>
      </c>
    </row>
    <row r="1801">
      <c r="A1801">
        <f>INDEX(resultados!$A$2:$ZZ$2386, 1795, MATCH($B$1, resultados!$A$1:$ZZ$1, 0))</f>
        <v/>
      </c>
      <c r="B1801">
        <f>INDEX(resultados!$A$2:$ZZ$2386, 1795, MATCH($B$2, resultados!$A$1:$ZZ$1, 0))</f>
        <v/>
      </c>
      <c r="C1801">
        <f>INDEX(resultados!$A$2:$ZZ$2386, 1795, MATCH($B$3, resultados!$A$1:$ZZ$1, 0))</f>
        <v/>
      </c>
    </row>
    <row r="1802">
      <c r="A1802">
        <f>INDEX(resultados!$A$2:$ZZ$2386, 1796, MATCH($B$1, resultados!$A$1:$ZZ$1, 0))</f>
        <v/>
      </c>
      <c r="B1802">
        <f>INDEX(resultados!$A$2:$ZZ$2386, 1796, MATCH($B$2, resultados!$A$1:$ZZ$1, 0))</f>
        <v/>
      </c>
      <c r="C1802">
        <f>INDEX(resultados!$A$2:$ZZ$2386, 1796, MATCH($B$3, resultados!$A$1:$ZZ$1, 0))</f>
        <v/>
      </c>
    </row>
    <row r="1803">
      <c r="A1803">
        <f>INDEX(resultados!$A$2:$ZZ$2386, 1797, MATCH($B$1, resultados!$A$1:$ZZ$1, 0))</f>
        <v/>
      </c>
      <c r="B1803">
        <f>INDEX(resultados!$A$2:$ZZ$2386, 1797, MATCH($B$2, resultados!$A$1:$ZZ$1, 0))</f>
        <v/>
      </c>
      <c r="C1803">
        <f>INDEX(resultados!$A$2:$ZZ$2386, 1797, MATCH($B$3, resultados!$A$1:$ZZ$1, 0))</f>
        <v/>
      </c>
    </row>
    <row r="1804">
      <c r="A1804">
        <f>INDEX(resultados!$A$2:$ZZ$2386, 1798, MATCH($B$1, resultados!$A$1:$ZZ$1, 0))</f>
        <v/>
      </c>
      <c r="B1804">
        <f>INDEX(resultados!$A$2:$ZZ$2386, 1798, MATCH($B$2, resultados!$A$1:$ZZ$1, 0))</f>
        <v/>
      </c>
      <c r="C1804">
        <f>INDEX(resultados!$A$2:$ZZ$2386, 1798, MATCH($B$3, resultados!$A$1:$ZZ$1, 0))</f>
        <v/>
      </c>
    </row>
    <row r="1805">
      <c r="A1805">
        <f>INDEX(resultados!$A$2:$ZZ$2386, 1799, MATCH($B$1, resultados!$A$1:$ZZ$1, 0))</f>
        <v/>
      </c>
      <c r="B1805">
        <f>INDEX(resultados!$A$2:$ZZ$2386, 1799, MATCH($B$2, resultados!$A$1:$ZZ$1, 0))</f>
        <v/>
      </c>
      <c r="C1805">
        <f>INDEX(resultados!$A$2:$ZZ$2386, 1799, MATCH($B$3, resultados!$A$1:$ZZ$1, 0))</f>
        <v/>
      </c>
    </row>
    <row r="1806">
      <c r="A1806">
        <f>INDEX(resultados!$A$2:$ZZ$2386, 1800, MATCH($B$1, resultados!$A$1:$ZZ$1, 0))</f>
        <v/>
      </c>
      <c r="B1806">
        <f>INDEX(resultados!$A$2:$ZZ$2386, 1800, MATCH($B$2, resultados!$A$1:$ZZ$1, 0))</f>
        <v/>
      </c>
      <c r="C1806">
        <f>INDEX(resultados!$A$2:$ZZ$2386, 1800, MATCH($B$3, resultados!$A$1:$ZZ$1, 0))</f>
        <v/>
      </c>
    </row>
    <row r="1807">
      <c r="A1807">
        <f>INDEX(resultados!$A$2:$ZZ$2386, 1801, MATCH($B$1, resultados!$A$1:$ZZ$1, 0))</f>
        <v/>
      </c>
      <c r="B1807">
        <f>INDEX(resultados!$A$2:$ZZ$2386, 1801, MATCH($B$2, resultados!$A$1:$ZZ$1, 0))</f>
        <v/>
      </c>
      <c r="C1807">
        <f>INDEX(resultados!$A$2:$ZZ$2386, 1801, MATCH($B$3, resultados!$A$1:$ZZ$1, 0))</f>
        <v/>
      </c>
    </row>
    <row r="1808">
      <c r="A1808">
        <f>INDEX(resultados!$A$2:$ZZ$2386, 1802, MATCH($B$1, resultados!$A$1:$ZZ$1, 0))</f>
        <v/>
      </c>
      <c r="B1808">
        <f>INDEX(resultados!$A$2:$ZZ$2386, 1802, MATCH($B$2, resultados!$A$1:$ZZ$1, 0))</f>
        <v/>
      </c>
      <c r="C1808">
        <f>INDEX(resultados!$A$2:$ZZ$2386, 1802, MATCH($B$3, resultados!$A$1:$ZZ$1, 0))</f>
        <v/>
      </c>
    </row>
    <row r="1809">
      <c r="A1809">
        <f>INDEX(resultados!$A$2:$ZZ$2386, 1803, MATCH($B$1, resultados!$A$1:$ZZ$1, 0))</f>
        <v/>
      </c>
      <c r="B1809">
        <f>INDEX(resultados!$A$2:$ZZ$2386, 1803, MATCH($B$2, resultados!$A$1:$ZZ$1, 0))</f>
        <v/>
      </c>
      <c r="C1809">
        <f>INDEX(resultados!$A$2:$ZZ$2386, 1803, MATCH($B$3, resultados!$A$1:$ZZ$1, 0))</f>
        <v/>
      </c>
    </row>
    <row r="1810">
      <c r="A1810">
        <f>INDEX(resultados!$A$2:$ZZ$2386, 1804, MATCH($B$1, resultados!$A$1:$ZZ$1, 0))</f>
        <v/>
      </c>
      <c r="B1810">
        <f>INDEX(resultados!$A$2:$ZZ$2386, 1804, MATCH($B$2, resultados!$A$1:$ZZ$1, 0))</f>
        <v/>
      </c>
      <c r="C1810">
        <f>INDEX(resultados!$A$2:$ZZ$2386, 1804, MATCH($B$3, resultados!$A$1:$ZZ$1, 0))</f>
        <v/>
      </c>
    </row>
    <row r="1811">
      <c r="A1811">
        <f>INDEX(resultados!$A$2:$ZZ$2386, 1805, MATCH($B$1, resultados!$A$1:$ZZ$1, 0))</f>
        <v/>
      </c>
      <c r="B1811">
        <f>INDEX(resultados!$A$2:$ZZ$2386, 1805, MATCH($B$2, resultados!$A$1:$ZZ$1, 0))</f>
        <v/>
      </c>
      <c r="C1811">
        <f>INDEX(resultados!$A$2:$ZZ$2386, 1805, MATCH($B$3, resultados!$A$1:$ZZ$1, 0))</f>
        <v/>
      </c>
    </row>
    <row r="1812">
      <c r="A1812">
        <f>INDEX(resultados!$A$2:$ZZ$2386, 1806, MATCH($B$1, resultados!$A$1:$ZZ$1, 0))</f>
        <v/>
      </c>
      <c r="B1812">
        <f>INDEX(resultados!$A$2:$ZZ$2386, 1806, MATCH($B$2, resultados!$A$1:$ZZ$1, 0))</f>
        <v/>
      </c>
      <c r="C1812">
        <f>INDEX(resultados!$A$2:$ZZ$2386, 1806, MATCH($B$3, resultados!$A$1:$ZZ$1, 0))</f>
        <v/>
      </c>
    </row>
    <row r="1813">
      <c r="A1813">
        <f>INDEX(resultados!$A$2:$ZZ$2386, 1807, MATCH($B$1, resultados!$A$1:$ZZ$1, 0))</f>
        <v/>
      </c>
      <c r="B1813">
        <f>INDEX(resultados!$A$2:$ZZ$2386, 1807, MATCH($B$2, resultados!$A$1:$ZZ$1, 0))</f>
        <v/>
      </c>
      <c r="C1813">
        <f>INDEX(resultados!$A$2:$ZZ$2386, 1807, MATCH($B$3, resultados!$A$1:$ZZ$1, 0))</f>
        <v/>
      </c>
    </row>
    <row r="1814">
      <c r="A1814">
        <f>INDEX(resultados!$A$2:$ZZ$2386, 1808, MATCH($B$1, resultados!$A$1:$ZZ$1, 0))</f>
        <v/>
      </c>
      <c r="B1814">
        <f>INDEX(resultados!$A$2:$ZZ$2386, 1808, MATCH($B$2, resultados!$A$1:$ZZ$1, 0))</f>
        <v/>
      </c>
      <c r="C1814">
        <f>INDEX(resultados!$A$2:$ZZ$2386, 1808, MATCH($B$3, resultados!$A$1:$ZZ$1, 0))</f>
        <v/>
      </c>
    </row>
    <row r="1815">
      <c r="A1815">
        <f>INDEX(resultados!$A$2:$ZZ$2386, 1809, MATCH($B$1, resultados!$A$1:$ZZ$1, 0))</f>
        <v/>
      </c>
      <c r="B1815">
        <f>INDEX(resultados!$A$2:$ZZ$2386, 1809, MATCH($B$2, resultados!$A$1:$ZZ$1, 0))</f>
        <v/>
      </c>
      <c r="C1815">
        <f>INDEX(resultados!$A$2:$ZZ$2386, 1809, MATCH($B$3, resultados!$A$1:$ZZ$1, 0))</f>
        <v/>
      </c>
    </row>
    <row r="1816">
      <c r="A1816">
        <f>INDEX(resultados!$A$2:$ZZ$2386, 1810, MATCH($B$1, resultados!$A$1:$ZZ$1, 0))</f>
        <v/>
      </c>
      <c r="B1816">
        <f>INDEX(resultados!$A$2:$ZZ$2386, 1810, MATCH($B$2, resultados!$A$1:$ZZ$1, 0))</f>
        <v/>
      </c>
      <c r="C1816">
        <f>INDEX(resultados!$A$2:$ZZ$2386, 1810, MATCH($B$3, resultados!$A$1:$ZZ$1, 0))</f>
        <v/>
      </c>
    </row>
    <row r="1817">
      <c r="A1817">
        <f>INDEX(resultados!$A$2:$ZZ$2386, 1811, MATCH($B$1, resultados!$A$1:$ZZ$1, 0))</f>
        <v/>
      </c>
      <c r="B1817">
        <f>INDEX(resultados!$A$2:$ZZ$2386, 1811, MATCH($B$2, resultados!$A$1:$ZZ$1, 0))</f>
        <v/>
      </c>
      <c r="C1817">
        <f>INDEX(resultados!$A$2:$ZZ$2386, 1811, MATCH($B$3, resultados!$A$1:$ZZ$1, 0))</f>
        <v/>
      </c>
    </row>
    <row r="1818">
      <c r="A1818">
        <f>INDEX(resultados!$A$2:$ZZ$2386, 1812, MATCH($B$1, resultados!$A$1:$ZZ$1, 0))</f>
        <v/>
      </c>
      <c r="B1818">
        <f>INDEX(resultados!$A$2:$ZZ$2386, 1812, MATCH($B$2, resultados!$A$1:$ZZ$1, 0))</f>
        <v/>
      </c>
      <c r="C1818">
        <f>INDEX(resultados!$A$2:$ZZ$2386, 1812, MATCH($B$3, resultados!$A$1:$ZZ$1, 0))</f>
        <v/>
      </c>
    </row>
    <row r="1819">
      <c r="A1819">
        <f>INDEX(resultados!$A$2:$ZZ$2386, 1813, MATCH($B$1, resultados!$A$1:$ZZ$1, 0))</f>
        <v/>
      </c>
      <c r="B1819">
        <f>INDEX(resultados!$A$2:$ZZ$2386, 1813, MATCH($B$2, resultados!$A$1:$ZZ$1, 0))</f>
        <v/>
      </c>
      <c r="C1819">
        <f>INDEX(resultados!$A$2:$ZZ$2386, 1813, MATCH($B$3, resultados!$A$1:$ZZ$1, 0))</f>
        <v/>
      </c>
    </row>
    <row r="1820">
      <c r="A1820">
        <f>INDEX(resultados!$A$2:$ZZ$2386, 1814, MATCH($B$1, resultados!$A$1:$ZZ$1, 0))</f>
        <v/>
      </c>
      <c r="B1820">
        <f>INDEX(resultados!$A$2:$ZZ$2386, 1814, MATCH($B$2, resultados!$A$1:$ZZ$1, 0))</f>
        <v/>
      </c>
      <c r="C1820">
        <f>INDEX(resultados!$A$2:$ZZ$2386, 1814, MATCH($B$3, resultados!$A$1:$ZZ$1, 0))</f>
        <v/>
      </c>
    </row>
    <row r="1821">
      <c r="A1821">
        <f>INDEX(resultados!$A$2:$ZZ$2386, 1815, MATCH($B$1, resultados!$A$1:$ZZ$1, 0))</f>
        <v/>
      </c>
      <c r="B1821">
        <f>INDEX(resultados!$A$2:$ZZ$2386, 1815, MATCH($B$2, resultados!$A$1:$ZZ$1, 0))</f>
        <v/>
      </c>
      <c r="C1821">
        <f>INDEX(resultados!$A$2:$ZZ$2386, 1815, MATCH($B$3, resultados!$A$1:$ZZ$1, 0))</f>
        <v/>
      </c>
    </row>
    <row r="1822">
      <c r="A1822">
        <f>INDEX(resultados!$A$2:$ZZ$2386, 1816, MATCH($B$1, resultados!$A$1:$ZZ$1, 0))</f>
        <v/>
      </c>
      <c r="B1822">
        <f>INDEX(resultados!$A$2:$ZZ$2386, 1816, MATCH($B$2, resultados!$A$1:$ZZ$1, 0))</f>
        <v/>
      </c>
      <c r="C1822">
        <f>INDEX(resultados!$A$2:$ZZ$2386, 1816, MATCH($B$3, resultados!$A$1:$ZZ$1, 0))</f>
        <v/>
      </c>
    </row>
    <row r="1823">
      <c r="A1823">
        <f>INDEX(resultados!$A$2:$ZZ$2386, 1817, MATCH($B$1, resultados!$A$1:$ZZ$1, 0))</f>
        <v/>
      </c>
      <c r="B1823">
        <f>INDEX(resultados!$A$2:$ZZ$2386, 1817, MATCH($B$2, resultados!$A$1:$ZZ$1, 0))</f>
        <v/>
      </c>
      <c r="C1823">
        <f>INDEX(resultados!$A$2:$ZZ$2386, 1817, MATCH($B$3, resultados!$A$1:$ZZ$1, 0))</f>
        <v/>
      </c>
    </row>
    <row r="1824">
      <c r="A1824">
        <f>INDEX(resultados!$A$2:$ZZ$2386, 1818, MATCH($B$1, resultados!$A$1:$ZZ$1, 0))</f>
        <v/>
      </c>
      <c r="B1824">
        <f>INDEX(resultados!$A$2:$ZZ$2386, 1818, MATCH($B$2, resultados!$A$1:$ZZ$1, 0))</f>
        <v/>
      </c>
      <c r="C1824">
        <f>INDEX(resultados!$A$2:$ZZ$2386, 1818, MATCH($B$3, resultados!$A$1:$ZZ$1, 0))</f>
        <v/>
      </c>
    </row>
    <row r="1825">
      <c r="A1825">
        <f>INDEX(resultados!$A$2:$ZZ$2386, 1819, MATCH($B$1, resultados!$A$1:$ZZ$1, 0))</f>
        <v/>
      </c>
      <c r="B1825">
        <f>INDEX(resultados!$A$2:$ZZ$2386, 1819, MATCH($B$2, resultados!$A$1:$ZZ$1, 0))</f>
        <v/>
      </c>
      <c r="C1825">
        <f>INDEX(resultados!$A$2:$ZZ$2386, 1819, MATCH($B$3, resultados!$A$1:$ZZ$1, 0))</f>
        <v/>
      </c>
    </row>
    <row r="1826">
      <c r="A1826">
        <f>INDEX(resultados!$A$2:$ZZ$2386, 1820, MATCH($B$1, resultados!$A$1:$ZZ$1, 0))</f>
        <v/>
      </c>
      <c r="B1826">
        <f>INDEX(resultados!$A$2:$ZZ$2386, 1820, MATCH($B$2, resultados!$A$1:$ZZ$1, 0))</f>
        <v/>
      </c>
      <c r="C1826">
        <f>INDEX(resultados!$A$2:$ZZ$2386, 1820, MATCH($B$3, resultados!$A$1:$ZZ$1, 0))</f>
        <v/>
      </c>
    </row>
    <row r="1827">
      <c r="A1827">
        <f>INDEX(resultados!$A$2:$ZZ$2386, 1821, MATCH($B$1, resultados!$A$1:$ZZ$1, 0))</f>
        <v/>
      </c>
      <c r="B1827">
        <f>INDEX(resultados!$A$2:$ZZ$2386, 1821, MATCH($B$2, resultados!$A$1:$ZZ$1, 0))</f>
        <v/>
      </c>
      <c r="C1827">
        <f>INDEX(resultados!$A$2:$ZZ$2386, 1821, MATCH($B$3, resultados!$A$1:$ZZ$1, 0))</f>
        <v/>
      </c>
    </row>
    <row r="1828">
      <c r="A1828">
        <f>INDEX(resultados!$A$2:$ZZ$2386, 1822, MATCH($B$1, resultados!$A$1:$ZZ$1, 0))</f>
        <v/>
      </c>
      <c r="B1828">
        <f>INDEX(resultados!$A$2:$ZZ$2386, 1822, MATCH($B$2, resultados!$A$1:$ZZ$1, 0))</f>
        <v/>
      </c>
      <c r="C1828">
        <f>INDEX(resultados!$A$2:$ZZ$2386, 1822, MATCH($B$3, resultados!$A$1:$ZZ$1, 0))</f>
        <v/>
      </c>
    </row>
    <row r="1829">
      <c r="A1829">
        <f>INDEX(resultados!$A$2:$ZZ$2386, 1823, MATCH($B$1, resultados!$A$1:$ZZ$1, 0))</f>
        <v/>
      </c>
      <c r="B1829">
        <f>INDEX(resultados!$A$2:$ZZ$2386, 1823, MATCH($B$2, resultados!$A$1:$ZZ$1, 0))</f>
        <v/>
      </c>
      <c r="C1829">
        <f>INDEX(resultados!$A$2:$ZZ$2386, 1823, MATCH($B$3, resultados!$A$1:$ZZ$1, 0))</f>
        <v/>
      </c>
    </row>
    <row r="1830">
      <c r="A1830">
        <f>INDEX(resultados!$A$2:$ZZ$2386, 1824, MATCH($B$1, resultados!$A$1:$ZZ$1, 0))</f>
        <v/>
      </c>
      <c r="B1830">
        <f>INDEX(resultados!$A$2:$ZZ$2386, 1824, MATCH($B$2, resultados!$A$1:$ZZ$1, 0))</f>
        <v/>
      </c>
      <c r="C1830">
        <f>INDEX(resultados!$A$2:$ZZ$2386, 1824, MATCH($B$3, resultados!$A$1:$ZZ$1, 0))</f>
        <v/>
      </c>
    </row>
    <row r="1831">
      <c r="A1831">
        <f>INDEX(resultados!$A$2:$ZZ$2386, 1825, MATCH($B$1, resultados!$A$1:$ZZ$1, 0))</f>
        <v/>
      </c>
      <c r="B1831">
        <f>INDEX(resultados!$A$2:$ZZ$2386, 1825, MATCH($B$2, resultados!$A$1:$ZZ$1, 0))</f>
        <v/>
      </c>
      <c r="C1831">
        <f>INDEX(resultados!$A$2:$ZZ$2386, 1825, MATCH($B$3, resultados!$A$1:$ZZ$1, 0))</f>
        <v/>
      </c>
    </row>
    <row r="1832">
      <c r="A1832">
        <f>INDEX(resultados!$A$2:$ZZ$2386, 1826, MATCH($B$1, resultados!$A$1:$ZZ$1, 0))</f>
        <v/>
      </c>
      <c r="B1832">
        <f>INDEX(resultados!$A$2:$ZZ$2386, 1826, MATCH($B$2, resultados!$A$1:$ZZ$1, 0))</f>
        <v/>
      </c>
      <c r="C1832">
        <f>INDEX(resultados!$A$2:$ZZ$2386, 1826, MATCH($B$3, resultados!$A$1:$ZZ$1, 0))</f>
        <v/>
      </c>
    </row>
    <row r="1833">
      <c r="A1833">
        <f>INDEX(resultados!$A$2:$ZZ$2386, 1827, MATCH($B$1, resultados!$A$1:$ZZ$1, 0))</f>
        <v/>
      </c>
      <c r="B1833">
        <f>INDEX(resultados!$A$2:$ZZ$2386, 1827, MATCH($B$2, resultados!$A$1:$ZZ$1, 0))</f>
        <v/>
      </c>
      <c r="C1833">
        <f>INDEX(resultados!$A$2:$ZZ$2386, 1827, MATCH($B$3, resultados!$A$1:$ZZ$1, 0))</f>
        <v/>
      </c>
    </row>
    <row r="1834">
      <c r="A1834">
        <f>INDEX(resultados!$A$2:$ZZ$2386, 1828, MATCH($B$1, resultados!$A$1:$ZZ$1, 0))</f>
        <v/>
      </c>
      <c r="B1834">
        <f>INDEX(resultados!$A$2:$ZZ$2386, 1828, MATCH($B$2, resultados!$A$1:$ZZ$1, 0))</f>
        <v/>
      </c>
      <c r="C1834">
        <f>INDEX(resultados!$A$2:$ZZ$2386, 1828, MATCH($B$3, resultados!$A$1:$ZZ$1, 0))</f>
        <v/>
      </c>
    </row>
    <row r="1835">
      <c r="A1835">
        <f>INDEX(resultados!$A$2:$ZZ$2386, 1829, MATCH($B$1, resultados!$A$1:$ZZ$1, 0))</f>
        <v/>
      </c>
      <c r="B1835">
        <f>INDEX(resultados!$A$2:$ZZ$2386, 1829, MATCH($B$2, resultados!$A$1:$ZZ$1, 0))</f>
        <v/>
      </c>
      <c r="C1835">
        <f>INDEX(resultados!$A$2:$ZZ$2386, 1829, MATCH($B$3, resultados!$A$1:$ZZ$1, 0))</f>
        <v/>
      </c>
    </row>
    <row r="1836">
      <c r="A1836">
        <f>INDEX(resultados!$A$2:$ZZ$2386, 1830, MATCH($B$1, resultados!$A$1:$ZZ$1, 0))</f>
        <v/>
      </c>
      <c r="B1836">
        <f>INDEX(resultados!$A$2:$ZZ$2386, 1830, MATCH($B$2, resultados!$A$1:$ZZ$1, 0))</f>
        <v/>
      </c>
      <c r="C1836">
        <f>INDEX(resultados!$A$2:$ZZ$2386, 1830, MATCH($B$3, resultados!$A$1:$ZZ$1, 0))</f>
        <v/>
      </c>
    </row>
    <row r="1837">
      <c r="A1837">
        <f>INDEX(resultados!$A$2:$ZZ$2386, 1831, MATCH($B$1, resultados!$A$1:$ZZ$1, 0))</f>
        <v/>
      </c>
      <c r="B1837">
        <f>INDEX(resultados!$A$2:$ZZ$2386, 1831, MATCH($B$2, resultados!$A$1:$ZZ$1, 0))</f>
        <v/>
      </c>
      <c r="C1837">
        <f>INDEX(resultados!$A$2:$ZZ$2386, 1831, MATCH($B$3, resultados!$A$1:$ZZ$1, 0))</f>
        <v/>
      </c>
    </row>
    <row r="1838">
      <c r="A1838">
        <f>INDEX(resultados!$A$2:$ZZ$2386, 1832, MATCH($B$1, resultados!$A$1:$ZZ$1, 0))</f>
        <v/>
      </c>
      <c r="B1838">
        <f>INDEX(resultados!$A$2:$ZZ$2386, 1832, MATCH($B$2, resultados!$A$1:$ZZ$1, 0))</f>
        <v/>
      </c>
      <c r="C1838">
        <f>INDEX(resultados!$A$2:$ZZ$2386, 1832, MATCH($B$3, resultados!$A$1:$ZZ$1, 0))</f>
        <v/>
      </c>
    </row>
    <row r="1839">
      <c r="A1839">
        <f>INDEX(resultados!$A$2:$ZZ$2386, 1833, MATCH($B$1, resultados!$A$1:$ZZ$1, 0))</f>
        <v/>
      </c>
      <c r="B1839">
        <f>INDEX(resultados!$A$2:$ZZ$2386, 1833, MATCH($B$2, resultados!$A$1:$ZZ$1, 0))</f>
        <v/>
      </c>
      <c r="C1839">
        <f>INDEX(resultados!$A$2:$ZZ$2386, 1833, MATCH($B$3, resultados!$A$1:$ZZ$1, 0))</f>
        <v/>
      </c>
    </row>
    <row r="1840">
      <c r="A1840">
        <f>INDEX(resultados!$A$2:$ZZ$2386, 1834, MATCH($B$1, resultados!$A$1:$ZZ$1, 0))</f>
        <v/>
      </c>
      <c r="B1840">
        <f>INDEX(resultados!$A$2:$ZZ$2386, 1834, MATCH($B$2, resultados!$A$1:$ZZ$1, 0))</f>
        <v/>
      </c>
      <c r="C1840">
        <f>INDEX(resultados!$A$2:$ZZ$2386, 1834, MATCH($B$3, resultados!$A$1:$ZZ$1, 0))</f>
        <v/>
      </c>
    </row>
    <row r="1841">
      <c r="A1841">
        <f>INDEX(resultados!$A$2:$ZZ$2386, 1835, MATCH($B$1, resultados!$A$1:$ZZ$1, 0))</f>
        <v/>
      </c>
      <c r="B1841">
        <f>INDEX(resultados!$A$2:$ZZ$2386, 1835, MATCH($B$2, resultados!$A$1:$ZZ$1, 0))</f>
        <v/>
      </c>
      <c r="C1841">
        <f>INDEX(resultados!$A$2:$ZZ$2386, 1835, MATCH($B$3, resultados!$A$1:$ZZ$1, 0))</f>
        <v/>
      </c>
    </row>
    <row r="1842">
      <c r="A1842">
        <f>INDEX(resultados!$A$2:$ZZ$2386, 1836, MATCH($B$1, resultados!$A$1:$ZZ$1, 0))</f>
        <v/>
      </c>
      <c r="B1842">
        <f>INDEX(resultados!$A$2:$ZZ$2386, 1836, MATCH($B$2, resultados!$A$1:$ZZ$1, 0))</f>
        <v/>
      </c>
      <c r="C1842">
        <f>INDEX(resultados!$A$2:$ZZ$2386, 1836, MATCH($B$3, resultados!$A$1:$ZZ$1, 0))</f>
        <v/>
      </c>
    </row>
    <row r="1843">
      <c r="A1843">
        <f>INDEX(resultados!$A$2:$ZZ$2386, 1837, MATCH($B$1, resultados!$A$1:$ZZ$1, 0))</f>
        <v/>
      </c>
      <c r="B1843">
        <f>INDEX(resultados!$A$2:$ZZ$2386, 1837, MATCH($B$2, resultados!$A$1:$ZZ$1, 0))</f>
        <v/>
      </c>
      <c r="C1843">
        <f>INDEX(resultados!$A$2:$ZZ$2386, 1837, MATCH($B$3, resultados!$A$1:$ZZ$1, 0))</f>
        <v/>
      </c>
    </row>
    <row r="1844">
      <c r="A1844">
        <f>INDEX(resultados!$A$2:$ZZ$2386, 1838, MATCH($B$1, resultados!$A$1:$ZZ$1, 0))</f>
        <v/>
      </c>
      <c r="B1844">
        <f>INDEX(resultados!$A$2:$ZZ$2386, 1838, MATCH($B$2, resultados!$A$1:$ZZ$1, 0))</f>
        <v/>
      </c>
      <c r="C1844">
        <f>INDEX(resultados!$A$2:$ZZ$2386, 1838, MATCH($B$3, resultados!$A$1:$ZZ$1, 0))</f>
        <v/>
      </c>
    </row>
    <row r="1845">
      <c r="A1845">
        <f>INDEX(resultados!$A$2:$ZZ$2386, 1839, MATCH($B$1, resultados!$A$1:$ZZ$1, 0))</f>
        <v/>
      </c>
      <c r="B1845">
        <f>INDEX(resultados!$A$2:$ZZ$2386, 1839, MATCH($B$2, resultados!$A$1:$ZZ$1, 0))</f>
        <v/>
      </c>
      <c r="C1845">
        <f>INDEX(resultados!$A$2:$ZZ$2386, 1839, MATCH($B$3, resultados!$A$1:$ZZ$1, 0))</f>
        <v/>
      </c>
    </row>
    <row r="1846">
      <c r="A1846">
        <f>INDEX(resultados!$A$2:$ZZ$2386, 1840, MATCH($B$1, resultados!$A$1:$ZZ$1, 0))</f>
        <v/>
      </c>
      <c r="B1846">
        <f>INDEX(resultados!$A$2:$ZZ$2386, 1840, MATCH($B$2, resultados!$A$1:$ZZ$1, 0))</f>
        <v/>
      </c>
      <c r="C1846">
        <f>INDEX(resultados!$A$2:$ZZ$2386, 1840, MATCH($B$3, resultados!$A$1:$ZZ$1, 0))</f>
        <v/>
      </c>
    </row>
    <row r="1847">
      <c r="A1847">
        <f>INDEX(resultados!$A$2:$ZZ$2386, 1841, MATCH($B$1, resultados!$A$1:$ZZ$1, 0))</f>
        <v/>
      </c>
      <c r="B1847">
        <f>INDEX(resultados!$A$2:$ZZ$2386, 1841, MATCH($B$2, resultados!$A$1:$ZZ$1, 0))</f>
        <v/>
      </c>
      <c r="C1847">
        <f>INDEX(resultados!$A$2:$ZZ$2386, 1841, MATCH($B$3, resultados!$A$1:$ZZ$1, 0))</f>
        <v/>
      </c>
    </row>
    <row r="1848">
      <c r="A1848">
        <f>INDEX(resultados!$A$2:$ZZ$2386, 1842, MATCH($B$1, resultados!$A$1:$ZZ$1, 0))</f>
        <v/>
      </c>
      <c r="B1848">
        <f>INDEX(resultados!$A$2:$ZZ$2386, 1842, MATCH($B$2, resultados!$A$1:$ZZ$1, 0))</f>
        <v/>
      </c>
      <c r="C1848">
        <f>INDEX(resultados!$A$2:$ZZ$2386, 1842, MATCH($B$3, resultados!$A$1:$ZZ$1, 0))</f>
        <v/>
      </c>
    </row>
    <row r="1849">
      <c r="A1849">
        <f>INDEX(resultados!$A$2:$ZZ$2386, 1843, MATCH($B$1, resultados!$A$1:$ZZ$1, 0))</f>
        <v/>
      </c>
      <c r="B1849">
        <f>INDEX(resultados!$A$2:$ZZ$2386, 1843, MATCH($B$2, resultados!$A$1:$ZZ$1, 0))</f>
        <v/>
      </c>
      <c r="C1849">
        <f>INDEX(resultados!$A$2:$ZZ$2386, 1843, MATCH($B$3, resultados!$A$1:$ZZ$1, 0))</f>
        <v/>
      </c>
    </row>
    <row r="1850">
      <c r="A1850">
        <f>INDEX(resultados!$A$2:$ZZ$2386, 1844, MATCH($B$1, resultados!$A$1:$ZZ$1, 0))</f>
        <v/>
      </c>
      <c r="B1850">
        <f>INDEX(resultados!$A$2:$ZZ$2386, 1844, MATCH($B$2, resultados!$A$1:$ZZ$1, 0))</f>
        <v/>
      </c>
      <c r="C1850">
        <f>INDEX(resultados!$A$2:$ZZ$2386, 1844, MATCH($B$3, resultados!$A$1:$ZZ$1, 0))</f>
        <v/>
      </c>
    </row>
    <row r="1851">
      <c r="A1851">
        <f>INDEX(resultados!$A$2:$ZZ$2386, 1845, MATCH($B$1, resultados!$A$1:$ZZ$1, 0))</f>
        <v/>
      </c>
      <c r="B1851">
        <f>INDEX(resultados!$A$2:$ZZ$2386, 1845, MATCH($B$2, resultados!$A$1:$ZZ$1, 0))</f>
        <v/>
      </c>
      <c r="C1851">
        <f>INDEX(resultados!$A$2:$ZZ$2386, 1845, MATCH($B$3, resultados!$A$1:$ZZ$1, 0))</f>
        <v/>
      </c>
    </row>
    <row r="1852">
      <c r="A1852">
        <f>INDEX(resultados!$A$2:$ZZ$2386, 1846, MATCH($B$1, resultados!$A$1:$ZZ$1, 0))</f>
        <v/>
      </c>
      <c r="B1852">
        <f>INDEX(resultados!$A$2:$ZZ$2386, 1846, MATCH($B$2, resultados!$A$1:$ZZ$1, 0))</f>
        <v/>
      </c>
      <c r="C1852">
        <f>INDEX(resultados!$A$2:$ZZ$2386, 1846, MATCH($B$3, resultados!$A$1:$ZZ$1, 0))</f>
        <v/>
      </c>
    </row>
    <row r="1853">
      <c r="A1853">
        <f>INDEX(resultados!$A$2:$ZZ$2386, 1847, MATCH($B$1, resultados!$A$1:$ZZ$1, 0))</f>
        <v/>
      </c>
      <c r="B1853">
        <f>INDEX(resultados!$A$2:$ZZ$2386, 1847, MATCH($B$2, resultados!$A$1:$ZZ$1, 0))</f>
        <v/>
      </c>
      <c r="C1853">
        <f>INDEX(resultados!$A$2:$ZZ$2386, 1847, MATCH($B$3, resultados!$A$1:$ZZ$1, 0))</f>
        <v/>
      </c>
    </row>
    <row r="1854">
      <c r="A1854">
        <f>INDEX(resultados!$A$2:$ZZ$2386, 1848, MATCH($B$1, resultados!$A$1:$ZZ$1, 0))</f>
        <v/>
      </c>
      <c r="B1854">
        <f>INDEX(resultados!$A$2:$ZZ$2386, 1848, MATCH($B$2, resultados!$A$1:$ZZ$1, 0))</f>
        <v/>
      </c>
      <c r="C1854">
        <f>INDEX(resultados!$A$2:$ZZ$2386, 1848, MATCH($B$3, resultados!$A$1:$ZZ$1, 0))</f>
        <v/>
      </c>
    </row>
    <row r="1855">
      <c r="A1855">
        <f>INDEX(resultados!$A$2:$ZZ$2386, 1849, MATCH($B$1, resultados!$A$1:$ZZ$1, 0))</f>
        <v/>
      </c>
      <c r="B1855">
        <f>INDEX(resultados!$A$2:$ZZ$2386, 1849, MATCH($B$2, resultados!$A$1:$ZZ$1, 0))</f>
        <v/>
      </c>
      <c r="C1855">
        <f>INDEX(resultados!$A$2:$ZZ$2386, 1849, MATCH($B$3, resultados!$A$1:$ZZ$1, 0))</f>
        <v/>
      </c>
    </row>
    <row r="1856">
      <c r="A1856">
        <f>INDEX(resultados!$A$2:$ZZ$2386, 1850, MATCH($B$1, resultados!$A$1:$ZZ$1, 0))</f>
        <v/>
      </c>
      <c r="B1856">
        <f>INDEX(resultados!$A$2:$ZZ$2386, 1850, MATCH($B$2, resultados!$A$1:$ZZ$1, 0))</f>
        <v/>
      </c>
      <c r="C1856">
        <f>INDEX(resultados!$A$2:$ZZ$2386, 1850, MATCH($B$3, resultados!$A$1:$ZZ$1, 0))</f>
        <v/>
      </c>
    </row>
    <row r="1857">
      <c r="A1857">
        <f>INDEX(resultados!$A$2:$ZZ$2386, 1851, MATCH($B$1, resultados!$A$1:$ZZ$1, 0))</f>
        <v/>
      </c>
      <c r="B1857">
        <f>INDEX(resultados!$A$2:$ZZ$2386, 1851, MATCH($B$2, resultados!$A$1:$ZZ$1, 0))</f>
        <v/>
      </c>
      <c r="C1857">
        <f>INDEX(resultados!$A$2:$ZZ$2386, 1851, MATCH($B$3, resultados!$A$1:$ZZ$1, 0))</f>
        <v/>
      </c>
    </row>
    <row r="1858">
      <c r="A1858">
        <f>INDEX(resultados!$A$2:$ZZ$2386, 1852, MATCH($B$1, resultados!$A$1:$ZZ$1, 0))</f>
        <v/>
      </c>
      <c r="B1858">
        <f>INDEX(resultados!$A$2:$ZZ$2386, 1852, MATCH($B$2, resultados!$A$1:$ZZ$1, 0))</f>
        <v/>
      </c>
      <c r="C1858">
        <f>INDEX(resultados!$A$2:$ZZ$2386, 1852, MATCH($B$3, resultados!$A$1:$ZZ$1, 0))</f>
        <v/>
      </c>
    </row>
    <row r="1859">
      <c r="A1859">
        <f>INDEX(resultados!$A$2:$ZZ$2386, 1853, MATCH($B$1, resultados!$A$1:$ZZ$1, 0))</f>
        <v/>
      </c>
      <c r="B1859">
        <f>INDEX(resultados!$A$2:$ZZ$2386, 1853, MATCH($B$2, resultados!$A$1:$ZZ$1, 0))</f>
        <v/>
      </c>
      <c r="C1859">
        <f>INDEX(resultados!$A$2:$ZZ$2386, 1853, MATCH($B$3, resultados!$A$1:$ZZ$1, 0))</f>
        <v/>
      </c>
    </row>
    <row r="1860">
      <c r="A1860">
        <f>INDEX(resultados!$A$2:$ZZ$2386, 1854, MATCH($B$1, resultados!$A$1:$ZZ$1, 0))</f>
        <v/>
      </c>
      <c r="B1860">
        <f>INDEX(resultados!$A$2:$ZZ$2386, 1854, MATCH($B$2, resultados!$A$1:$ZZ$1, 0))</f>
        <v/>
      </c>
      <c r="C1860">
        <f>INDEX(resultados!$A$2:$ZZ$2386, 1854, MATCH($B$3, resultados!$A$1:$ZZ$1, 0))</f>
        <v/>
      </c>
    </row>
    <row r="1861">
      <c r="A1861">
        <f>INDEX(resultados!$A$2:$ZZ$2386, 1855, MATCH($B$1, resultados!$A$1:$ZZ$1, 0))</f>
        <v/>
      </c>
      <c r="B1861">
        <f>INDEX(resultados!$A$2:$ZZ$2386, 1855, MATCH($B$2, resultados!$A$1:$ZZ$1, 0))</f>
        <v/>
      </c>
      <c r="C1861">
        <f>INDEX(resultados!$A$2:$ZZ$2386, 1855, MATCH($B$3, resultados!$A$1:$ZZ$1, 0))</f>
        <v/>
      </c>
    </row>
    <row r="1862">
      <c r="A1862">
        <f>INDEX(resultados!$A$2:$ZZ$2386, 1856, MATCH($B$1, resultados!$A$1:$ZZ$1, 0))</f>
        <v/>
      </c>
      <c r="B1862">
        <f>INDEX(resultados!$A$2:$ZZ$2386, 1856, MATCH($B$2, resultados!$A$1:$ZZ$1, 0))</f>
        <v/>
      </c>
      <c r="C1862">
        <f>INDEX(resultados!$A$2:$ZZ$2386, 1856, MATCH($B$3, resultados!$A$1:$ZZ$1, 0))</f>
        <v/>
      </c>
    </row>
    <row r="1863">
      <c r="A1863">
        <f>INDEX(resultados!$A$2:$ZZ$2386, 1857, MATCH($B$1, resultados!$A$1:$ZZ$1, 0))</f>
        <v/>
      </c>
      <c r="B1863">
        <f>INDEX(resultados!$A$2:$ZZ$2386, 1857, MATCH($B$2, resultados!$A$1:$ZZ$1, 0))</f>
        <v/>
      </c>
      <c r="C1863">
        <f>INDEX(resultados!$A$2:$ZZ$2386, 1857, MATCH($B$3, resultados!$A$1:$ZZ$1, 0))</f>
        <v/>
      </c>
    </row>
    <row r="1864">
      <c r="A1864">
        <f>INDEX(resultados!$A$2:$ZZ$2386, 1858, MATCH($B$1, resultados!$A$1:$ZZ$1, 0))</f>
        <v/>
      </c>
      <c r="B1864">
        <f>INDEX(resultados!$A$2:$ZZ$2386, 1858, MATCH($B$2, resultados!$A$1:$ZZ$1, 0))</f>
        <v/>
      </c>
      <c r="C1864">
        <f>INDEX(resultados!$A$2:$ZZ$2386, 1858, MATCH($B$3, resultados!$A$1:$ZZ$1, 0))</f>
        <v/>
      </c>
    </row>
    <row r="1865">
      <c r="A1865">
        <f>INDEX(resultados!$A$2:$ZZ$2386, 1859, MATCH($B$1, resultados!$A$1:$ZZ$1, 0))</f>
        <v/>
      </c>
      <c r="B1865">
        <f>INDEX(resultados!$A$2:$ZZ$2386, 1859, MATCH($B$2, resultados!$A$1:$ZZ$1, 0))</f>
        <v/>
      </c>
      <c r="C1865">
        <f>INDEX(resultados!$A$2:$ZZ$2386, 1859, MATCH($B$3, resultados!$A$1:$ZZ$1, 0))</f>
        <v/>
      </c>
    </row>
    <row r="1866">
      <c r="A1866">
        <f>INDEX(resultados!$A$2:$ZZ$2386, 1860, MATCH($B$1, resultados!$A$1:$ZZ$1, 0))</f>
        <v/>
      </c>
      <c r="B1866">
        <f>INDEX(resultados!$A$2:$ZZ$2386, 1860, MATCH($B$2, resultados!$A$1:$ZZ$1, 0))</f>
        <v/>
      </c>
      <c r="C1866">
        <f>INDEX(resultados!$A$2:$ZZ$2386, 1860, MATCH($B$3, resultados!$A$1:$ZZ$1, 0))</f>
        <v/>
      </c>
    </row>
    <row r="1867">
      <c r="A1867">
        <f>INDEX(resultados!$A$2:$ZZ$2386, 1861, MATCH($B$1, resultados!$A$1:$ZZ$1, 0))</f>
        <v/>
      </c>
      <c r="B1867">
        <f>INDEX(resultados!$A$2:$ZZ$2386, 1861, MATCH($B$2, resultados!$A$1:$ZZ$1, 0))</f>
        <v/>
      </c>
      <c r="C1867">
        <f>INDEX(resultados!$A$2:$ZZ$2386, 1861, MATCH($B$3, resultados!$A$1:$ZZ$1, 0))</f>
        <v/>
      </c>
    </row>
    <row r="1868">
      <c r="A1868">
        <f>INDEX(resultados!$A$2:$ZZ$2386, 1862, MATCH($B$1, resultados!$A$1:$ZZ$1, 0))</f>
        <v/>
      </c>
      <c r="B1868">
        <f>INDEX(resultados!$A$2:$ZZ$2386, 1862, MATCH($B$2, resultados!$A$1:$ZZ$1, 0))</f>
        <v/>
      </c>
      <c r="C1868">
        <f>INDEX(resultados!$A$2:$ZZ$2386, 1862, MATCH($B$3, resultados!$A$1:$ZZ$1, 0))</f>
        <v/>
      </c>
    </row>
    <row r="1869">
      <c r="A1869">
        <f>INDEX(resultados!$A$2:$ZZ$2386, 1863, MATCH($B$1, resultados!$A$1:$ZZ$1, 0))</f>
        <v/>
      </c>
      <c r="B1869">
        <f>INDEX(resultados!$A$2:$ZZ$2386, 1863, MATCH($B$2, resultados!$A$1:$ZZ$1, 0))</f>
        <v/>
      </c>
      <c r="C1869">
        <f>INDEX(resultados!$A$2:$ZZ$2386, 1863, MATCH($B$3, resultados!$A$1:$ZZ$1, 0))</f>
        <v/>
      </c>
    </row>
    <row r="1870">
      <c r="A1870">
        <f>INDEX(resultados!$A$2:$ZZ$2386, 1864, MATCH($B$1, resultados!$A$1:$ZZ$1, 0))</f>
        <v/>
      </c>
      <c r="B1870">
        <f>INDEX(resultados!$A$2:$ZZ$2386, 1864, MATCH($B$2, resultados!$A$1:$ZZ$1, 0))</f>
        <v/>
      </c>
      <c r="C1870">
        <f>INDEX(resultados!$A$2:$ZZ$2386, 1864, MATCH($B$3, resultados!$A$1:$ZZ$1, 0))</f>
        <v/>
      </c>
    </row>
    <row r="1871">
      <c r="A1871">
        <f>INDEX(resultados!$A$2:$ZZ$2386, 1865, MATCH($B$1, resultados!$A$1:$ZZ$1, 0))</f>
        <v/>
      </c>
      <c r="B1871">
        <f>INDEX(resultados!$A$2:$ZZ$2386, 1865, MATCH($B$2, resultados!$A$1:$ZZ$1, 0))</f>
        <v/>
      </c>
      <c r="C1871">
        <f>INDEX(resultados!$A$2:$ZZ$2386, 1865, MATCH($B$3, resultados!$A$1:$ZZ$1, 0))</f>
        <v/>
      </c>
    </row>
    <row r="1872">
      <c r="A1872">
        <f>INDEX(resultados!$A$2:$ZZ$2386, 1866, MATCH($B$1, resultados!$A$1:$ZZ$1, 0))</f>
        <v/>
      </c>
      <c r="B1872">
        <f>INDEX(resultados!$A$2:$ZZ$2386, 1866, MATCH($B$2, resultados!$A$1:$ZZ$1, 0))</f>
        <v/>
      </c>
      <c r="C1872">
        <f>INDEX(resultados!$A$2:$ZZ$2386, 1866, MATCH($B$3, resultados!$A$1:$ZZ$1, 0))</f>
        <v/>
      </c>
    </row>
    <row r="1873">
      <c r="A1873">
        <f>INDEX(resultados!$A$2:$ZZ$2386, 1867, MATCH($B$1, resultados!$A$1:$ZZ$1, 0))</f>
        <v/>
      </c>
      <c r="B1873">
        <f>INDEX(resultados!$A$2:$ZZ$2386, 1867, MATCH($B$2, resultados!$A$1:$ZZ$1, 0))</f>
        <v/>
      </c>
      <c r="C1873">
        <f>INDEX(resultados!$A$2:$ZZ$2386, 1867, MATCH($B$3, resultados!$A$1:$ZZ$1, 0))</f>
        <v/>
      </c>
    </row>
    <row r="1874">
      <c r="A1874">
        <f>INDEX(resultados!$A$2:$ZZ$2386, 1868, MATCH($B$1, resultados!$A$1:$ZZ$1, 0))</f>
        <v/>
      </c>
      <c r="B1874">
        <f>INDEX(resultados!$A$2:$ZZ$2386, 1868, MATCH($B$2, resultados!$A$1:$ZZ$1, 0))</f>
        <v/>
      </c>
      <c r="C1874">
        <f>INDEX(resultados!$A$2:$ZZ$2386, 1868, MATCH($B$3, resultados!$A$1:$ZZ$1, 0))</f>
        <v/>
      </c>
    </row>
    <row r="1875">
      <c r="A1875">
        <f>INDEX(resultados!$A$2:$ZZ$2386, 1869, MATCH($B$1, resultados!$A$1:$ZZ$1, 0))</f>
        <v/>
      </c>
      <c r="B1875">
        <f>INDEX(resultados!$A$2:$ZZ$2386, 1869, MATCH($B$2, resultados!$A$1:$ZZ$1, 0))</f>
        <v/>
      </c>
      <c r="C1875">
        <f>INDEX(resultados!$A$2:$ZZ$2386, 1869, MATCH($B$3, resultados!$A$1:$ZZ$1, 0))</f>
        <v/>
      </c>
    </row>
    <row r="1876">
      <c r="A1876">
        <f>INDEX(resultados!$A$2:$ZZ$2386, 1870, MATCH($B$1, resultados!$A$1:$ZZ$1, 0))</f>
        <v/>
      </c>
      <c r="B1876">
        <f>INDEX(resultados!$A$2:$ZZ$2386, 1870, MATCH($B$2, resultados!$A$1:$ZZ$1, 0))</f>
        <v/>
      </c>
      <c r="C1876">
        <f>INDEX(resultados!$A$2:$ZZ$2386, 1870, MATCH($B$3, resultados!$A$1:$ZZ$1, 0))</f>
        <v/>
      </c>
    </row>
    <row r="1877">
      <c r="A1877">
        <f>INDEX(resultados!$A$2:$ZZ$2386, 1871, MATCH($B$1, resultados!$A$1:$ZZ$1, 0))</f>
        <v/>
      </c>
      <c r="B1877">
        <f>INDEX(resultados!$A$2:$ZZ$2386, 1871, MATCH($B$2, resultados!$A$1:$ZZ$1, 0))</f>
        <v/>
      </c>
      <c r="C1877">
        <f>INDEX(resultados!$A$2:$ZZ$2386, 1871, MATCH($B$3, resultados!$A$1:$ZZ$1, 0))</f>
        <v/>
      </c>
    </row>
    <row r="1878">
      <c r="A1878">
        <f>INDEX(resultados!$A$2:$ZZ$2386, 1872, MATCH($B$1, resultados!$A$1:$ZZ$1, 0))</f>
        <v/>
      </c>
      <c r="B1878">
        <f>INDEX(resultados!$A$2:$ZZ$2386, 1872, MATCH($B$2, resultados!$A$1:$ZZ$1, 0))</f>
        <v/>
      </c>
      <c r="C1878">
        <f>INDEX(resultados!$A$2:$ZZ$2386, 1872, MATCH($B$3, resultados!$A$1:$ZZ$1, 0))</f>
        <v/>
      </c>
    </row>
    <row r="1879">
      <c r="A1879">
        <f>INDEX(resultados!$A$2:$ZZ$2386, 1873, MATCH($B$1, resultados!$A$1:$ZZ$1, 0))</f>
        <v/>
      </c>
      <c r="B1879">
        <f>INDEX(resultados!$A$2:$ZZ$2386, 1873, MATCH($B$2, resultados!$A$1:$ZZ$1, 0))</f>
        <v/>
      </c>
      <c r="C1879">
        <f>INDEX(resultados!$A$2:$ZZ$2386, 1873, MATCH($B$3, resultados!$A$1:$ZZ$1, 0))</f>
        <v/>
      </c>
    </row>
    <row r="1880">
      <c r="A1880">
        <f>INDEX(resultados!$A$2:$ZZ$2386, 1874, MATCH($B$1, resultados!$A$1:$ZZ$1, 0))</f>
        <v/>
      </c>
      <c r="B1880">
        <f>INDEX(resultados!$A$2:$ZZ$2386, 1874, MATCH($B$2, resultados!$A$1:$ZZ$1, 0))</f>
        <v/>
      </c>
      <c r="C1880">
        <f>INDEX(resultados!$A$2:$ZZ$2386, 1874, MATCH($B$3, resultados!$A$1:$ZZ$1, 0))</f>
        <v/>
      </c>
    </row>
    <row r="1881">
      <c r="A1881">
        <f>INDEX(resultados!$A$2:$ZZ$2386, 1875, MATCH($B$1, resultados!$A$1:$ZZ$1, 0))</f>
        <v/>
      </c>
      <c r="B1881">
        <f>INDEX(resultados!$A$2:$ZZ$2386, 1875, MATCH($B$2, resultados!$A$1:$ZZ$1, 0))</f>
        <v/>
      </c>
      <c r="C1881">
        <f>INDEX(resultados!$A$2:$ZZ$2386, 1875, MATCH($B$3, resultados!$A$1:$ZZ$1, 0))</f>
        <v/>
      </c>
    </row>
    <row r="1882">
      <c r="A1882">
        <f>INDEX(resultados!$A$2:$ZZ$2386, 1876, MATCH($B$1, resultados!$A$1:$ZZ$1, 0))</f>
        <v/>
      </c>
      <c r="B1882">
        <f>INDEX(resultados!$A$2:$ZZ$2386, 1876, MATCH($B$2, resultados!$A$1:$ZZ$1, 0))</f>
        <v/>
      </c>
      <c r="C1882">
        <f>INDEX(resultados!$A$2:$ZZ$2386, 1876, MATCH($B$3, resultados!$A$1:$ZZ$1, 0))</f>
        <v/>
      </c>
    </row>
    <row r="1883">
      <c r="A1883">
        <f>INDEX(resultados!$A$2:$ZZ$2386, 1877, MATCH($B$1, resultados!$A$1:$ZZ$1, 0))</f>
        <v/>
      </c>
      <c r="B1883">
        <f>INDEX(resultados!$A$2:$ZZ$2386, 1877, MATCH($B$2, resultados!$A$1:$ZZ$1, 0))</f>
        <v/>
      </c>
      <c r="C1883">
        <f>INDEX(resultados!$A$2:$ZZ$2386, 1877, MATCH($B$3, resultados!$A$1:$ZZ$1, 0))</f>
        <v/>
      </c>
    </row>
    <row r="1884">
      <c r="A1884">
        <f>INDEX(resultados!$A$2:$ZZ$2386, 1878, MATCH($B$1, resultados!$A$1:$ZZ$1, 0))</f>
        <v/>
      </c>
      <c r="B1884">
        <f>INDEX(resultados!$A$2:$ZZ$2386, 1878, MATCH($B$2, resultados!$A$1:$ZZ$1, 0))</f>
        <v/>
      </c>
      <c r="C1884">
        <f>INDEX(resultados!$A$2:$ZZ$2386, 1878, MATCH($B$3, resultados!$A$1:$ZZ$1, 0))</f>
        <v/>
      </c>
    </row>
    <row r="1885">
      <c r="A1885">
        <f>INDEX(resultados!$A$2:$ZZ$2386, 1879, MATCH($B$1, resultados!$A$1:$ZZ$1, 0))</f>
        <v/>
      </c>
      <c r="B1885">
        <f>INDEX(resultados!$A$2:$ZZ$2386, 1879, MATCH($B$2, resultados!$A$1:$ZZ$1, 0))</f>
        <v/>
      </c>
      <c r="C1885">
        <f>INDEX(resultados!$A$2:$ZZ$2386, 1879, MATCH($B$3, resultados!$A$1:$ZZ$1, 0))</f>
        <v/>
      </c>
    </row>
    <row r="1886">
      <c r="A1886">
        <f>INDEX(resultados!$A$2:$ZZ$2386, 1880, MATCH($B$1, resultados!$A$1:$ZZ$1, 0))</f>
        <v/>
      </c>
      <c r="B1886">
        <f>INDEX(resultados!$A$2:$ZZ$2386, 1880, MATCH($B$2, resultados!$A$1:$ZZ$1, 0))</f>
        <v/>
      </c>
      <c r="C1886">
        <f>INDEX(resultados!$A$2:$ZZ$2386, 1880, MATCH($B$3, resultados!$A$1:$ZZ$1, 0))</f>
        <v/>
      </c>
    </row>
    <row r="1887">
      <c r="A1887">
        <f>INDEX(resultados!$A$2:$ZZ$2386, 1881, MATCH($B$1, resultados!$A$1:$ZZ$1, 0))</f>
        <v/>
      </c>
      <c r="B1887">
        <f>INDEX(resultados!$A$2:$ZZ$2386, 1881, MATCH($B$2, resultados!$A$1:$ZZ$1, 0))</f>
        <v/>
      </c>
      <c r="C1887">
        <f>INDEX(resultados!$A$2:$ZZ$2386, 1881, MATCH($B$3, resultados!$A$1:$ZZ$1, 0))</f>
        <v/>
      </c>
    </row>
    <row r="1888">
      <c r="A1888">
        <f>INDEX(resultados!$A$2:$ZZ$2386, 1882, MATCH($B$1, resultados!$A$1:$ZZ$1, 0))</f>
        <v/>
      </c>
      <c r="B1888">
        <f>INDEX(resultados!$A$2:$ZZ$2386, 1882, MATCH($B$2, resultados!$A$1:$ZZ$1, 0))</f>
        <v/>
      </c>
      <c r="C1888">
        <f>INDEX(resultados!$A$2:$ZZ$2386, 1882, MATCH($B$3, resultados!$A$1:$ZZ$1, 0))</f>
        <v/>
      </c>
    </row>
    <row r="1889">
      <c r="A1889">
        <f>INDEX(resultados!$A$2:$ZZ$2386, 1883, MATCH($B$1, resultados!$A$1:$ZZ$1, 0))</f>
        <v/>
      </c>
      <c r="B1889">
        <f>INDEX(resultados!$A$2:$ZZ$2386, 1883, MATCH($B$2, resultados!$A$1:$ZZ$1, 0))</f>
        <v/>
      </c>
      <c r="C1889">
        <f>INDEX(resultados!$A$2:$ZZ$2386, 1883, MATCH($B$3, resultados!$A$1:$ZZ$1, 0))</f>
        <v/>
      </c>
    </row>
    <row r="1890">
      <c r="A1890">
        <f>INDEX(resultados!$A$2:$ZZ$2386, 1884, MATCH($B$1, resultados!$A$1:$ZZ$1, 0))</f>
        <v/>
      </c>
      <c r="B1890">
        <f>INDEX(resultados!$A$2:$ZZ$2386, 1884, MATCH($B$2, resultados!$A$1:$ZZ$1, 0))</f>
        <v/>
      </c>
      <c r="C1890">
        <f>INDEX(resultados!$A$2:$ZZ$2386, 1884, MATCH($B$3, resultados!$A$1:$ZZ$1, 0))</f>
        <v/>
      </c>
    </row>
    <row r="1891">
      <c r="A1891">
        <f>INDEX(resultados!$A$2:$ZZ$2386, 1885, MATCH($B$1, resultados!$A$1:$ZZ$1, 0))</f>
        <v/>
      </c>
      <c r="B1891">
        <f>INDEX(resultados!$A$2:$ZZ$2386, 1885, MATCH($B$2, resultados!$A$1:$ZZ$1, 0))</f>
        <v/>
      </c>
      <c r="C1891">
        <f>INDEX(resultados!$A$2:$ZZ$2386, 1885, MATCH($B$3, resultados!$A$1:$ZZ$1, 0))</f>
        <v/>
      </c>
    </row>
    <row r="1892">
      <c r="A1892">
        <f>INDEX(resultados!$A$2:$ZZ$2386, 1886, MATCH($B$1, resultados!$A$1:$ZZ$1, 0))</f>
        <v/>
      </c>
      <c r="B1892">
        <f>INDEX(resultados!$A$2:$ZZ$2386, 1886, MATCH($B$2, resultados!$A$1:$ZZ$1, 0))</f>
        <v/>
      </c>
      <c r="C1892">
        <f>INDEX(resultados!$A$2:$ZZ$2386, 1886, MATCH($B$3, resultados!$A$1:$ZZ$1, 0))</f>
        <v/>
      </c>
    </row>
    <row r="1893">
      <c r="A1893">
        <f>INDEX(resultados!$A$2:$ZZ$2386, 1887, MATCH($B$1, resultados!$A$1:$ZZ$1, 0))</f>
        <v/>
      </c>
      <c r="B1893">
        <f>INDEX(resultados!$A$2:$ZZ$2386, 1887, MATCH($B$2, resultados!$A$1:$ZZ$1, 0))</f>
        <v/>
      </c>
      <c r="C1893">
        <f>INDEX(resultados!$A$2:$ZZ$2386, 1887, MATCH($B$3, resultados!$A$1:$ZZ$1, 0))</f>
        <v/>
      </c>
    </row>
    <row r="1894">
      <c r="A1894">
        <f>INDEX(resultados!$A$2:$ZZ$2386, 1888, MATCH($B$1, resultados!$A$1:$ZZ$1, 0))</f>
        <v/>
      </c>
      <c r="B1894">
        <f>INDEX(resultados!$A$2:$ZZ$2386, 1888, MATCH($B$2, resultados!$A$1:$ZZ$1, 0))</f>
        <v/>
      </c>
      <c r="C1894">
        <f>INDEX(resultados!$A$2:$ZZ$2386, 1888, MATCH($B$3, resultados!$A$1:$ZZ$1, 0))</f>
        <v/>
      </c>
    </row>
    <row r="1895">
      <c r="A1895">
        <f>INDEX(resultados!$A$2:$ZZ$2386, 1889, MATCH($B$1, resultados!$A$1:$ZZ$1, 0))</f>
        <v/>
      </c>
      <c r="B1895">
        <f>INDEX(resultados!$A$2:$ZZ$2386, 1889, MATCH($B$2, resultados!$A$1:$ZZ$1, 0))</f>
        <v/>
      </c>
      <c r="C1895">
        <f>INDEX(resultados!$A$2:$ZZ$2386, 1889, MATCH($B$3, resultados!$A$1:$ZZ$1, 0))</f>
        <v/>
      </c>
    </row>
    <row r="1896">
      <c r="A1896">
        <f>INDEX(resultados!$A$2:$ZZ$2386, 1890, MATCH($B$1, resultados!$A$1:$ZZ$1, 0))</f>
        <v/>
      </c>
      <c r="B1896">
        <f>INDEX(resultados!$A$2:$ZZ$2386, 1890, MATCH($B$2, resultados!$A$1:$ZZ$1, 0))</f>
        <v/>
      </c>
      <c r="C1896">
        <f>INDEX(resultados!$A$2:$ZZ$2386, 1890, MATCH($B$3, resultados!$A$1:$ZZ$1, 0))</f>
        <v/>
      </c>
    </row>
    <row r="1897">
      <c r="A1897">
        <f>INDEX(resultados!$A$2:$ZZ$2386, 1891, MATCH($B$1, resultados!$A$1:$ZZ$1, 0))</f>
        <v/>
      </c>
      <c r="B1897">
        <f>INDEX(resultados!$A$2:$ZZ$2386, 1891, MATCH($B$2, resultados!$A$1:$ZZ$1, 0))</f>
        <v/>
      </c>
      <c r="C1897">
        <f>INDEX(resultados!$A$2:$ZZ$2386, 1891, MATCH($B$3, resultados!$A$1:$ZZ$1, 0))</f>
        <v/>
      </c>
    </row>
    <row r="1898">
      <c r="A1898">
        <f>INDEX(resultados!$A$2:$ZZ$2386, 1892, MATCH($B$1, resultados!$A$1:$ZZ$1, 0))</f>
        <v/>
      </c>
      <c r="B1898">
        <f>INDEX(resultados!$A$2:$ZZ$2386, 1892, MATCH($B$2, resultados!$A$1:$ZZ$1, 0))</f>
        <v/>
      </c>
      <c r="C1898">
        <f>INDEX(resultados!$A$2:$ZZ$2386, 1892, MATCH($B$3, resultados!$A$1:$ZZ$1, 0))</f>
        <v/>
      </c>
    </row>
    <row r="1899">
      <c r="A1899">
        <f>INDEX(resultados!$A$2:$ZZ$2386, 1893, MATCH($B$1, resultados!$A$1:$ZZ$1, 0))</f>
        <v/>
      </c>
      <c r="B1899">
        <f>INDEX(resultados!$A$2:$ZZ$2386, 1893, MATCH($B$2, resultados!$A$1:$ZZ$1, 0))</f>
        <v/>
      </c>
      <c r="C1899">
        <f>INDEX(resultados!$A$2:$ZZ$2386, 1893, MATCH($B$3, resultados!$A$1:$ZZ$1, 0))</f>
        <v/>
      </c>
    </row>
    <row r="1900">
      <c r="A1900">
        <f>INDEX(resultados!$A$2:$ZZ$2386, 1894, MATCH($B$1, resultados!$A$1:$ZZ$1, 0))</f>
        <v/>
      </c>
      <c r="B1900">
        <f>INDEX(resultados!$A$2:$ZZ$2386, 1894, MATCH($B$2, resultados!$A$1:$ZZ$1, 0))</f>
        <v/>
      </c>
      <c r="C1900">
        <f>INDEX(resultados!$A$2:$ZZ$2386, 1894, MATCH($B$3, resultados!$A$1:$ZZ$1, 0))</f>
        <v/>
      </c>
    </row>
    <row r="1901">
      <c r="A1901">
        <f>INDEX(resultados!$A$2:$ZZ$2386, 1895, MATCH($B$1, resultados!$A$1:$ZZ$1, 0))</f>
        <v/>
      </c>
      <c r="B1901">
        <f>INDEX(resultados!$A$2:$ZZ$2386, 1895, MATCH($B$2, resultados!$A$1:$ZZ$1, 0))</f>
        <v/>
      </c>
      <c r="C1901">
        <f>INDEX(resultados!$A$2:$ZZ$2386, 1895, MATCH($B$3, resultados!$A$1:$ZZ$1, 0))</f>
        <v/>
      </c>
    </row>
    <row r="1902">
      <c r="A1902">
        <f>INDEX(resultados!$A$2:$ZZ$2386, 1896, MATCH($B$1, resultados!$A$1:$ZZ$1, 0))</f>
        <v/>
      </c>
      <c r="B1902">
        <f>INDEX(resultados!$A$2:$ZZ$2386, 1896, MATCH($B$2, resultados!$A$1:$ZZ$1, 0))</f>
        <v/>
      </c>
      <c r="C1902">
        <f>INDEX(resultados!$A$2:$ZZ$2386, 1896, MATCH($B$3, resultados!$A$1:$ZZ$1, 0))</f>
        <v/>
      </c>
    </row>
    <row r="1903">
      <c r="A1903">
        <f>INDEX(resultados!$A$2:$ZZ$2386, 1897, MATCH($B$1, resultados!$A$1:$ZZ$1, 0))</f>
        <v/>
      </c>
      <c r="B1903">
        <f>INDEX(resultados!$A$2:$ZZ$2386, 1897, MATCH($B$2, resultados!$A$1:$ZZ$1, 0))</f>
        <v/>
      </c>
      <c r="C1903">
        <f>INDEX(resultados!$A$2:$ZZ$2386, 1897, MATCH($B$3, resultados!$A$1:$ZZ$1, 0))</f>
        <v/>
      </c>
    </row>
    <row r="1904">
      <c r="A1904">
        <f>INDEX(resultados!$A$2:$ZZ$2386, 1898, MATCH($B$1, resultados!$A$1:$ZZ$1, 0))</f>
        <v/>
      </c>
      <c r="B1904">
        <f>INDEX(resultados!$A$2:$ZZ$2386, 1898, MATCH($B$2, resultados!$A$1:$ZZ$1, 0))</f>
        <v/>
      </c>
      <c r="C1904">
        <f>INDEX(resultados!$A$2:$ZZ$2386, 1898, MATCH($B$3, resultados!$A$1:$ZZ$1, 0))</f>
        <v/>
      </c>
    </row>
    <row r="1905">
      <c r="A1905">
        <f>INDEX(resultados!$A$2:$ZZ$2386, 1899, MATCH($B$1, resultados!$A$1:$ZZ$1, 0))</f>
        <v/>
      </c>
      <c r="B1905">
        <f>INDEX(resultados!$A$2:$ZZ$2386, 1899, MATCH($B$2, resultados!$A$1:$ZZ$1, 0))</f>
        <v/>
      </c>
      <c r="C1905">
        <f>INDEX(resultados!$A$2:$ZZ$2386, 1899, MATCH($B$3, resultados!$A$1:$ZZ$1, 0))</f>
        <v/>
      </c>
    </row>
    <row r="1906">
      <c r="A1906">
        <f>INDEX(resultados!$A$2:$ZZ$2386, 1900, MATCH($B$1, resultados!$A$1:$ZZ$1, 0))</f>
        <v/>
      </c>
      <c r="B1906">
        <f>INDEX(resultados!$A$2:$ZZ$2386, 1900, MATCH($B$2, resultados!$A$1:$ZZ$1, 0))</f>
        <v/>
      </c>
      <c r="C1906">
        <f>INDEX(resultados!$A$2:$ZZ$2386, 1900, MATCH($B$3, resultados!$A$1:$ZZ$1, 0))</f>
        <v/>
      </c>
    </row>
    <row r="1907">
      <c r="A1907">
        <f>INDEX(resultados!$A$2:$ZZ$2386, 1901, MATCH($B$1, resultados!$A$1:$ZZ$1, 0))</f>
        <v/>
      </c>
      <c r="B1907">
        <f>INDEX(resultados!$A$2:$ZZ$2386, 1901, MATCH($B$2, resultados!$A$1:$ZZ$1, 0))</f>
        <v/>
      </c>
      <c r="C1907">
        <f>INDEX(resultados!$A$2:$ZZ$2386, 1901, MATCH($B$3, resultados!$A$1:$ZZ$1, 0))</f>
        <v/>
      </c>
    </row>
    <row r="1908">
      <c r="A1908">
        <f>INDEX(resultados!$A$2:$ZZ$2386, 1902, MATCH($B$1, resultados!$A$1:$ZZ$1, 0))</f>
        <v/>
      </c>
      <c r="B1908">
        <f>INDEX(resultados!$A$2:$ZZ$2386, 1902, MATCH($B$2, resultados!$A$1:$ZZ$1, 0))</f>
        <v/>
      </c>
      <c r="C1908">
        <f>INDEX(resultados!$A$2:$ZZ$2386, 1902, MATCH($B$3, resultados!$A$1:$ZZ$1, 0))</f>
        <v/>
      </c>
    </row>
    <row r="1909">
      <c r="A1909">
        <f>INDEX(resultados!$A$2:$ZZ$2386, 1903, MATCH($B$1, resultados!$A$1:$ZZ$1, 0))</f>
        <v/>
      </c>
      <c r="B1909">
        <f>INDEX(resultados!$A$2:$ZZ$2386, 1903, MATCH($B$2, resultados!$A$1:$ZZ$1, 0))</f>
        <v/>
      </c>
      <c r="C1909">
        <f>INDEX(resultados!$A$2:$ZZ$2386, 1903, MATCH($B$3, resultados!$A$1:$ZZ$1, 0))</f>
        <v/>
      </c>
    </row>
    <row r="1910">
      <c r="A1910">
        <f>INDEX(resultados!$A$2:$ZZ$2386, 1904, MATCH($B$1, resultados!$A$1:$ZZ$1, 0))</f>
        <v/>
      </c>
      <c r="B1910">
        <f>INDEX(resultados!$A$2:$ZZ$2386, 1904, MATCH($B$2, resultados!$A$1:$ZZ$1, 0))</f>
        <v/>
      </c>
      <c r="C1910">
        <f>INDEX(resultados!$A$2:$ZZ$2386, 1904, MATCH($B$3, resultados!$A$1:$ZZ$1, 0))</f>
        <v/>
      </c>
    </row>
    <row r="1911">
      <c r="A1911">
        <f>INDEX(resultados!$A$2:$ZZ$2386, 1905, MATCH($B$1, resultados!$A$1:$ZZ$1, 0))</f>
        <v/>
      </c>
      <c r="B1911">
        <f>INDEX(resultados!$A$2:$ZZ$2386, 1905, MATCH($B$2, resultados!$A$1:$ZZ$1, 0))</f>
        <v/>
      </c>
      <c r="C1911">
        <f>INDEX(resultados!$A$2:$ZZ$2386, 1905, MATCH($B$3, resultados!$A$1:$ZZ$1, 0))</f>
        <v/>
      </c>
    </row>
    <row r="1912">
      <c r="A1912">
        <f>INDEX(resultados!$A$2:$ZZ$2386, 1906, MATCH($B$1, resultados!$A$1:$ZZ$1, 0))</f>
        <v/>
      </c>
      <c r="B1912">
        <f>INDEX(resultados!$A$2:$ZZ$2386, 1906, MATCH($B$2, resultados!$A$1:$ZZ$1, 0))</f>
        <v/>
      </c>
      <c r="C1912">
        <f>INDEX(resultados!$A$2:$ZZ$2386, 1906, MATCH($B$3, resultados!$A$1:$ZZ$1, 0))</f>
        <v/>
      </c>
    </row>
    <row r="1913">
      <c r="A1913">
        <f>INDEX(resultados!$A$2:$ZZ$2386, 1907, MATCH($B$1, resultados!$A$1:$ZZ$1, 0))</f>
        <v/>
      </c>
      <c r="B1913">
        <f>INDEX(resultados!$A$2:$ZZ$2386, 1907, MATCH($B$2, resultados!$A$1:$ZZ$1, 0))</f>
        <v/>
      </c>
      <c r="C1913">
        <f>INDEX(resultados!$A$2:$ZZ$2386, 1907, MATCH($B$3, resultados!$A$1:$ZZ$1, 0))</f>
        <v/>
      </c>
    </row>
    <row r="1914">
      <c r="A1914">
        <f>INDEX(resultados!$A$2:$ZZ$2386, 1908, MATCH($B$1, resultados!$A$1:$ZZ$1, 0))</f>
        <v/>
      </c>
      <c r="B1914">
        <f>INDEX(resultados!$A$2:$ZZ$2386, 1908, MATCH($B$2, resultados!$A$1:$ZZ$1, 0))</f>
        <v/>
      </c>
      <c r="C1914">
        <f>INDEX(resultados!$A$2:$ZZ$2386, 1908, MATCH($B$3, resultados!$A$1:$ZZ$1, 0))</f>
        <v/>
      </c>
    </row>
    <row r="1915">
      <c r="A1915">
        <f>INDEX(resultados!$A$2:$ZZ$2386, 1909, MATCH($B$1, resultados!$A$1:$ZZ$1, 0))</f>
        <v/>
      </c>
      <c r="B1915">
        <f>INDEX(resultados!$A$2:$ZZ$2386, 1909, MATCH($B$2, resultados!$A$1:$ZZ$1, 0))</f>
        <v/>
      </c>
      <c r="C1915">
        <f>INDEX(resultados!$A$2:$ZZ$2386, 1909, MATCH($B$3, resultados!$A$1:$ZZ$1, 0))</f>
        <v/>
      </c>
    </row>
    <row r="1916">
      <c r="A1916">
        <f>INDEX(resultados!$A$2:$ZZ$2386, 1910, MATCH($B$1, resultados!$A$1:$ZZ$1, 0))</f>
        <v/>
      </c>
      <c r="B1916">
        <f>INDEX(resultados!$A$2:$ZZ$2386, 1910, MATCH($B$2, resultados!$A$1:$ZZ$1, 0))</f>
        <v/>
      </c>
      <c r="C1916">
        <f>INDEX(resultados!$A$2:$ZZ$2386, 1910, MATCH($B$3, resultados!$A$1:$ZZ$1, 0))</f>
        <v/>
      </c>
    </row>
    <row r="1917">
      <c r="A1917">
        <f>INDEX(resultados!$A$2:$ZZ$2386, 1911, MATCH($B$1, resultados!$A$1:$ZZ$1, 0))</f>
        <v/>
      </c>
      <c r="B1917">
        <f>INDEX(resultados!$A$2:$ZZ$2386, 1911, MATCH($B$2, resultados!$A$1:$ZZ$1, 0))</f>
        <v/>
      </c>
      <c r="C1917">
        <f>INDEX(resultados!$A$2:$ZZ$2386, 1911, MATCH($B$3, resultados!$A$1:$ZZ$1, 0))</f>
        <v/>
      </c>
    </row>
    <row r="1918">
      <c r="A1918">
        <f>INDEX(resultados!$A$2:$ZZ$2386, 1912, MATCH($B$1, resultados!$A$1:$ZZ$1, 0))</f>
        <v/>
      </c>
      <c r="B1918">
        <f>INDEX(resultados!$A$2:$ZZ$2386, 1912, MATCH($B$2, resultados!$A$1:$ZZ$1, 0))</f>
        <v/>
      </c>
      <c r="C1918">
        <f>INDEX(resultados!$A$2:$ZZ$2386, 1912, MATCH($B$3, resultados!$A$1:$ZZ$1, 0))</f>
        <v/>
      </c>
    </row>
    <row r="1919">
      <c r="A1919">
        <f>INDEX(resultados!$A$2:$ZZ$2386, 1913, MATCH($B$1, resultados!$A$1:$ZZ$1, 0))</f>
        <v/>
      </c>
      <c r="B1919">
        <f>INDEX(resultados!$A$2:$ZZ$2386, 1913, MATCH($B$2, resultados!$A$1:$ZZ$1, 0))</f>
        <v/>
      </c>
      <c r="C1919">
        <f>INDEX(resultados!$A$2:$ZZ$2386, 1913, MATCH($B$3, resultados!$A$1:$ZZ$1, 0))</f>
        <v/>
      </c>
    </row>
    <row r="1920">
      <c r="A1920">
        <f>INDEX(resultados!$A$2:$ZZ$2386, 1914, MATCH($B$1, resultados!$A$1:$ZZ$1, 0))</f>
        <v/>
      </c>
      <c r="B1920">
        <f>INDEX(resultados!$A$2:$ZZ$2386, 1914, MATCH($B$2, resultados!$A$1:$ZZ$1, 0))</f>
        <v/>
      </c>
      <c r="C1920">
        <f>INDEX(resultados!$A$2:$ZZ$2386, 1914, MATCH($B$3, resultados!$A$1:$ZZ$1, 0))</f>
        <v/>
      </c>
    </row>
    <row r="1921">
      <c r="A1921">
        <f>INDEX(resultados!$A$2:$ZZ$2386, 1915, MATCH($B$1, resultados!$A$1:$ZZ$1, 0))</f>
        <v/>
      </c>
      <c r="B1921">
        <f>INDEX(resultados!$A$2:$ZZ$2386, 1915, MATCH($B$2, resultados!$A$1:$ZZ$1, 0))</f>
        <v/>
      </c>
      <c r="C1921">
        <f>INDEX(resultados!$A$2:$ZZ$2386, 1915, MATCH($B$3, resultados!$A$1:$ZZ$1, 0))</f>
        <v/>
      </c>
    </row>
    <row r="1922">
      <c r="A1922">
        <f>INDEX(resultados!$A$2:$ZZ$2386, 1916, MATCH($B$1, resultados!$A$1:$ZZ$1, 0))</f>
        <v/>
      </c>
      <c r="B1922">
        <f>INDEX(resultados!$A$2:$ZZ$2386, 1916, MATCH($B$2, resultados!$A$1:$ZZ$1, 0))</f>
        <v/>
      </c>
      <c r="C1922">
        <f>INDEX(resultados!$A$2:$ZZ$2386, 1916, MATCH($B$3, resultados!$A$1:$ZZ$1, 0))</f>
        <v/>
      </c>
    </row>
    <row r="1923">
      <c r="A1923">
        <f>INDEX(resultados!$A$2:$ZZ$2386, 1917, MATCH($B$1, resultados!$A$1:$ZZ$1, 0))</f>
        <v/>
      </c>
      <c r="B1923">
        <f>INDEX(resultados!$A$2:$ZZ$2386, 1917, MATCH($B$2, resultados!$A$1:$ZZ$1, 0))</f>
        <v/>
      </c>
      <c r="C1923">
        <f>INDEX(resultados!$A$2:$ZZ$2386, 1917, MATCH($B$3, resultados!$A$1:$ZZ$1, 0))</f>
        <v/>
      </c>
    </row>
    <row r="1924">
      <c r="A1924">
        <f>INDEX(resultados!$A$2:$ZZ$2386, 1918, MATCH($B$1, resultados!$A$1:$ZZ$1, 0))</f>
        <v/>
      </c>
      <c r="B1924">
        <f>INDEX(resultados!$A$2:$ZZ$2386, 1918, MATCH($B$2, resultados!$A$1:$ZZ$1, 0))</f>
        <v/>
      </c>
      <c r="C1924">
        <f>INDEX(resultados!$A$2:$ZZ$2386, 1918, MATCH($B$3, resultados!$A$1:$ZZ$1, 0))</f>
        <v/>
      </c>
    </row>
    <row r="1925">
      <c r="A1925">
        <f>INDEX(resultados!$A$2:$ZZ$2386, 1919, MATCH($B$1, resultados!$A$1:$ZZ$1, 0))</f>
        <v/>
      </c>
      <c r="B1925">
        <f>INDEX(resultados!$A$2:$ZZ$2386, 1919, MATCH($B$2, resultados!$A$1:$ZZ$1, 0))</f>
        <v/>
      </c>
      <c r="C1925">
        <f>INDEX(resultados!$A$2:$ZZ$2386, 1919, MATCH($B$3, resultados!$A$1:$ZZ$1, 0))</f>
        <v/>
      </c>
    </row>
    <row r="1926">
      <c r="A1926">
        <f>INDEX(resultados!$A$2:$ZZ$2386, 1920, MATCH($B$1, resultados!$A$1:$ZZ$1, 0))</f>
        <v/>
      </c>
      <c r="B1926">
        <f>INDEX(resultados!$A$2:$ZZ$2386, 1920, MATCH($B$2, resultados!$A$1:$ZZ$1, 0))</f>
        <v/>
      </c>
      <c r="C1926">
        <f>INDEX(resultados!$A$2:$ZZ$2386, 1920, MATCH($B$3, resultados!$A$1:$ZZ$1, 0))</f>
        <v/>
      </c>
    </row>
    <row r="1927">
      <c r="A1927">
        <f>INDEX(resultados!$A$2:$ZZ$2386, 1921, MATCH($B$1, resultados!$A$1:$ZZ$1, 0))</f>
        <v/>
      </c>
      <c r="B1927">
        <f>INDEX(resultados!$A$2:$ZZ$2386, 1921, MATCH($B$2, resultados!$A$1:$ZZ$1, 0))</f>
        <v/>
      </c>
      <c r="C1927">
        <f>INDEX(resultados!$A$2:$ZZ$2386, 1921, MATCH($B$3, resultados!$A$1:$ZZ$1, 0))</f>
        <v/>
      </c>
    </row>
    <row r="1928">
      <c r="A1928">
        <f>INDEX(resultados!$A$2:$ZZ$2386, 1922, MATCH($B$1, resultados!$A$1:$ZZ$1, 0))</f>
        <v/>
      </c>
      <c r="B1928">
        <f>INDEX(resultados!$A$2:$ZZ$2386, 1922, MATCH($B$2, resultados!$A$1:$ZZ$1, 0))</f>
        <v/>
      </c>
      <c r="C1928">
        <f>INDEX(resultados!$A$2:$ZZ$2386, 1922, MATCH($B$3, resultados!$A$1:$ZZ$1, 0))</f>
        <v/>
      </c>
    </row>
    <row r="1929">
      <c r="A1929">
        <f>INDEX(resultados!$A$2:$ZZ$2386, 1923, MATCH($B$1, resultados!$A$1:$ZZ$1, 0))</f>
        <v/>
      </c>
      <c r="B1929">
        <f>INDEX(resultados!$A$2:$ZZ$2386, 1923, MATCH($B$2, resultados!$A$1:$ZZ$1, 0))</f>
        <v/>
      </c>
      <c r="C1929">
        <f>INDEX(resultados!$A$2:$ZZ$2386, 1923, MATCH($B$3, resultados!$A$1:$ZZ$1, 0))</f>
        <v/>
      </c>
    </row>
    <row r="1930">
      <c r="A1930">
        <f>INDEX(resultados!$A$2:$ZZ$2386, 1924, MATCH($B$1, resultados!$A$1:$ZZ$1, 0))</f>
        <v/>
      </c>
      <c r="B1930">
        <f>INDEX(resultados!$A$2:$ZZ$2386, 1924, MATCH($B$2, resultados!$A$1:$ZZ$1, 0))</f>
        <v/>
      </c>
      <c r="C1930">
        <f>INDEX(resultados!$A$2:$ZZ$2386, 1924, MATCH($B$3, resultados!$A$1:$ZZ$1, 0))</f>
        <v/>
      </c>
    </row>
    <row r="1931">
      <c r="A1931">
        <f>INDEX(resultados!$A$2:$ZZ$2386, 1925, MATCH($B$1, resultados!$A$1:$ZZ$1, 0))</f>
        <v/>
      </c>
      <c r="B1931">
        <f>INDEX(resultados!$A$2:$ZZ$2386, 1925, MATCH($B$2, resultados!$A$1:$ZZ$1, 0))</f>
        <v/>
      </c>
      <c r="C1931">
        <f>INDEX(resultados!$A$2:$ZZ$2386, 1925, MATCH($B$3, resultados!$A$1:$ZZ$1, 0))</f>
        <v/>
      </c>
    </row>
    <row r="1932">
      <c r="A1932">
        <f>INDEX(resultados!$A$2:$ZZ$2386, 1926, MATCH($B$1, resultados!$A$1:$ZZ$1, 0))</f>
        <v/>
      </c>
      <c r="B1932">
        <f>INDEX(resultados!$A$2:$ZZ$2386, 1926, MATCH($B$2, resultados!$A$1:$ZZ$1, 0))</f>
        <v/>
      </c>
      <c r="C1932">
        <f>INDEX(resultados!$A$2:$ZZ$2386, 1926, MATCH($B$3, resultados!$A$1:$ZZ$1, 0))</f>
        <v/>
      </c>
    </row>
    <row r="1933">
      <c r="A1933">
        <f>INDEX(resultados!$A$2:$ZZ$2386, 1927, MATCH($B$1, resultados!$A$1:$ZZ$1, 0))</f>
        <v/>
      </c>
      <c r="B1933">
        <f>INDEX(resultados!$A$2:$ZZ$2386, 1927, MATCH($B$2, resultados!$A$1:$ZZ$1, 0))</f>
        <v/>
      </c>
      <c r="C1933">
        <f>INDEX(resultados!$A$2:$ZZ$2386, 1927, MATCH($B$3, resultados!$A$1:$ZZ$1, 0))</f>
        <v/>
      </c>
    </row>
    <row r="1934">
      <c r="A1934">
        <f>INDEX(resultados!$A$2:$ZZ$2386, 1928, MATCH($B$1, resultados!$A$1:$ZZ$1, 0))</f>
        <v/>
      </c>
      <c r="B1934">
        <f>INDEX(resultados!$A$2:$ZZ$2386, 1928, MATCH($B$2, resultados!$A$1:$ZZ$1, 0))</f>
        <v/>
      </c>
      <c r="C1934">
        <f>INDEX(resultados!$A$2:$ZZ$2386, 1928, MATCH($B$3, resultados!$A$1:$ZZ$1, 0))</f>
        <v/>
      </c>
    </row>
    <row r="1935">
      <c r="A1935">
        <f>INDEX(resultados!$A$2:$ZZ$2386, 1929, MATCH($B$1, resultados!$A$1:$ZZ$1, 0))</f>
        <v/>
      </c>
      <c r="B1935">
        <f>INDEX(resultados!$A$2:$ZZ$2386, 1929, MATCH($B$2, resultados!$A$1:$ZZ$1, 0))</f>
        <v/>
      </c>
      <c r="C1935">
        <f>INDEX(resultados!$A$2:$ZZ$2386, 1929, MATCH($B$3, resultados!$A$1:$ZZ$1, 0))</f>
        <v/>
      </c>
    </row>
    <row r="1936">
      <c r="A1936">
        <f>INDEX(resultados!$A$2:$ZZ$2386, 1930, MATCH($B$1, resultados!$A$1:$ZZ$1, 0))</f>
        <v/>
      </c>
      <c r="B1936">
        <f>INDEX(resultados!$A$2:$ZZ$2386, 1930, MATCH($B$2, resultados!$A$1:$ZZ$1, 0))</f>
        <v/>
      </c>
      <c r="C1936">
        <f>INDEX(resultados!$A$2:$ZZ$2386, 1930, MATCH($B$3, resultados!$A$1:$ZZ$1, 0))</f>
        <v/>
      </c>
    </row>
    <row r="1937">
      <c r="A1937">
        <f>INDEX(resultados!$A$2:$ZZ$2386, 1931, MATCH($B$1, resultados!$A$1:$ZZ$1, 0))</f>
        <v/>
      </c>
      <c r="B1937">
        <f>INDEX(resultados!$A$2:$ZZ$2386, 1931, MATCH($B$2, resultados!$A$1:$ZZ$1, 0))</f>
        <v/>
      </c>
      <c r="C1937">
        <f>INDEX(resultados!$A$2:$ZZ$2386, 1931, MATCH($B$3, resultados!$A$1:$ZZ$1, 0))</f>
        <v/>
      </c>
    </row>
    <row r="1938">
      <c r="A1938">
        <f>INDEX(resultados!$A$2:$ZZ$2386, 1932, MATCH($B$1, resultados!$A$1:$ZZ$1, 0))</f>
        <v/>
      </c>
      <c r="B1938">
        <f>INDEX(resultados!$A$2:$ZZ$2386, 1932, MATCH($B$2, resultados!$A$1:$ZZ$1, 0))</f>
        <v/>
      </c>
      <c r="C1938">
        <f>INDEX(resultados!$A$2:$ZZ$2386, 1932, MATCH($B$3, resultados!$A$1:$ZZ$1, 0))</f>
        <v/>
      </c>
    </row>
    <row r="1939">
      <c r="A1939">
        <f>INDEX(resultados!$A$2:$ZZ$2386, 1933, MATCH($B$1, resultados!$A$1:$ZZ$1, 0))</f>
        <v/>
      </c>
      <c r="B1939">
        <f>INDEX(resultados!$A$2:$ZZ$2386, 1933, MATCH($B$2, resultados!$A$1:$ZZ$1, 0))</f>
        <v/>
      </c>
      <c r="C1939">
        <f>INDEX(resultados!$A$2:$ZZ$2386, 1933, MATCH($B$3, resultados!$A$1:$ZZ$1, 0))</f>
        <v/>
      </c>
    </row>
    <row r="1940">
      <c r="A1940">
        <f>INDEX(resultados!$A$2:$ZZ$2386, 1934, MATCH($B$1, resultados!$A$1:$ZZ$1, 0))</f>
        <v/>
      </c>
      <c r="B1940">
        <f>INDEX(resultados!$A$2:$ZZ$2386, 1934, MATCH($B$2, resultados!$A$1:$ZZ$1, 0))</f>
        <v/>
      </c>
      <c r="C1940">
        <f>INDEX(resultados!$A$2:$ZZ$2386, 1934, MATCH($B$3, resultados!$A$1:$ZZ$1, 0))</f>
        <v/>
      </c>
    </row>
    <row r="1941">
      <c r="A1941">
        <f>INDEX(resultados!$A$2:$ZZ$2386, 1935, MATCH($B$1, resultados!$A$1:$ZZ$1, 0))</f>
        <v/>
      </c>
      <c r="B1941">
        <f>INDEX(resultados!$A$2:$ZZ$2386, 1935, MATCH($B$2, resultados!$A$1:$ZZ$1, 0))</f>
        <v/>
      </c>
      <c r="C1941">
        <f>INDEX(resultados!$A$2:$ZZ$2386, 1935, MATCH($B$3, resultados!$A$1:$ZZ$1, 0))</f>
        <v/>
      </c>
    </row>
    <row r="1942">
      <c r="A1942">
        <f>INDEX(resultados!$A$2:$ZZ$2386, 1936, MATCH($B$1, resultados!$A$1:$ZZ$1, 0))</f>
        <v/>
      </c>
      <c r="B1942">
        <f>INDEX(resultados!$A$2:$ZZ$2386, 1936, MATCH($B$2, resultados!$A$1:$ZZ$1, 0))</f>
        <v/>
      </c>
      <c r="C1942">
        <f>INDEX(resultados!$A$2:$ZZ$2386, 1936, MATCH($B$3, resultados!$A$1:$ZZ$1, 0))</f>
        <v/>
      </c>
    </row>
    <row r="1943">
      <c r="A1943">
        <f>INDEX(resultados!$A$2:$ZZ$2386, 1937, MATCH($B$1, resultados!$A$1:$ZZ$1, 0))</f>
        <v/>
      </c>
      <c r="B1943">
        <f>INDEX(resultados!$A$2:$ZZ$2386, 1937, MATCH($B$2, resultados!$A$1:$ZZ$1, 0))</f>
        <v/>
      </c>
      <c r="C1943">
        <f>INDEX(resultados!$A$2:$ZZ$2386, 1937, MATCH($B$3, resultados!$A$1:$ZZ$1, 0))</f>
        <v/>
      </c>
    </row>
    <row r="1944">
      <c r="A1944">
        <f>INDEX(resultados!$A$2:$ZZ$2386, 1938, MATCH($B$1, resultados!$A$1:$ZZ$1, 0))</f>
        <v/>
      </c>
      <c r="B1944">
        <f>INDEX(resultados!$A$2:$ZZ$2386, 1938, MATCH($B$2, resultados!$A$1:$ZZ$1, 0))</f>
        <v/>
      </c>
      <c r="C1944">
        <f>INDEX(resultados!$A$2:$ZZ$2386, 1938, MATCH($B$3, resultados!$A$1:$ZZ$1, 0))</f>
        <v/>
      </c>
    </row>
    <row r="1945">
      <c r="A1945">
        <f>INDEX(resultados!$A$2:$ZZ$2386, 1939, MATCH($B$1, resultados!$A$1:$ZZ$1, 0))</f>
        <v/>
      </c>
      <c r="B1945">
        <f>INDEX(resultados!$A$2:$ZZ$2386, 1939, MATCH($B$2, resultados!$A$1:$ZZ$1, 0))</f>
        <v/>
      </c>
      <c r="C1945">
        <f>INDEX(resultados!$A$2:$ZZ$2386, 1939, MATCH($B$3, resultados!$A$1:$ZZ$1, 0))</f>
        <v/>
      </c>
    </row>
    <row r="1946">
      <c r="A1946">
        <f>INDEX(resultados!$A$2:$ZZ$2386, 1940, MATCH($B$1, resultados!$A$1:$ZZ$1, 0))</f>
        <v/>
      </c>
      <c r="B1946">
        <f>INDEX(resultados!$A$2:$ZZ$2386, 1940, MATCH($B$2, resultados!$A$1:$ZZ$1, 0))</f>
        <v/>
      </c>
      <c r="C1946">
        <f>INDEX(resultados!$A$2:$ZZ$2386, 1940, MATCH($B$3, resultados!$A$1:$ZZ$1, 0))</f>
        <v/>
      </c>
    </row>
    <row r="1947">
      <c r="A1947">
        <f>INDEX(resultados!$A$2:$ZZ$2386, 1941, MATCH($B$1, resultados!$A$1:$ZZ$1, 0))</f>
        <v/>
      </c>
      <c r="B1947">
        <f>INDEX(resultados!$A$2:$ZZ$2386, 1941, MATCH($B$2, resultados!$A$1:$ZZ$1, 0))</f>
        <v/>
      </c>
      <c r="C1947">
        <f>INDEX(resultados!$A$2:$ZZ$2386, 1941, MATCH($B$3, resultados!$A$1:$ZZ$1, 0))</f>
        <v/>
      </c>
    </row>
    <row r="1948">
      <c r="A1948">
        <f>INDEX(resultados!$A$2:$ZZ$2386, 1942, MATCH($B$1, resultados!$A$1:$ZZ$1, 0))</f>
        <v/>
      </c>
      <c r="B1948">
        <f>INDEX(resultados!$A$2:$ZZ$2386, 1942, MATCH($B$2, resultados!$A$1:$ZZ$1, 0))</f>
        <v/>
      </c>
      <c r="C1948">
        <f>INDEX(resultados!$A$2:$ZZ$2386, 1942, MATCH($B$3, resultados!$A$1:$ZZ$1, 0))</f>
        <v/>
      </c>
    </row>
    <row r="1949">
      <c r="A1949">
        <f>INDEX(resultados!$A$2:$ZZ$2386, 1943, MATCH($B$1, resultados!$A$1:$ZZ$1, 0))</f>
        <v/>
      </c>
      <c r="B1949">
        <f>INDEX(resultados!$A$2:$ZZ$2386, 1943, MATCH($B$2, resultados!$A$1:$ZZ$1, 0))</f>
        <v/>
      </c>
      <c r="C1949">
        <f>INDEX(resultados!$A$2:$ZZ$2386, 1943, MATCH($B$3, resultados!$A$1:$ZZ$1, 0))</f>
        <v/>
      </c>
    </row>
    <row r="1950">
      <c r="A1950">
        <f>INDEX(resultados!$A$2:$ZZ$2386, 1944, MATCH($B$1, resultados!$A$1:$ZZ$1, 0))</f>
        <v/>
      </c>
      <c r="B1950">
        <f>INDEX(resultados!$A$2:$ZZ$2386, 1944, MATCH($B$2, resultados!$A$1:$ZZ$1, 0))</f>
        <v/>
      </c>
      <c r="C1950">
        <f>INDEX(resultados!$A$2:$ZZ$2386, 1944, MATCH($B$3, resultados!$A$1:$ZZ$1, 0))</f>
        <v/>
      </c>
    </row>
    <row r="1951">
      <c r="A1951">
        <f>INDEX(resultados!$A$2:$ZZ$2386, 1945, MATCH($B$1, resultados!$A$1:$ZZ$1, 0))</f>
        <v/>
      </c>
      <c r="B1951">
        <f>INDEX(resultados!$A$2:$ZZ$2386, 1945, MATCH($B$2, resultados!$A$1:$ZZ$1, 0))</f>
        <v/>
      </c>
      <c r="C1951">
        <f>INDEX(resultados!$A$2:$ZZ$2386, 1945, MATCH($B$3, resultados!$A$1:$ZZ$1, 0))</f>
        <v/>
      </c>
    </row>
    <row r="1952">
      <c r="A1952">
        <f>INDEX(resultados!$A$2:$ZZ$2386, 1946, MATCH($B$1, resultados!$A$1:$ZZ$1, 0))</f>
        <v/>
      </c>
      <c r="B1952">
        <f>INDEX(resultados!$A$2:$ZZ$2386, 1946, MATCH($B$2, resultados!$A$1:$ZZ$1, 0))</f>
        <v/>
      </c>
      <c r="C1952">
        <f>INDEX(resultados!$A$2:$ZZ$2386, 1946, MATCH($B$3, resultados!$A$1:$ZZ$1, 0))</f>
        <v/>
      </c>
    </row>
    <row r="1953">
      <c r="A1953">
        <f>INDEX(resultados!$A$2:$ZZ$2386, 1947, MATCH($B$1, resultados!$A$1:$ZZ$1, 0))</f>
        <v/>
      </c>
      <c r="B1953">
        <f>INDEX(resultados!$A$2:$ZZ$2386, 1947, MATCH($B$2, resultados!$A$1:$ZZ$1, 0))</f>
        <v/>
      </c>
      <c r="C1953">
        <f>INDEX(resultados!$A$2:$ZZ$2386, 1947, MATCH($B$3, resultados!$A$1:$ZZ$1, 0))</f>
        <v/>
      </c>
    </row>
    <row r="1954">
      <c r="A1954">
        <f>INDEX(resultados!$A$2:$ZZ$2386, 1948, MATCH($B$1, resultados!$A$1:$ZZ$1, 0))</f>
        <v/>
      </c>
      <c r="B1954">
        <f>INDEX(resultados!$A$2:$ZZ$2386, 1948, MATCH($B$2, resultados!$A$1:$ZZ$1, 0))</f>
        <v/>
      </c>
      <c r="C1954">
        <f>INDEX(resultados!$A$2:$ZZ$2386, 1948, MATCH($B$3, resultados!$A$1:$ZZ$1, 0))</f>
        <v/>
      </c>
    </row>
    <row r="1955">
      <c r="A1955">
        <f>INDEX(resultados!$A$2:$ZZ$2386, 1949, MATCH($B$1, resultados!$A$1:$ZZ$1, 0))</f>
        <v/>
      </c>
      <c r="B1955">
        <f>INDEX(resultados!$A$2:$ZZ$2386, 1949, MATCH($B$2, resultados!$A$1:$ZZ$1, 0))</f>
        <v/>
      </c>
      <c r="C1955">
        <f>INDEX(resultados!$A$2:$ZZ$2386, 1949, MATCH($B$3, resultados!$A$1:$ZZ$1, 0))</f>
        <v/>
      </c>
    </row>
    <row r="1956">
      <c r="A1956">
        <f>INDEX(resultados!$A$2:$ZZ$2386, 1950, MATCH($B$1, resultados!$A$1:$ZZ$1, 0))</f>
        <v/>
      </c>
      <c r="B1956">
        <f>INDEX(resultados!$A$2:$ZZ$2386, 1950, MATCH($B$2, resultados!$A$1:$ZZ$1, 0))</f>
        <v/>
      </c>
      <c r="C1956">
        <f>INDEX(resultados!$A$2:$ZZ$2386, 1950, MATCH($B$3, resultados!$A$1:$ZZ$1, 0))</f>
        <v/>
      </c>
    </row>
    <row r="1957">
      <c r="A1957">
        <f>INDEX(resultados!$A$2:$ZZ$2386, 1951, MATCH($B$1, resultados!$A$1:$ZZ$1, 0))</f>
        <v/>
      </c>
      <c r="B1957">
        <f>INDEX(resultados!$A$2:$ZZ$2386, 1951, MATCH($B$2, resultados!$A$1:$ZZ$1, 0))</f>
        <v/>
      </c>
      <c r="C1957">
        <f>INDEX(resultados!$A$2:$ZZ$2386, 1951, MATCH($B$3, resultados!$A$1:$ZZ$1, 0))</f>
        <v/>
      </c>
    </row>
    <row r="1958">
      <c r="A1958">
        <f>INDEX(resultados!$A$2:$ZZ$2386, 1952, MATCH($B$1, resultados!$A$1:$ZZ$1, 0))</f>
        <v/>
      </c>
      <c r="B1958">
        <f>INDEX(resultados!$A$2:$ZZ$2386, 1952, MATCH($B$2, resultados!$A$1:$ZZ$1, 0))</f>
        <v/>
      </c>
      <c r="C1958">
        <f>INDEX(resultados!$A$2:$ZZ$2386, 1952, MATCH($B$3, resultados!$A$1:$ZZ$1, 0))</f>
        <v/>
      </c>
    </row>
    <row r="1959">
      <c r="A1959">
        <f>INDEX(resultados!$A$2:$ZZ$2386, 1953, MATCH($B$1, resultados!$A$1:$ZZ$1, 0))</f>
        <v/>
      </c>
      <c r="B1959">
        <f>INDEX(resultados!$A$2:$ZZ$2386, 1953, MATCH($B$2, resultados!$A$1:$ZZ$1, 0))</f>
        <v/>
      </c>
      <c r="C1959">
        <f>INDEX(resultados!$A$2:$ZZ$2386, 1953, MATCH($B$3, resultados!$A$1:$ZZ$1, 0))</f>
        <v/>
      </c>
    </row>
    <row r="1960">
      <c r="A1960">
        <f>INDEX(resultados!$A$2:$ZZ$2386, 1954, MATCH($B$1, resultados!$A$1:$ZZ$1, 0))</f>
        <v/>
      </c>
      <c r="B1960">
        <f>INDEX(resultados!$A$2:$ZZ$2386, 1954, MATCH($B$2, resultados!$A$1:$ZZ$1, 0))</f>
        <v/>
      </c>
      <c r="C1960">
        <f>INDEX(resultados!$A$2:$ZZ$2386, 1954, MATCH($B$3, resultados!$A$1:$ZZ$1, 0))</f>
        <v/>
      </c>
    </row>
    <row r="1961">
      <c r="A1961">
        <f>INDEX(resultados!$A$2:$ZZ$2386, 1955, MATCH($B$1, resultados!$A$1:$ZZ$1, 0))</f>
        <v/>
      </c>
      <c r="B1961">
        <f>INDEX(resultados!$A$2:$ZZ$2386, 1955, MATCH($B$2, resultados!$A$1:$ZZ$1, 0))</f>
        <v/>
      </c>
      <c r="C1961">
        <f>INDEX(resultados!$A$2:$ZZ$2386, 1955, MATCH($B$3, resultados!$A$1:$ZZ$1, 0))</f>
        <v/>
      </c>
    </row>
    <row r="1962">
      <c r="A1962">
        <f>INDEX(resultados!$A$2:$ZZ$2386, 1956, MATCH($B$1, resultados!$A$1:$ZZ$1, 0))</f>
        <v/>
      </c>
      <c r="B1962">
        <f>INDEX(resultados!$A$2:$ZZ$2386, 1956, MATCH($B$2, resultados!$A$1:$ZZ$1, 0))</f>
        <v/>
      </c>
      <c r="C1962">
        <f>INDEX(resultados!$A$2:$ZZ$2386, 1956, MATCH($B$3, resultados!$A$1:$ZZ$1, 0))</f>
        <v/>
      </c>
    </row>
    <row r="1963">
      <c r="A1963">
        <f>INDEX(resultados!$A$2:$ZZ$2386, 1957, MATCH($B$1, resultados!$A$1:$ZZ$1, 0))</f>
        <v/>
      </c>
      <c r="B1963">
        <f>INDEX(resultados!$A$2:$ZZ$2386, 1957, MATCH($B$2, resultados!$A$1:$ZZ$1, 0))</f>
        <v/>
      </c>
      <c r="C1963">
        <f>INDEX(resultados!$A$2:$ZZ$2386, 1957, MATCH($B$3, resultados!$A$1:$ZZ$1, 0))</f>
        <v/>
      </c>
    </row>
    <row r="1964">
      <c r="A1964">
        <f>INDEX(resultados!$A$2:$ZZ$2386, 1958, MATCH($B$1, resultados!$A$1:$ZZ$1, 0))</f>
        <v/>
      </c>
      <c r="B1964">
        <f>INDEX(resultados!$A$2:$ZZ$2386, 1958, MATCH($B$2, resultados!$A$1:$ZZ$1, 0))</f>
        <v/>
      </c>
      <c r="C1964">
        <f>INDEX(resultados!$A$2:$ZZ$2386, 1958, MATCH($B$3, resultados!$A$1:$ZZ$1, 0))</f>
        <v/>
      </c>
    </row>
    <row r="1965">
      <c r="A1965">
        <f>INDEX(resultados!$A$2:$ZZ$2386, 1959, MATCH($B$1, resultados!$A$1:$ZZ$1, 0))</f>
        <v/>
      </c>
      <c r="B1965">
        <f>INDEX(resultados!$A$2:$ZZ$2386, 1959, MATCH($B$2, resultados!$A$1:$ZZ$1, 0))</f>
        <v/>
      </c>
      <c r="C1965">
        <f>INDEX(resultados!$A$2:$ZZ$2386, 1959, MATCH($B$3, resultados!$A$1:$ZZ$1, 0))</f>
        <v/>
      </c>
    </row>
    <row r="1966">
      <c r="A1966">
        <f>INDEX(resultados!$A$2:$ZZ$2386, 1960, MATCH($B$1, resultados!$A$1:$ZZ$1, 0))</f>
        <v/>
      </c>
      <c r="B1966">
        <f>INDEX(resultados!$A$2:$ZZ$2386, 1960, MATCH($B$2, resultados!$A$1:$ZZ$1, 0))</f>
        <v/>
      </c>
      <c r="C1966">
        <f>INDEX(resultados!$A$2:$ZZ$2386, 1960, MATCH($B$3, resultados!$A$1:$ZZ$1, 0))</f>
        <v/>
      </c>
    </row>
    <row r="1967">
      <c r="A1967">
        <f>INDEX(resultados!$A$2:$ZZ$2386, 1961, MATCH($B$1, resultados!$A$1:$ZZ$1, 0))</f>
        <v/>
      </c>
      <c r="B1967">
        <f>INDEX(resultados!$A$2:$ZZ$2386, 1961, MATCH($B$2, resultados!$A$1:$ZZ$1, 0))</f>
        <v/>
      </c>
      <c r="C1967">
        <f>INDEX(resultados!$A$2:$ZZ$2386, 1961, MATCH($B$3, resultados!$A$1:$ZZ$1, 0))</f>
        <v/>
      </c>
    </row>
    <row r="1968">
      <c r="A1968">
        <f>INDEX(resultados!$A$2:$ZZ$2386, 1962, MATCH($B$1, resultados!$A$1:$ZZ$1, 0))</f>
        <v/>
      </c>
      <c r="B1968">
        <f>INDEX(resultados!$A$2:$ZZ$2386, 1962, MATCH($B$2, resultados!$A$1:$ZZ$1, 0))</f>
        <v/>
      </c>
      <c r="C1968">
        <f>INDEX(resultados!$A$2:$ZZ$2386, 1962, MATCH($B$3, resultados!$A$1:$ZZ$1, 0))</f>
        <v/>
      </c>
    </row>
    <row r="1969">
      <c r="A1969">
        <f>INDEX(resultados!$A$2:$ZZ$2386, 1963, MATCH($B$1, resultados!$A$1:$ZZ$1, 0))</f>
        <v/>
      </c>
      <c r="B1969">
        <f>INDEX(resultados!$A$2:$ZZ$2386, 1963, MATCH($B$2, resultados!$A$1:$ZZ$1, 0))</f>
        <v/>
      </c>
      <c r="C1969">
        <f>INDEX(resultados!$A$2:$ZZ$2386, 1963, MATCH($B$3, resultados!$A$1:$ZZ$1, 0))</f>
        <v/>
      </c>
    </row>
    <row r="1970">
      <c r="A1970">
        <f>INDEX(resultados!$A$2:$ZZ$2386, 1964, MATCH($B$1, resultados!$A$1:$ZZ$1, 0))</f>
        <v/>
      </c>
      <c r="B1970">
        <f>INDEX(resultados!$A$2:$ZZ$2386, 1964, MATCH($B$2, resultados!$A$1:$ZZ$1, 0))</f>
        <v/>
      </c>
      <c r="C1970">
        <f>INDEX(resultados!$A$2:$ZZ$2386, 1964, MATCH($B$3, resultados!$A$1:$ZZ$1, 0))</f>
        <v/>
      </c>
    </row>
    <row r="1971">
      <c r="A1971">
        <f>INDEX(resultados!$A$2:$ZZ$2386, 1965, MATCH($B$1, resultados!$A$1:$ZZ$1, 0))</f>
        <v/>
      </c>
      <c r="B1971">
        <f>INDEX(resultados!$A$2:$ZZ$2386, 1965, MATCH($B$2, resultados!$A$1:$ZZ$1, 0))</f>
        <v/>
      </c>
      <c r="C1971">
        <f>INDEX(resultados!$A$2:$ZZ$2386, 1965, MATCH($B$3, resultados!$A$1:$ZZ$1, 0))</f>
        <v/>
      </c>
    </row>
    <row r="1972">
      <c r="A1972">
        <f>INDEX(resultados!$A$2:$ZZ$2386, 1966, MATCH($B$1, resultados!$A$1:$ZZ$1, 0))</f>
        <v/>
      </c>
      <c r="B1972">
        <f>INDEX(resultados!$A$2:$ZZ$2386, 1966, MATCH($B$2, resultados!$A$1:$ZZ$1, 0))</f>
        <v/>
      </c>
      <c r="C1972">
        <f>INDEX(resultados!$A$2:$ZZ$2386, 1966, MATCH($B$3, resultados!$A$1:$ZZ$1, 0))</f>
        <v/>
      </c>
    </row>
    <row r="1973">
      <c r="A1973">
        <f>INDEX(resultados!$A$2:$ZZ$2386, 1967, MATCH($B$1, resultados!$A$1:$ZZ$1, 0))</f>
        <v/>
      </c>
      <c r="B1973">
        <f>INDEX(resultados!$A$2:$ZZ$2386, 1967, MATCH($B$2, resultados!$A$1:$ZZ$1, 0))</f>
        <v/>
      </c>
      <c r="C1973">
        <f>INDEX(resultados!$A$2:$ZZ$2386, 1967, MATCH($B$3, resultados!$A$1:$ZZ$1, 0))</f>
        <v/>
      </c>
    </row>
    <row r="1974">
      <c r="A1974">
        <f>INDEX(resultados!$A$2:$ZZ$2386, 1968, MATCH($B$1, resultados!$A$1:$ZZ$1, 0))</f>
        <v/>
      </c>
      <c r="B1974">
        <f>INDEX(resultados!$A$2:$ZZ$2386, 1968, MATCH($B$2, resultados!$A$1:$ZZ$1, 0))</f>
        <v/>
      </c>
      <c r="C1974">
        <f>INDEX(resultados!$A$2:$ZZ$2386, 1968, MATCH($B$3, resultados!$A$1:$ZZ$1, 0))</f>
        <v/>
      </c>
    </row>
    <row r="1975">
      <c r="A1975">
        <f>INDEX(resultados!$A$2:$ZZ$2386, 1969, MATCH($B$1, resultados!$A$1:$ZZ$1, 0))</f>
        <v/>
      </c>
      <c r="B1975">
        <f>INDEX(resultados!$A$2:$ZZ$2386, 1969, MATCH($B$2, resultados!$A$1:$ZZ$1, 0))</f>
        <v/>
      </c>
      <c r="C1975">
        <f>INDEX(resultados!$A$2:$ZZ$2386, 1969, MATCH($B$3, resultados!$A$1:$ZZ$1, 0))</f>
        <v/>
      </c>
    </row>
    <row r="1976">
      <c r="A1976">
        <f>INDEX(resultados!$A$2:$ZZ$2386, 1970, MATCH($B$1, resultados!$A$1:$ZZ$1, 0))</f>
        <v/>
      </c>
      <c r="B1976">
        <f>INDEX(resultados!$A$2:$ZZ$2386, 1970, MATCH($B$2, resultados!$A$1:$ZZ$1, 0))</f>
        <v/>
      </c>
      <c r="C1976">
        <f>INDEX(resultados!$A$2:$ZZ$2386, 1970, MATCH($B$3, resultados!$A$1:$ZZ$1, 0))</f>
        <v/>
      </c>
    </row>
    <row r="1977">
      <c r="A1977">
        <f>INDEX(resultados!$A$2:$ZZ$2386, 1971, MATCH($B$1, resultados!$A$1:$ZZ$1, 0))</f>
        <v/>
      </c>
      <c r="B1977">
        <f>INDEX(resultados!$A$2:$ZZ$2386, 1971, MATCH($B$2, resultados!$A$1:$ZZ$1, 0))</f>
        <v/>
      </c>
      <c r="C1977">
        <f>INDEX(resultados!$A$2:$ZZ$2386, 1971, MATCH($B$3, resultados!$A$1:$ZZ$1, 0))</f>
        <v/>
      </c>
    </row>
    <row r="1978">
      <c r="A1978">
        <f>INDEX(resultados!$A$2:$ZZ$2386, 1972, MATCH($B$1, resultados!$A$1:$ZZ$1, 0))</f>
        <v/>
      </c>
      <c r="B1978">
        <f>INDEX(resultados!$A$2:$ZZ$2386, 1972, MATCH($B$2, resultados!$A$1:$ZZ$1, 0))</f>
        <v/>
      </c>
      <c r="C1978">
        <f>INDEX(resultados!$A$2:$ZZ$2386, 1972, MATCH($B$3, resultados!$A$1:$ZZ$1, 0))</f>
        <v/>
      </c>
    </row>
    <row r="1979">
      <c r="A1979">
        <f>INDEX(resultados!$A$2:$ZZ$2386, 1973, MATCH($B$1, resultados!$A$1:$ZZ$1, 0))</f>
        <v/>
      </c>
      <c r="B1979">
        <f>INDEX(resultados!$A$2:$ZZ$2386, 1973, MATCH($B$2, resultados!$A$1:$ZZ$1, 0))</f>
        <v/>
      </c>
      <c r="C1979">
        <f>INDEX(resultados!$A$2:$ZZ$2386, 1973, MATCH($B$3, resultados!$A$1:$ZZ$1, 0))</f>
        <v/>
      </c>
    </row>
    <row r="1980">
      <c r="A1980">
        <f>INDEX(resultados!$A$2:$ZZ$2386, 1974, MATCH($B$1, resultados!$A$1:$ZZ$1, 0))</f>
        <v/>
      </c>
      <c r="B1980">
        <f>INDEX(resultados!$A$2:$ZZ$2386, 1974, MATCH($B$2, resultados!$A$1:$ZZ$1, 0))</f>
        <v/>
      </c>
      <c r="C1980">
        <f>INDEX(resultados!$A$2:$ZZ$2386, 1974, MATCH($B$3, resultados!$A$1:$ZZ$1, 0))</f>
        <v/>
      </c>
    </row>
    <row r="1981">
      <c r="A1981">
        <f>INDEX(resultados!$A$2:$ZZ$2386, 1975, MATCH($B$1, resultados!$A$1:$ZZ$1, 0))</f>
        <v/>
      </c>
      <c r="B1981">
        <f>INDEX(resultados!$A$2:$ZZ$2386, 1975, MATCH($B$2, resultados!$A$1:$ZZ$1, 0))</f>
        <v/>
      </c>
      <c r="C1981">
        <f>INDEX(resultados!$A$2:$ZZ$2386, 1975, MATCH($B$3, resultados!$A$1:$ZZ$1, 0))</f>
        <v/>
      </c>
    </row>
    <row r="1982">
      <c r="A1982">
        <f>INDEX(resultados!$A$2:$ZZ$2386, 1976, MATCH($B$1, resultados!$A$1:$ZZ$1, 0))</f>
        <v/>
      </c>
      <c r="B1982">
        <f>INDEX(resultados!$A$2:$ZZ$2386, 1976, MATCH($B$2, resultados!$A$1:$ZZ$1, 0))</f>
        <v/>
      </c>
      <c r="C1982">
        <f>INDEX(resultados!$A$2:$ZZ$2386, 1976, MATCH($B$3, resultados!$A$1:$ZZ$1, 0))</f>
        <v/>
      </c>
    </row>
    <row r="1983">
      <c r="A1983">
        <f>INDEX(resultados!$A$2:$ZZ$2386, 1977, MATCH($B$1, resultados!$A$1:$ZZ$1, 0))</f>
        <v/>
      </c>
      <c r="B1983">
        <f>INDEX(resultados!$A$2:$ZZ$2386, 1977, MATCH($B$2, resultados!$A$1:$ZZ$1, 0))</f>
        <v/>
      </c>
      <c r="C1983">
        <f>INDEX(resultados!$A$2:$ZZ$2386, 1977, MATCH($B$3, resultados!$A$1:$ZZ$1, 0))</f>
        <v/>
      </c>
    </row>
    <row r="1984">
      <c r="A1984">
        <f>INDEX(resultados!$A$2:$ZZ$2386, 1978, MATCH($B$1, resultados!$A$1:$ZZ$1, 0))</f>
        <v/>
      </c>
      <c r="B1984">
        <f>INDEX(resultados!$A$2:$ZZ$2386, 1978, MATCH($B$2, resultados!$A$1:$ZZ$1, 0))</f>
        <v/>
      </c>
      <c r="C1984">
        <f>INDEX(resultados!$A$2:$ZZ$2386, 1978, MATCH($B$3, resultados!$A$1:$ZZ$1, 0))</f>
        <v/>
      </c>
    </row>
    <row r="1985">
      <c r="A1985">
        <f>INDEX(resultados!$A$2:$ZZ$2386, 1979, MATCH($B$1, resultados!$A$1:$ZZ$1, 0))</f>
        <v/>
      </c>
      <c r="B1985">
        <f>INDEX(resultados!$A$2:$ZZ$2386, 1979, MATCH($B$2, resultados!$A$1:$ZZ$1, 0))</f>
        <v/>
      </c>
      <c r="C1985">
        <f>INDEX(resultados!$A$2:$ZZ$2386, 1979, MATCH($B$3, resultados!$A$1:$ZZ$1, 0))</f>
        <v/>
      </c>
    </row>
    <row r="1986">
      <c r="A1986">
        <f>INDEX(resultados!$A$2:$ZZ$2386, 1980, MATCH($B$1, resultados!$A$1:$ZZ$1, 0))</f>
        <v/>
      </c>
      <c r="B1986">
        <f>INDEX(resultados!$A$2:$ZZ$2386, 1980, MATCH($B$2, resultados!$A$1:$ZZ$1, 0))</f>
        <v/>
      </c>
      <c r="C1986">
        <f>INDEX(resultados!$A$2:$ZZ$2386, 1980, MATCH($B$3, resultados!$A$1:$ZZ$1, 0))</f>
        <v/>
      </c>
    </row>
    <row r="1987">
      <c r="A1987">
        <f>INDEX(resultados!$A$2:$ZZ$2386, 1981, MATCH($B$1, resultados!$A$1:$ZZ$1, 0))</f>
        <v/>
      </c>
      <c r="B1987">
        <f>INDEX(resultados!$A$2:$ZZ$2386, 1981, MATCH($B$2, resultados!$A$1:$ZZ$1, 0))</f>
        <v/>
      </c>
      <c r="C1987">
        <f>INDEX(resultados!$A$2:$ZZ$2386, 1981, MATCH($B$3, resultados!$A$1:$ZZ$1, 0))</f>
        <v/>
      </c>
    </row>
    <row r="1988">
      <c r="A1988">
        <f>INDEX(resultados!$A$2:$ZZ$2386, 1982, MATCH($B$1, resultados!$A$1:$ZZ$1, 0))</f>
        <v/>
      </c>
      <c r="B1988">
        <f>INDEX(resultados!$A$2:$ZZ$2386, 1982, MATCH($B$2, resultados!$A$1:$ZZ$1, 0))</f>
        <v/>
      </c>
      <c r="C1988">
        <f>INDEX(resultados!$A$2:$ZZ$2386, 1982, MATCH($B$3, resultados!$A$1:$ZZ$1, 0))</f>
        <v/>
      </c>
    </row>
    <row r="1989">
      <c r="A1989">
        <f>INDEX(resultados!$A$2:$ZZ$2386, 1983, MATCH($B$1, resultados!$A$1:$ZZ$1, 0))</f>
        <v/>
      </c>
      <c r="B1989">
        <f>INDEX(resultados!$A$2:$ZZ$2386, 1983, MATCH($B$2, resultados!$A$1:$ZZ$1, 0))</f>
        <v/>
      </c>
      <c r="C1989">
        <f>INDEX(resultados!$A$2:$ZZ$2386, 1983, MATCH($B$3, resultados!$A$1:$ZZ$1, 0))</f>
        <v/>
      </c>
    </row>
    <row r="1990">
      <c r="A1990">
        <f>INDEX(resultados!$A$2:$ZZ$2386, 1984, MATCH($B$1, resultados!$A$1:$ZZ$1, 0))</f>
        <v/>
      </c>
      <c r="B1990">
        <f>INDEX(resultados!$A$2:$ZZ$2386, 1984, MATCH($B$2, resultados!$A$1:$ZZ$1, 0))</f>
        <v/>
      </c>
      <c r="C1990">
        <f>INDEX(resultados!$A$2:$ZZ$2386, 1984, MATCH($B$3, resultados!$A$1:$ZZ$1, 0))</f>
        <v/>
      </c>
    </row>
    <row r="1991">
      <c r="A1991">
        <f>INDEX(resultados!$A$2:$ZZ$2386, 1985, MATCH($B$1, resultados!$A$1:$ZZ$1, 0))</f>
        <v/>
      </c>
      <c r="B1991">
        <f>INDEX(resultados!$A$2:$ZZ$2386, 1985, MATCH($B$2, resultados!$A$1:$ZZ$1, 0))</f>
        <v/>
      </c>
      <c r="C1991">
        <f>INDEX(resultados!$A$2:$ZZ$2386, 1985, MATCH($B$3, resultados!$A$1:$ZZ$1, 0))</f>
        <v/>
      </c>
    </row>
    <row r="1992">
      <c r="A1992">
        <f>INDEX(resultados!$A$2:$ZZ$2386, 1986, MATCH($B$1, resultados!$A$1:$ZZ$1, 0))</f>
        <v/>
      </c>
      <c r="B1992">
        <f>INDEX(resultados!$A$2:$ZZ$2386, 1986, MATCH($B$2, resultados!$A$1:$ZZ$1, 0))</f>
        <v/>
      </c>
      <c r="C1992">
        <f>INDEX(resultados!$A$2:$ZZ$2386, 1986, MATCH($B$3, resultados!$A$1:$ZZ$1, 0))</f>
        <v/>
      </c>
    </row>
    <row r="1993">
      <c r="A1993">
        <f>INDEX(resultados!$A$2:$ZZ$2386, 1987, MATCH($B$1, resultados!$A$1:$ZZ$1, 0))</f>
        <v/>
      </c>
      <c r="B1993">
        <f>INDEX(resultados!$A$2:$ZZ$2386, 1987, MATCH($B$2, resultados!$A$1:$ZZ$1, 0))</f>
        <v/>
      </c>
      <c r="C1993">
        <f>INDEX(resultados!$A$2:$ZZ$2386, 1987, MATCH($B$3, resultados!$A$1:$ZZ$1, 0))</f>
        <v/>
      </c>
    </row>
    <row r="1994">
      <c r="A1994">
        <f>INDEX(resultados!$A$2:$ZZ$2386, 1988, MATCH($B$1, resultados!$A$1:$ZZ$1, 0))</f>
        <v/>
      </c>
      <c r="B1994">
        <f>INDEX(resultados!$A$2:$ZZ$2386, 1988, MATCH($B$2, resultados!$A$1:$ZZ$1, 0))</f>
        <v/>
      </c>
      <c r="C1994">
        <f>INDEX(resultados!$A$2:$ZZ$2386, 1988, MATCH($B$3, resultados!$A$1:$ZZ$1, 0))</f>
        <v/>
      </c>
    </row>
    <row r="1995">
      <c r="A1995">
        <f>INDEX(resultados!$A$2:$ZZ$2386, 1989, MATCH($B$1, resultados!$A$1:$ZZ$1, 0))</f>
        <v/>
      </c>
      <c r="B1995">
        <f>INDEX(resultados!$A$2:$ZZ$2386, 1989, MATCH($B$2, resultados!$A$1:$ZZ$1, 0))</f>
        <v/>
      </c>
      <c r="C1995">
        <f>INDEX(resultados!$A$2:$ZZ$2386, 1989, MATCH($B$3, resultados!$A$1:$ZZ$1, 0))</f>
        <v/>
      </c>
    </row>
    <row r="1996">
      <c r="A1996">
        <f>INDEX(resultados!$A$2:$ZZ$2386, 1990, MATCH($B$1, resultados!$A$1:$ZZ$1, 0))</f>
        <v/>
      </c>
      <c r="B1996">
        <f>INDEX(resultados!$A$2:$ZZ$2386, 1990, MATCH($B$2, resultados!$A$1:$ZZ$1, 0))</f>
        <v/>
      </c>
      <c r="C1996">
        <f>INDEX(resultados!$A$2:$ZZ$2386, 1990, MATCH($B$3, resultados!$A$1:$ZZ$1, 0))</f>
        <v/>
      </c>
    </row>
    <row r="1997">
      <c r="A1997">
        <f>INDEX(resultados!$A$2:$ZZ$2386, 1991, MATCH($B$1, resultados!$A$1:$ZZ$1, 0))</f>
        <v/>
      </c>
      <c r="B1997">
        <f>INDEX(resultados!$A$2:$ZZ$2386, 1991, MATCH($B$2, resultados!$A$1:$ZZ$1, 0))</f>
        <v/>
      </c>
      <c r="C1997">
        <f>INDEX(resultados!$A$2:$ZZ$2386, 1991, MATCH($B$3, resultados!$A$1:$ZZ$1, 0))</f>
        <v/>
      </c>
    </row>
    <row r="1998">
      <c r="A1998">
        <f>INDEX(resultados!$A$2:$ZZ$2386, 1992, MATCH($B$1, resultados!$A$1:$ZZ$1, 0))</f>
        <v/>
      </c>
      <c r="B1998">
        <f>INDEX(resultados!$A$2:$ZZ$2386, 1992, MATCH($B$2, resultados!$A$1:$ZZ$1, 0))</f>
        <v/>
      </c>
      <c r="C1998">
        <f>INDEX(resultados!$A$2:$ZZ$2386, 1992, MATCH($B$3, resultados!$A$1:$ZZ$1, 0))</f>
        <v/>
      </c>
    </row>
    <row r="1999">
      <c r="A1999">
        <f>INDEX(resultados!$A$2:$ZZ$2386, 1993, MATCH($B$1, resultados!$A$1:$ZZ$1, 0))</f>
        <v/>
      </c>
      <c r="B1999">
        <f>INDEX(resultados!$A$2:$ZZ$2386, 1993, MATCH($B$2, resultados!$A$1:$ZZ$1, 0))</f>
        <v/>
      </c>
      <c r="C1999">
        <f>INDEX(resultados!$A$2:$ZZ$2386, 1993, MATCH($B$3, resultados!$A$1:$ZZ$1, 0))</f>
        <v/>
      </c>
    </row>
    <row r="2000">
      <c r="A2000">
        <f>INDEX(resultados!$A$2:$ZZ$2386, 1994, MATCH($B$1, resultados!$A$1:$ZZ$1, 0))</f>
        <v/>
      </c>
      <c r="B2000">
        <f>INDEX(resultados!$A$2:$ZZ$2386, 1994, MATCH($B$2, resultados!$A$1:$ZZ$1, 0))</f>
        <v/>
      </c>
      <c r="C2000">
        <f>INDEX(resultados!$A$2:$ZZ$2386, 1994, MATCH($B$3, resultados!$A$1:$ZZ$1, 0))</f>
        <v/>
      </c>
    </row>
    <row r="2001">
      <c r="A2001">
        <f>INDEX(resultados!$A$2:$ZZ$2386, 1995, MATCH($B$1, resultados!$A$1:$ZZ$1, 0))</f>
        <v/>
      </c>
      <c r="B2001">
        <f>INDEX(resultados!$A$2:$ZZ$2386, 1995, MATCH($B$2, resultados!$A$1:$ZZ$1, 0))</f>
        <v/>
      </c>
      <c r="C2001">
        <f>INDEX(resultados!$A$2:$ZZ$2386, 1995, MATCH($B$3, resultados!$A$1:$ZZ$1, 0))</f>
        <v/>
      </c>
    </row>
    <row r="2002">
      <c r="A2002">
        <f>INDEX(resultados!$A$2:$ZZ$2386, 1996, MATCH($B$1, resultados!$A$1:$ZZ$1, 0))</f>
        <v/>
      </c>
      <c r="B2002">
        <f>INDEX(resultados!$A$2:$ZZ$2386, 1996, MATCH($B$2, resultados!$A$1:$ZZ$1, 0))</f>
        <v/>
      </c>
      <c r="C2002">
        <f>INDEX(resultados!$A$2:$ZZ$2386, 1996, MATCH($B$3, resultados!$A$1:$ZZ$1, 0))</f>
        <v/>
      </c>
    </row>
    <row r="2003">
      <c r="A2003">
        <f>INDEX(resultados!$A$2:$ZZ$2386, 1997, MATCH($B$1, resultados!$A$1:$ZZ$1, 0))</f>
        <v/>
      </c>
      <c r="B2003">
        <f>INDEX(resultados!$A$2:$ZZ$2386, 1997, MATCH($B$2, resultados!$A$1:$ZZ$1, 0))</f>
        <v/>
      </c>
      <c r="C2003">
        <f>INDEX(resultados!$A$2:$ZZ$2386, 1997, MATCH($B$3, resultados!$A$1:$ZZ$1, 0))</f>
        <v/>
      </c>
    </row>
    <row r="2004">
      <c r="A2004">
        <f>INDEX(resultados!$A$2:$ZZ$2386, 1998, MATCH($B$1, resultados!$A$1:$ZZ$1, 0))</f>
        <v/>
      </c>
      <c r="B2004">
        <f>INDEX(resultados!$A$2:$ZZ$2386, 1998, MATCH($B$2, resultados!$A$1:$ZZ$1, 0))</f>
        <v/>
      </c>
      <c r="C2004">
        <f>INDEX(resultados!$A$2:$ZZ$2386, 1998, MATCH($B$3, resultados!$A$1:$ZZ$1, 0))</f>
        <v/>
      </c>
    </row>
    <row r="2005">
      <c r="A2005">
        <f>INDEX(resultados!$A$2:$ZZ$2386, 1999, MATCH($B$1, resultados!$A$1:$ZZ$1, 0))</f>
        <v/>
      </c>
      <c r="B2005">
        <f>INDEX(resultados!$A$2:$ZZ$2386, 1999, MATCH($B$2, resultados!$A$1:$ZZ$1, 0))</f>
        <v/>
      </c>
      <c r="C2005">
        <f>INDEX(resultados!$A$2:$ZZ$2386, 1999, MATCH($B$3, resultados!$A$1:$ZZ$1, 0))</f>
        <v/>
      </c>
    </row>
    <row r="2006">
      <c r="A2006">
        <f>INDEX(resultados!$A$2:$ZZ$2386, 2000, MATCH($B$1, resultados!$A$1:$ZZ$1, 0))</f>
        <v/>
      </c>
      <c r="B2006">
        <f>INDEX(resultados!$A$2:$ZZ$2386, 2000, MATCH($B$2, resultados!$A$1:$ZZ$1, 0))</f>
        <v/>
      </c>
      <c r="C2006">
        <f>INDEX(resultados!$A$2:$ZZ$2386, 2000, MATCH($B$3, resultados!$A$1:$ZZ$1, 0))</f>
        <v/>
      </c>
    </row>
    <row r="2007">
      <c r="A2007">
        <f>INDEX(resultados!$A$2:$ZZ$2386, 2001, MATCH($B$1, resultados!$A$1:$ZZ$1, 0))</f>
        <v/>
      </c>
      <c r="B2007">
        <f>INDEX(resultados!$A$2:$ZZ$2386, 2001, MATCH($B$2, resultados!$A$1:$ZZ$1, 0))</f>
        <v/>
      </c>
      <c r="C2007">
        <f>INDEX(resultados!$A$2:$ZZ$2386, 2001, MATCH($B$3, resultados!$A$1:$ZZ$1, 0))</f>
        <v/>
      </c>
    </row>
    <row r="2008">
      <c r="A2008">
        <f>INDEX(resultados!$A$2:$ZZ$2386, 2002, MATCH($B$1, resultados!$A$1:$ZZ$1, 0))</f>
        <v/>
      </c>
      <c r="B2008">
        <f>INDEX(resultados!$A$2:$ZZ$2386, 2002, MATCH($B$2, resultados!$A$1:$ZZ$1, 0))</f>
        <v/>
      </c>
      <c r="C2008">
        <f>INDEX(resultados!$A$2:$ZZ$2386, 2002, MATCH($B$3, resultados!$A$1:$ZZ$1, 0))</f>
        <v/>
      </c>
    </row>
    <row r="2009">
      <c r="A2009">
        <f>INDEX(resultados!$A$2:$ZZ$2386, 2003, MATCH($B$1, resultados!$A$1:$ZZ$1, 0))</f>
        <v/>
      </c>
      <c r="B2009">
        <f>INDEX(resultados!$A$2:$ZZ$2386, 2003, MATCH($B$2, resultados!$A$1:$ZZ$1, 0))</f>
        <v/>
      </c>
      <c r="C2009">
        <f>INDEX(resultados!$A$2:$ZZ$2386, 2003, MATCH($B$3, resultados!$A$1:$ZZ$1, 0))</f>
        <v/>
      </c>
    </row>
    <row r="2010">
      <c r="A2010">
        <f>INDEX(resultados!$A$2:$ZZ$2386, 2004, MATCH($B$1, resultados!$A$1:$ZZ$1, 0))</f>
        <v/>
      </c>
      <c r="B2010">
        <f>INDEX(resultados!$A$2:$ZZ$2386, 2004, MATCH($B$2, resultados!$A$1:$ZZ$1, 0))</f>
        <v/>
      </c>
      <c r="C2010">
        <f>INDEX(resultados!$A$2:$ZZ$2386, 2004, MATCH($B$3, resultados!$A$1:$ZZ$1, 0))</f>
        <v/>
      </c>
    </row>
    <row r="2011">
      <c r="A2011">
        <f>INDEX(resultados!$A$2:$ZZ$2386, 2005, MATCH($B$1, resultados!$A$1:$ZZ$1, 0))</f>
        <v/>
      </c>
      <c r="B2011">
        <f>INDEX(resultados!$A$2:$ZZ$2386, 2005, MATCH($B$2, resultados!$A$1:$ZZ$1, 0))</f>
        <v/>
      </c>
      <c r="C2011">
        <f>INDEX(resultados!$A$2:$ZZ$2386, 2005, MATCH($B$3, resultados!$A$1:$ZZ$1, 0))</f>
        <v/>
      </c>
    </row>
    <row r="2012">
      <c r="A2012">
        <f>INDEX(resultados!$A$2:$ZZ$2386, 2006, MATCH($B$1, resultados!$A$1:$ZZ$1, 0))</f>
        <v/>
      </c>
      <c r="B2012">
        <f>INDEX(resultados!$A$2:$ZZ$2386, 2006, MATCH($B$2, resultados!$A$1:$ZZ$1, 0))</f>
        <v/>
      </c>
      <c r="C2012">
        <f>INDEX(resultados!$A$2:$ZZ$2386, 2006, MATCH($B$3, resultados!$A$1:$ZZ$1, 0))</f>
        <v/>
      </c>
    </row>
    <row r="2013">
      <c r="A2013">
        <f>INDEX(resultados!$A$2:$ZZ$2386, 2007, MATCH($B$1, resultados!$A$1:$ZZ$1, 0))</f>
        <v/>
      </c>
      <c r="B2013">
        <f>INDEX(resultados!$A$2:$ZZ$2386, 2007, MATCH($B$2, resultados!$A$1:$ZZ$1, 0))</f>
        <v/>
      </c>
      <c r="C2013">
        <f>INDEX(resultados!$A$2:$ZZ$2386, 2007, MATCH($B$3, resultados!$A$1:$ZZ$1, 0))</f>
        <v/>
      </c>
    </row>
    <row r="2014">
      <c r="A2014">
        <f>INDEX(resultados!$A$2:$ZZ$2386, 2008, MATCH($B$1, resultados!$A$1:$ZZ$1, 0))</f>
        <v/>
      </c>
      <c r="B2014">
        <f>INDEX(resultados!$A$2:$ZZ$2386, 2008, MATCH($B$2, resultados!$A$1:$ZZ$1, 0))</f>
        <v/>
      </c>
      <c r="C2014">
        <f>INDEX(resultados!$A$2:$ZZ$2386, 2008, MATCH($B$3, resultados!$A$1:$ZZ$1, 0))</f>
        <v/>
      </c>
    </row>
    <row r="2015">
      <c r="A2015">
        <f>INDEX(resultados!$A$2:$ZZ$2386, 2009, MATCH($B$1, resultados!$A$1:$ZZ$1, 0))</f>
        <v/>
      </c>
      <c r="B2015">
        <f>INDEX(resultados!$A$2:$ZZ$2386, 2009, MATCH($B$2, resultados!$A$1:$ZZ$1, 0))</f>
        <v/>
      </c>
      <c r="C2015">
        <f>INDEX(resultados!$A$2:$ZZ$2386, 2009, MATCH($B$3, resultados!$A$1:$ZZ$1, 0))</f>
        <v/>
      </c>
    </row>
    <row r="2016">
      <c r="A2016">
        <f>INDEX(resultados!$A$2:$ZZ$2386, 2010, MATCH($B$1, resultados!$A$1:$ZZ$1, 0))</f>
        <v/>
      </c>
      <c r="B2016">
        <f>INDEX(resultados!$A$2:$ZZ$2386, 2010, MATCH($B$2, resultados!$A$1:$ZZ$1, 0))</f>
        <v/>
      </c>
      <c r="C2016">
        <f>INDEX(resultados!$A$2:$ZZ$2386, 2010, MATCH($B$3, resultados!$A$1:$ZZ$1, 0))</f>
        <v/>
      </c>
    </row>
    <row r="2017">
      <c r="A2017">
        <f>INDEX(resultados!$A$2:$ZZ$2386, 2011, MATCH($B$1, resultados!$A$1:$ZZ$1, 0))</f>
        <v/>
      </c>
      <c r="B2017">
        <f>INDEX(resultados!$A$2:$ZZ$2386, 2011, MATCH($B$2, resultados!$A$1:$ZZ$1, 0))</f>
        <v/>
      </c>
      <c r="C2017">
        <f>INDEX(resultados!$A$2:$ZZ$2386, 2011, MATCH($B$3, resultados!$A$1:$ZZ$1, 0))</f>
        <v/>
      </c>
    </row>
    <row r="2018">
      <c r="A2018">
        <f>INDEX(resultados!$A$2:$ZZ$2386, 2012, MATCH($B$1, resultados!$A$1:$ZZ$1, 0))</f>
        <v/>
      </c>
      <c r="B2018">
        <f>INDEX(resultados!$A$2:$ZZ$2386, 2012, MATCH($B$2, resultados!$A$1:$ZZ$1, 0))</f>
        <v/>
      </c>
      <c r="C2018">
        <f>INDEX(resultados!$A$2:$ZZ$2386, 2012, MATCH($B$3, resultados!$A$1:$ZZ$1, 0))</f>
        <v/>
      </c>
    </row>
    <row r="2019">
      <c r="A2019">
        <f>INDEX(resultados!$A$2:$ZZ$2386, 2013, MATCH($B$1, resultados!$A$1:$ZZ$1, 0))</f>
        <v/>
      </c>
      <c r="B2019">
        <f>INDEX(resultados!$A$2:$ZZ$2386, 2013, MATCH($B$2, resultados!$A$1:$ZZ$1, 0))</f>
        <v/>
      </c>
      <c r="C2019">
        <f>INDEX(resultados!$A$2:$ZZ$2386, 2013, MATCH($B$3, resultados!$A$1:$ZZ$1, 0))</f>
        <v/>
      </c>
    </row>
    <row r="2020">
      <c r="A2020">
        <f>INDEX(resultados!$A$2:$ZZ$2386, 2014, MATCH($B$1, resultados!$A$1:$ZZ$1, 0))</f>
        <v/>
      </c>
      <c r="B2020">
        <f>INDEX(resultados!$A$2:$ZZ$2386, 2014, MATCH($B$2, resultados!$A$1:$ZZ$1, 0))</f>
        <v/>
      </c>
      <c r="C2020">
        <f>INDEX(resultados!$A$2:$ZZ$2386, 2014, MATCH($B$3, resultados!$A$1:$ZZ$1, 0))</f>
        <v/>
      </c>
    </row>
    <row r="2021">
      <c r="A2021">
        <f>INDEX(resultados!$A$2:$ZZ$2386, 2015, MATCH($B$1, resultados!$A$1:$ZZ$1, 0))</f>
        <v/>
      </c>
      <c r="B2021">
        <f>INDEX(resultados!$A$2:$ZZ$2386, 2015, MATCH($B$2, resultados!$A$1:$ZZ$1, 0))</f>
        <v/>
      </c>
      <c r="C2021">
        <f>INDEX(resultados!$A$2:$ZZ$2386, 2015, MATCH($B$3, resultados!$A$1:$ZZ$1, 0))</f>
        <v/>
      </c>
    </row>
    <row r="2022">
      <c r="A2022">
        <f>INDEX(resultados!$A$2:$ZZ$2386, 2016, MATCH($B$1, resultados!$A$1:$ZZ$1, 0))</f>
        <v/>
      </c>
      <c r="B2022">
        <f>INDEX(resultados!$A$2:$ZZ$2386, 2016, MATCH($B$2, resultados!$A$1:$ZZ$1, 0))</f>
        <v/>
      </c>
      <c r="C2022">
        <f>INDEX(resultados!$A$2:$ZZ$2386, 2016, MATCH($B$3, resultados!$A$1:$ZZ$1, 0))</f>
        <v/>
      </c>
    </row>
    <row r="2023">
      <c r="A2023">
        <f>INDEX(resultados!$A$2:$ZZ$2386, 2017, MATCH($B$1, resultados!$A$1:$ZZ$1, 0))</f>
        <v/>
      </c>
      <c r="B2023">
        <f>INDEX(resultados!$A$2:$ZZ$2386, 2017, MATCH($B$2, resultados!$A$1:$ZZ$1, 0))</f>
        <v/>
      </c>
      <c r="C2023">
        <f>INDEX(resultados!$A$2:$ZZ$2386, 2017, MATCH($B$3, resultados!$A$1:$ZZ$1, 0))</f>
        <v/>
      </c>
    </row>
    <row r="2024">
      <c r="A2024">
        <f>INDEX(resultados!$A$2:$ZZ$2386, 2018, MATCH($B$1, resultados!$A$1:$ZZ$1, 0))</f>
        <v/>
      </c>
      <c r="B2024">
        <f>INDEX(resultados!$A$2:$ZZ$2386, 2018, MATCH($B$2, resultados!$A$1:$ZZ$1, 0))</f>
        <v/>
      </c>
      <c r="C2024">
        <f>INDEX(resultados!$A$2:$ZZ$2386, 2018, MATCH($B$3, resultados!$A$1:$ZZ$1, 0))</f>
        <v/>
      </c>
    </row>
    <row r="2025">
      <c r="A2025">
        <f>INDEX(resultados!$A$2:$ZZ$2386, 2019, MATCH($B$1, resultados!$A$1:$ZZ$1, 0))</f>
        <v/>
      </c>
      <c r="B2025">
        <f>INDEX(resultados!$A$2:$ZZ$2386, 2019, MATCH($B$2, resultados!$A$1:$ZZ$1, 0))</f>
        <v/>
      </c>
      <c r="C2025">
        <f>INDEX(resultados!$A$2:$ZZ$2386, 2019, MATCH($B$3, resultados!$A$1:$ZZ$1, 0))</f>
        <v/>
      </c>
    </row>
    <row r="2026">
      <c r="A2026">
        <f>INDEX(resultados!$A$2:$ZZ$2386, 2020, MATCH($B$1, resultados!$A$1:$ZZ$1, 0))</f>
        <v/>
      </c>
      <c r="B2026">
        <f>INDEX(resultados!$A$2:$ZZ$2386, 2020, MATCH($B$2, resultados!$A$1:$ZZ$1, 0))</f>
        <v/>
      </c>
      <c r="C2026">
        <f>INDEX(resultados!$A$2:$ZZ$2386, 2020, MATCH($B$3, resultados!$A$1:$ZZ$1, 0))</f>
        <v/>
      </c>
    </row>
    <row r="2027">
      <c r="A2027">
        <f>INDEX(resultados!$A$2:$ZZ$2386, 2021, MATCH($B$1, resultados!$A$1:$ZZ$1, 0))</f>
        <v/>
      </c>
      <c r="B2027">
        <f>INDEX(resultados!$A$2:$ZZ$2386, 2021, MATCH($B$2, resultados!$A$1:$ZZ$1, 0))</f>
        <v/>
      </c>
      <c r="C2027">
        <f>INDEX(resultados!$A$2:$ZZ$2386, 2021, MATCH($B$3, resultados!$A$1:$ZZ$1, 0))</f>
        <v/>
      </c>
    </row>
    <row r="2028">
      <c r="A2028">
        <f>INDEX(resultados!$A$2:$ZZ$2386, 2022, MATCH($B$1, resultados!$A$1:$ZZ$1, 0))</f>
        <v/>
      </c>
      <c r="B2028">
        <f>INDEX(resultados!$A$2:$ZZ$2386, 2022, MATCH($B$2, resultados!$A$1:$ZZ$1, 0))</f>
        <v/>
      </c>
      <c r="C2028">
        <f>INDEX(resultados!$A$2:$ZZ$2386, 2022, MATCH($B$3, resultados!$A$1:$ZZ$1, 0))</f>
        <v/>
      </c>
    </row>
    <row r="2029">
      <c r="A2029">
        <f>INDEX(resultados!$A$2:$ZZ$2386, 2023, MATCH($B$1, resultados!$A$1:$ZZ$1, 0))</f>
        <v/>
      </c>
      <c r="B2029">
        <f>INDEX(resultados!$A$2:$ZZ$2386, 2023, MATCH($B$2, resultados!$A$1:$ZZ$1, 0))</f>
        <v/>
      </c>
      <c r="C2029">
        <f>INDEX(resultados!$A$2:$ZZ$2386, 2023, MATCH($B$3, resultados!$A$1:$ZZ$1, 0))</f>
        <v/>
      </c>
    </row>
    <row r="2030">
      <c r="A2030">
        <f>INDEX(resultados!$A$2:$ZZ$2386, 2024, MATCH($B$1, resultados!$A$1:$ZZ$1, 0))</f>
        <v/>
      </c>
      <c r="B2030">
        <f>INDEX(resultados!$A$2:$ZZ$2386, 2024, MATCH($B$2, resultados!$A$1:$ZZ$1, 0))</f>
        <v/>
      </c>
      <c r="C2030">
        <f>INDEX(resultados!$A$2:$ZZ$2386, 2024, MATCH($B$3, resultados!$A$1:$ZZ$1, 0))</f>
        <v/>
      </c>
    </row>
    <row r="2031">
      <c r="A2031">
        <f>INDEX(resultados!$A$2:$ZZ$2386, 2025, MATCH($B$1, resultados!$A$1:$ZZ$1, 0))</f>
        <v/>
      </c>
      <c r="B2031">
        <f>INDEX(resultados!$A$2:$ZZ$2386, 2025, MATCH($B$2, resultados!$A$1:$ZZ$1, 0))</f>
        <v/>
      </c>
      <c r="C2031">
        <f>INDEX(resultados!$A$2:$ZZ$2386, 2025, MATCH($B$3, resultados!$A$1:$ZZ$1, 0))</f>
        <v/>
      </c>
    </row>
    <row r="2032">
      <c r="A2032">
        <f>INDEX(resultados!$A$2:$ZZ$2386, 2026, MATCH($B$1, resultados!$A$1:$ZZ$1, 0))</f>
        <v/>
      </c>
      <c r="B2032">
        <f>INDEX(resultados!$A$2:$ZZ$2386, 2026, MATCH($B$2, resultados!$A$1:$ZZ$1, 0))</f>
        <v/>
      </c>
      <c r="C2032">
        <f>INDEX(resultados!$A$2:$ZZ$2386, 2026, MATCH($B$3, resultados!$A$1:$ZZ$1, 0))</f>
        <v/>
      </c>
    </row>
    <row r="2033">
      <c r="A2033">
        <f>INDEX(resultados!$A$2:$ZZ$2386, 2027, MATCH($B$1, resultados!$A$1:$ZZ$1, 0))</f>
        <v/>
      </c>
      <c r="B2033">
        <f>INDEX(resultados!$A$2:$ZZ$2386, 2027, MATCH($B$2, resultados!$A$1:$ZZ$1, 0))</f>
        <v/>
      </c>
      <c r="C2033">
        <f>INDEX(resultados!$A$2:$ZZ$2386, 2027, MATCH($B$3, resultados!$A$1:$ZZ$1, 0))</f>
        <v/>
      </c>
    </row>
    <row r="2034">
      <c r="A2034">
        <f>INDEX(resultados!$A$2:$ZZ$2386, 2028, MATCH($B$1, resultados!$A$1:$ZZ$1, 0))</f>
        <v/>
      </c>
      <c r="B2034">
        <f>INDEX(resultados!$A$2:$ZZ$2386, 2028, MATCH($B$2, resultados!$A$1:$ZZ$1, 0))</f>
        <v/>
      </c>
      <c r="C2034">
        <f>INDEX(resultados!$A$2:$ZZ$2386, 2028, MATCH($B$3, resultados!$A$1:$ZZ$1, 0))</f>
        <v/>
      </c>
    </row>
    <row r="2035">
      <c r="A2035">
        <f>INDEX(resultados!$A$2:$ZZ$2386, 2029, MATCH($B$1, resultados!$A$1:$ZZ$1, 0))</f>
        <v/>
      </c>
      <c r="B2035">
        <f>INDEX(resultados!$A$2:$ZZ$2386, 2029, MATCH($B$2, resultados!$A$1:$ZZ$1, 0))</f>
        <v/>
      </c>
      <c r="C2035">
        <f>INDEX(resultados!$A$2:$ZZ$2386, 2029, MATCH($B$3, resultados!$A$1:$ZZ$1, 0))</f>
        <v/>
      </c>
    </row>
    <row r="2036">
      <c r="A2036">
        <f>INDEX(resultados!$A$2:$ZZ$2386, 2030, MATCH($B$1, resultados!$A$1:$ZZ$1, 0))</f>
        <v/>
      </c>
      <c r="B2036">
        <f>INDEX(resultados!$A$2:$ZZ$2386, 2030, MATCH($B$2, resultados!$A$1:$ZZ$1, 0))</f>
        <v/>
      </c>
      <c r="C2036">
        <f>INDEX(resultados!$A$2:$ZZ$2386, 2030, MATCH($B$3, resultados!$A$1:$ZZ$1, 0))</f>
        <v/>
      </c>
    </row>
    <row r="2037">
      <c r="A2037">
        <f>INDEX(resultados!$A$2:$ZZ$2386, 2031, MATCH($B$1, resultados!$A$1:$ZZ$1, 0))</f>
        <v/>
      </c>
      <c r="B2037">
        <f>INDEX(resultados!$A$2:$ZZ$2386, 2031, MATCH($B$2, resultados!$A$1:$ZZ$1, 0))</f>
        <v/>
      </c>
      <c r="C2037">
        <f>INDEX(resultados!$A$2:$ZZ$2386, 2031, MATCH($B$3, resultados!$A$1:$ZZ$1, 0))</f>
        <v/>
      </c>
    </row>
    <row r="2038">
      <c r="A2038">
        <f>INDEX(resultados!$A$2:$ZZ$2386, 2032, MATCH($B$1, resultados!$A$1:$ZZ$1, 0))</f>
        <v/>
      </c>
      <c r="B2038">
        <f>INDEX(resultados!$A$2:$ZZ$2386, 2032, MATCH($B$2, resultados!$A$1:$ZZ$1, 0))</f>
        <v/>
      </c>
      <c r="C2038">
        <f>INDEX(resultados!$A$2:$ZZ$2386, 2032, MATCH($B$3, resultados!$A$1:$ZZ$1, 0))</f>
        <v/>
      </c>
    </row>
    <row r="2039">
      <c r="A2039">
        <f>INDEX(resultados!$A$2:$ZZ$2386, 2033, MATCH($B$1, resultados!$A$1:$ZZ$1, 0))</f>
        <v/>
      </c>
      <c r="B2039">
        <f>INDEX(resultados!$A$2:$ZZ$2386, 2033, MATCH($B$2, resultados!$A$1:$ZZ$1, 0))</f>
        <v/>
      </c>
      <c r="C2039">
        <f>INDEX(resultados!$A$2:$ZZ$2386, 2033, MATCH($B$3, resultados!$A$1:$ZZ$1, 0))</f>
        <v/>
      </c>
    </row>
    <row r="2040">
      <c r="A2040">
        <f>INDEX(resultados!$A$2:$ZZ$2386, 2034, MATCH($B$1, resultados!$A$1:$ZZ$1, 0))</f>
        <v/>
      </c>
      <c r="B2040">
        <f>INDEX(resultados!$A$2:$ZZ$2386, 2034, MATCH($B$2, resultados!$A$1:$ZZ$1, 0))</f>
        <v/>
      </c>
      <c r="C2040">
        <f>INDEX(resultados!$A$2:$ZZ$2386, 2034, MATCH($B$3, resultados!$A$1:$ZZ$1, 0))</f>
        <v/>
      </c>
    </row>
    <row r="2041">
      <c r="A2041">
        <f>INDEX(resultados!$A$2:$ZZ$2386, 2035, MATCH($B$1, resultados!$A$1:$ZZ$1, 0))</f>
        <v/>
      </c>
      <c r="B2041">
        <f>INDEX(resultados!$A$2:$ZZ$2386, 2035, MATCH($B$2, resultados!$A$1:$ZZ$1, 0))</f>
        <v/>
      </c>
      <c r="C2041">
        <f>INDEX(resultados!$A$2:$ZZ$2386, 2035, MATCH($B$3, resultados!$A$1:$ZZ$1, 0))</f>
        <v/>
      </c>
    </row>
    <row r="2042">
      <c r="A2042">
        <f>INDEX(resultados!$A$2:$ZZ$2386, 2036, MATCH($B$1, resultados!$A$1:$ZZ$1, 0))</f>
        <v/>
      </c>
      <c r="B2042">
        <f>INDEX(resultados!$A$2:$ZZ$2386, 2036, MATCH($B$2, resultados!$A$1:$ZZ$1, 0))</f>
        <v/>
      </c>
      <c r="C2042">
        <f>INDEX(resultados!$A$2:$ZZ$2386, 2036, MATCH($B$3, resultados!$A$1:$ZZ$1, 0))</f>
        <v/>
      </c>
    </row>
    <row r="2043">
      <c r="A2043">
        <f>INDEX(resultados!$A$2:$ZZ$2386, 2037, MATCH($B$1, resultados!$A$1:$ZZ$1, 0))</f>
        <v/>
      </c>
      <c r="B2043">
        <f>INDEX(resultados!$A$2:$ZZ$2386, 2037, MATCH($B$2, resultados!$A$1:$ZZ$1, 0))</f>
        <v/>
      </c>
      <c r="C2043">
        <f>INDEX(resultados!$A$2:$ZZ$2386, 2037, MATCH($B$3, resultados!$A$1:$ZZ$1, 0))</f>
        <v/>
      </c>
    </row>
    <row r="2044">
      <c r="A2044">
        <f>INDEX(resultados!$A$2:$ZZ$2386, 2038, MATCH($B$1, resultados!$A$1:$ZZ$1, 0))</f>
        <v/>
      </c>
      <c r="B2044">
        <f>INDEX(resultados!$A$2:$ZZ$2386, 2038, MATCH($B$2, resultados!$A$1:$ZZ$1, 0))</f>
        <v/>
      </c>
      <c r="C2044">
        <f>INDEX(resultados!$A$2:$ZZ$2386, 2038, MATCH($B$3, resultados!$A$1:$ZZ$1, 0))</f>
        <v/>
      </c>
    </row>
    <row r="2045">
      <c r="A2045">
        <f>INDEX(resultados!$A$2:$ZZ$2386, 2039, MATCH($B$1, resultados!$A$1:$ZZ$1, 0))</f>
        <v/>
      </c>
      <c r="B2045">
        <f>INDEX(resultados!$A$2:$ZZ$2386, 2039, MATCH($B$2, resultados!$A$1:$ZZ$1, 0))</f>
        <v/>
      </c>
      <c r="C2045">
        <f>INDEX(resultados!$A$2:$ZZ$2386, 2039, MATCH($B$3, resultados!$A$1:$ZZ$1, 0))</f>
        <v/>
      </c>
    </row>
    <row r="2046">
      <c r="A2046">
        <f>INDEX(resultados!$A$2:$ZZ$2386, 2040, MATCH($B$1, resultados!$A$1:$ZZ$1, 0))</f>
        <v/>
      </c>
      <c r="B2046">
        <f>INDEX(resultados!$A$2:$ZZ$2386, 2040, MATCH($B$2, resultados!$A$1:$ZZ$1, 0))</f>
        <v/>
      </c>
      <c r="C2046">
        <f>INDEX(resultados!$A$2:$ZZ$2386, 2040, MATCH($B$3, resultados!$A$1:$ZZ$1, 0))</f>
        <v/>
      </c>
    </row>
    <row r="2047">
      <c r="A2047">
        <f>INDEX(resultados!$A$2:$ZZ$2386, 2041, MATCH($B$1, resultados!$A$1:$ZZ$1, 0))</f>
        <v/>
      </c>
      <c r="B2047">
        <f>INDEX(resultados!$A$2:$ZZ$2386, 2041, MATCH($B$2, resultados!$A$1:$ZZ$1, 0))</f>
        <v/>
      </c>
      <c r="C2047">
        <f>INDEX(resultados!$A$2:$ZZ$2386, 2041, MATCH($B$3, resultados!$A$1:$ZZ$1, 0))</f>
        <v/>
      </c>
    </row>
    <row r="2048">
      <c r="A2048">
        <f>INDEX(resultados!$A$2:$ZZ$2386, 2042, MATCH($B$1, resultados!$A$1:$ZZ$1, 0))</f>
        <v/>
      </c>
      <c r="B2048">
        <f>INDEX(resultados!$A$2:$ZZ$2386, 2042, MATCH($B$2, resultados!$A$1:$ZZ$1, 0))</f>
        <v/>
      </c>
      <c r="C2048">
        <f>INDEX(resultados!$A$2:$ZZ$2386, 2042, MATCH($B$3, resultados!$A$1:$ZZ$1, 0))</f>
        <v/>
      </c>
    </row>
    <row r="2049">
      <c r="A2049">
        <f>INDEX(resultados!$A$2:$ZZ$2386, 2043, MATCH($B$1, resultados!$A$1:$ZZ$1, 0))</f>
        <v/>
      </c>
      <c r="B2049">
        <f>INDEX(resultados!$A$2:$ZZ$2386, 2043, MATCH($B$2, resultados!$A$1:$ZZ$1, 0))</f>
        <v/>
      </c>
      <c r="C2049">
        <f>INDEX(resultados!$A$2:$ZZ$2386, 2043, MATCH($B$3, resultados!$A$1:$ZZ$1, 0))</f>
        <v/>
      </c>
    </row>
    <row r="2050">
      <c r="A2050">
        <f>INDEX(resultados!$A$2:$ZZ$2386, 2044, MATCH($B$1, resultados!$A$1:$ZZ$1, 0))</f>
        <v/>
      </c>
      <c r="B2050">
        <f>INDEX(resultados!$A$2:$ZZ$2386, 2044, MATCH($B$2, resultados!$A$1:$ZZ$1, 0))</f>
        <v/>
      </c>
      <c r="C2050">
        <f>INDEX(resultados!$A$2:$ZZ$2386, 2044, MATCH($B$3, resultados!$A$1:$ZZ$1, 0))</f>
        <v/>
      </c>
    </row>
    <row r="2051">
      <c r="A2051">
        <f>INDEX(resultados!$A$2:$ZZ$2386, 2045, MATCH($B$1, resultados!$A$1:$ZZ$1, 0))</f>
        <v/>
      </c>
      <c r="B2051">
        <f>INDEX(resultados!$A$2:$ZZ$2386, 2045, MATCH($B$2, resultados!$A$1:$ZZ$1, 0))</f>
        <v/>
      </c>
      <c r="C2051">
        <f>INDEX(resultados!$A$2:$ZZ$2386, 2045, MATCH($B$3, resultados!$A$1:$ZZ$1, 0))</f>
        <v/>
      </c>
    </row>
    <row r="2052">
      <c r="A2052">
        <f>INDEX(resultados!$A$2:$ZZ$2386, 2046, MATCH($B$1, resultados!$A$1:$ZZ$1, 0))</f>
        <v/>
      </c>
      <c r="B2052">
        <f>INDEX(resultados!$A$2:$ZZ$2386, 2046, MATCH($B$2, resultados!$A$1:$ZZ$1, 0))</f>
        <v/>
      </c>
      <c r="C2052">
        <f>INDEX(resultados!$A$2:$ZZ$2386, 2046, MATCH($B$3, resultados!$A$1:$ZZ$1, 0))</f>
        <v/>
      </c>
    </row>
    <row r="2053">
      <c r="A2053">
        <f>INDEX(resultados!$A$2:$ZZ$2386, 2047, MATCH($B$1, resultados!$A$1:$ZZ$1, 0))</f>
        <v/>
      </c>
      <c r="B2053">
        <f>INDEX(resultados!$A$2:$ZZ$2386, 2047, MATCH($B$2, resultados!$A$1:$ZZ$1, 0))</f>
        <v/>
      </c>
      <c r="C2053">
        <f>INDEX(resultados!$A$2:$ZZ$2386, 2047, MATCH($B$3, resultados!$A$1:$ZZ$1, 0))</f>
        <v/>
      </c>
    </row>
    <row r="2054">
      <c r="A2054">
        <f>INDEX(resultados!$A$2:$ZZ$2386, 2048, MATCH($B$1, resultados!$A$1:$ZZ$1, 0))</f>
        <v/>
      </c>
      <c r="B2054">
        <f>INDEX(resultados!$A$2:$ZZ$2386, 2048, MATCH($B$2, resultados!$A$1:$ZZ$1, 0))</f>
        <v/>
      </c>
      <c r="C2054">
        <f>INDEX(resultados!$A$2:$ZZ$2386, 2048, MATCH($B$3, resultados!$A$1:$ZZ$1, 0))</f>
        <v/>
      </c>
    </row>
    <row r="2055">
      <c r="A2055">
        <f>INDEX(resultados!$A$2:$ZZ$2386, 2049, MATCH($B$1, resultados!$A$1:$ZZ$1, 0))</f>
        <v/>
      </c>
      <c r="B2055">
        <f>INDEX(resultados!$A$2:$ZZ$2386, 2049, MATCH($B$2, resultados!$A$1:$ZZ$1, 0))</f>
        <v/>
      </c>
      <c r="C2055">
        <f>INDEX(resultados!$A$2:$ZZ$2386, 2049, MATCH($B$3, resultados!$A$1:$ZZ$1, 0))</f>
        <v/>
      </c>
    </row>
    <row r="2056">
      <c r="A2056">
        <f>INDEX(resultados!$A$2:$ZZ$2386, 2050, MATCH($B$1, resultados!$A$1:$ZZ$1, 0))</f>
        <v/>
      </c>
      <c r="B2056">
        <f>INDEX(resultados!$A$2:$ZZ$2386, 2050, MATCH($B$2, resultados!$A$1:$ZZ$1, 0))</f>
        <v/>
      </c>
      <c r="C2056">
        <f>INDEX(resultados!$A$2:$ZZ$2386, 2050, MATCH($B$3, resultados!$A$1:$ZZ$1, 0))</f>
        <v/>
      </c>
    </row>
    <row r="2057">
      <c r="A2057">
        <f>INDEX(resultados!$A$2:$ZZ$2386, 2051, MATCH($B$1, resultados!$A$1:$ZZ$1, 0))</f>
        <v/>
      </c>
      <c r="B2057">
        <f>INDEX(resultados!$A$2:$ZZ$2386, 2051, MATCH($B$2, resultados!$A$1:$ZZ$1, 0))</f>
        <v/>
      </c>
      <c r="C2057">
        <f>INDEX(resultados!$A$2:$ZZ$2386, 2051, MATCH($B$3, resultados!$A$1:$ZZ$1, 0))</f>
        <v/>
      </c>
    </row>
    <row r="2058">
      <c r="A2058">
        <f>INDEX(resultados!$A$2:$ZZ$2386, 2052, MATCH($B$1, resultados!$A$1:$ZZ$1, 0))</f>
        <v/>
      </c>
      <c r="B2058">
        <f>INDEX(resultados!$A$2:$ZZ$2386, 2052, MATCH($B$2, resultados!$A$1:$ZZ$1, 0))</f>
        <v/>
      </c>
      <c r="C2058">
        <f>INDEX(resultados!$A$2:$ZZ$2386, 2052, MATCH($B$3, resultados!$A$1:$ZZ$1, 0))</f>
        <v/>
      </c>
    </row>
    <row r="2059">
      <c r="A2059">
        <f>INDEX(resultados!$A$2:$ZZ$2386, 2053, MATCH($B$1, resultados!$A$1:$ZZ$1, 0))</f>
        <v/>
      </c>
      <c r="B2059">
        <f>INDEX(resultados!$A$2:$ZZ$2386, 2053, MATCH($B$2, resultados!$A$1:$ZZ$1, 0))</f>
        <v/>
      </c>
      <c r="C2059">
        <f>INDEX(resultados!$A$2:$ZZ$2386, 2053, MATCH($B$3, resultados!$A$1:$ZZ$1, 0))</f>
        <v/>
      </c>
    </row>
    <row r="2060">
      <c r="A2060">
        <f>INDEX(resultados!$A$2:$ZZ$2386, 2054, MATCH($B$1, resultados!$A$1:$ZZ$1, 0))</f>
        <v/>
      </c>
      <c r="B2060">
        <f>INDEX(resultados!$A$2:$ZZ$2386, 2054, MATCH($B$2, resultados!$A$1:$ZZ$1, 0))</f>
        <v/>
      </c>
      <c r="C2060">
        <f>INDEX(resultados!$A$2:$ZZ$2386, 2054, MATCH($B$3, resultados!$A$1:$ZZ$1, 0))</f>
        <v/>
      </c>
    </row>
    <row r="2061">
      <c r="A2061">
        <f>INDEX(resultados!$A$2:$ZZ$2386, 2055, MATCH($B$1, resultados!$A$1:$ZZ$1, 0))</f>
        <v/>
      </c>
      <c r="B2061">
        <f>INDEX(resultados!$A$2:$ZZ$2386, 2055, MATCH($B$2, resultados!$A$1:$ZZ$1, 0))</f>
        <v/>
      </c>
      <c r="C2061">
        <f>INDEX(resultados!$A$2:$ZZ$2386, 2055, MATCH($B$3, resultados!$A$1:$ZZ$1, 0))</f>
        <v/>
      </c>
    </row>
    <row r="2062">
      <c r="A2062">
        <f>INDEX(resultados!$A$2:$ZZ$2386, 2056, MATCH($B$1, resultados!$A$1:$ZZ$1, 0))</f>
        <v/>
      </c>
      <c r="B2062">
        <f>INDEX(resultados!$A$2:$ZZ$2386, 2056, MATCH($B$2, resultados!$A$1:$ZZ$1, 0))</f>
        <v/>
      </c>
      <c r="C2062">
        <f>INDEX(resultados!$A$2:$ZZ$2386, 2056, MATCH($B$3, resultados!$A$1:$ZZ$1, 0))</f>
        <v/>
      </c>
    </row>
    <row r="2063">
      <c r="A2063">
        <f>INDEX(resultados!$A$2:$ZZ$2386, 2057, MATCH($B$1, resultados!$A$1:$ZZ$1, 0))</f>
        <v/>
      </c>
      <c r="B2063">
        <f>INDEX(resultados!$A$2:$ZZ$2386, 2057, MATCH($B$2, resultados!$A$1:$ZZ$1, 0))</f>
        <v/>
      </c>
      <c r="C2063">
        <f>INDEX(resultados!$A$2:$ZZ$2386, 2057, MATCH($B$3, resultados!$A$1:$ZZ$1, 0))</f>
        <v/>
      </c>
    </row>
    <row r="2064">
      <c r="A2064">
        <f>INDEX(resultados!$A$2:$ZZ$2386, 2058, MATCH($B$1, resultados!$A$1:$ZZ$1, 0))</f>
        <v/>
      </c>
      <c r="B2064">
        <f>INDEX(resultados!$A$2:$ZZ$2386, 2058, MATCH($B$2, resultados!$A$1:$ZZ$1, 0))</f>
        <v/>
      </c>
      <c r="C2064">
        <f>INDEX(resultados!$A$2:$ZZ$2386, 2058, MATCH($B$3, resultados!$A$1:$ZZ$1, 0))</f>
        <v/>
      </c>
    </row>
    <row r="2065">
      <c r="A2065">
        <f>INDEX(resultados!$A$2:$ZZ$2386, 2059, MATCH($B$1, resultados!$A$1:$ZZ$1, 0))</f>
        <v/>
      </c>
      <c r="B2065">
        <f>INDEX(resultados!$A$2:$ZZ$2386, 2059, MATCH($B$2, resultados!$A$1:$ZZ$1, 0))</f>
        <v/>
      </c>
      <c r="C2065">
        <f>INDEX(resultados!$A$2:$ZZ$2386, 2059, MATCH($B$3, resultados!$A$1:$ZZ$1, 0))</f>
        <v/>
      </c>
    </row>
    <row r="2066">
      <c r="A2066">
        <f>INDEX(resultados!$A$2:$ZZ$2386, 2060, MATCH($B$1, resultados!$A$1:$ZZ$1, 0))</f>
        <v/>
      </c>
      <c r="B2066">
        <f>INDEX(resultados!$A$2:$ZZ$2386, 2060, MATCH($B$2, resultados!$A$1:$ZZ$1, 0))</f>
        <v/>
      </c>
      <c r="C2066">
        <f>INDEX(resultados!$A$2:$ZZ$2386, 2060, MATCH($B$3, resultados!$A$1:$ZZ$1, 0))</f>
        <v/>
      </c>
    </row>
    <row r="2067">
      <c r="A2067">
        <f>INDEX(resultados!$A$2:$ZZ$2386, 2061, MATCH($B$1, resultados!$A$1:$ZZ$1, 0))</f>
        <v/>
      </c>
      <c r="B2067">
        <f>INDEX(resultados!$A$2:$ZZ$2386, 2061, MATCH($B$2, resultados!$A$1:$ZZ$1, 0))</f>
        <v/>
      </c>
      <c r="C2067">
        <f>INDEX(resultados!$A$2:$ZZ$2386, 2061, MATCH($B$3, resultados!$A$1:$ZZ$1, 0))</f>
        <v/>
      </c>
    </row>
    <row r="2068">
      <c r="A2068">
        <f>INDEX(resultados!$A$2:$ZZ$2386, 2062, MATCH($B$1, resultados!$A$1:$ZZ$1, 0))</f>
        <v/>
      </c>
      <c r="B2068">
        <f>INDEX(resultados!$A$2:$ZZ$2386, 2062, MATCH($B$2, resultados!$A$1:$ZZ$1, 0))</f>
        <v/>
      </c>
      <c r="C2068">
        <f>INDEX(resultados!$A$2:$ZZ$2386, 2062, MATCH($B$3, resultados!$A$1:$ZZ$1, 0))</f>
        <v/>
      </c>
    </row>
    <row r="2069">
      <c r="A2069">
        <f>INDEX(resultados!$A$2:$ZZ$2386, 2063, MATCH($B$1, resultados!$A$1:$ZZ$1, 0))</f>
        <v/>
      </c>
      <c r="B2069">
        <f>INDEX(resultados!$A$2:$ZZ$2386, 2063, MATCH($B$2, resultados!$A$1:$ZZ$1, 0))</f>
        <v/>
      </c>
      <c r="C2069">
        <f>INDEX(resultados!$A$2:$ZZ$2386, 2063, MATCH($B$3, resultados!$A$1:$ZZ$1, 0))</f>
        <v/>
      </c>
    </row>
    <row r="2070">
      <c r="A2070">
        <f>INDEX(resultados!$A$2:$ZZ$2386, 2064, MATCH($B$1, resultados!$A$1:$ZZ$1, 0))</f>
        <v/>
      </c>
      <c r="B2070">
        <f>INDEX(resultados!$A$2:$ZZ$2386, 2064, MATCH($B$2, resultados!$A$1:$ZZ$1, 0))</f>
        <v/>
      </c>
      <c r="C2070">
        <f>INDEX(resultados!$A$2:$ZZ$2386, 2064, MATCH($B$3, resultados!$A$1:$ZZ$1, 0))</f>
        <v/>
      </c>
    </row>
    <row r="2071">
      <c r="A2071">
        <f>INDEX(resultados!$A$2:$ZZ$2386, 2065, MATCH($B$1, resultados!$A$1:$ZZ$1, 0))</f>
        <v/>
      </c>
      <c r="B2071">
        <f>INDEX(resultados!$A$2:$ZZ$2386, 2065, MATCH($B$2, resultados!$A$1:$ZZ$1, 0))</f>
        <v/>
      </c>
      <c r="C2071">
        <f>INDEX(resultados!$A$2:$ZZ$2386, 2065, MATCH($B$3, resultados!$A$1:$ZZ$1, 0))</f>
        <v/>
      </c>
    </row>
    <row r="2072">
      <c r="A2072">
        <f>INDEX(resultados!$A$2:$ZZ$2386, 2066, MATCH($B$1, resultados!$A$1:$ZZ$1, 0))</f>
        <v/>
      </c>
      <c r="B2072">
        <f>INDEX(resultados!$A$2:$ZZ$2386, 2066, MATCH($B$2, resultados!$A$1:$ZZ$1, 0))</f>
        <v/>
      </c>
      <c r="C2072">
        <f>INDEX(resultados!$A$2:$ZZ$2386, 2066, MATCH($B$3, resultados!$A$1:$ZZ$1, 0))</f>
        <v/>
      </c>
    </row>
    <row r="2073">
      <c r="A2073">
        <f>INDEX(resultados!$A$2:$ZZ$2386, 2067, MATCH($B$1, resultados!$A$1:$ZZ$1, 0))</f>
        <v/>
      </c>
      <c r="B2073">
        <f>INDEX(resultados!$A$2:$ZZ$2386, 2067, MATCH($B$2, resultados!$A$1:$ZZ$1, 0))</f>
        <v/>
      </c>
      <c r="C2073">
        <f>INDEX(resultados!$A$2:$ZZ$2386, 2067, MATCH($B$3, resultados!$A$1:$ZZ$1, 0))</f>
        <v/>
      </c>
    </row>
    <row r="2074">
      <c r="A2074">
        <f>INDEX(resultados!$A$2:$ZZ$2386, 2068, MATCH($B$1, resultados!$A$1:$ZZ$1, 0))</f>
        <v/>
      </c>
      <c r="B2074">
        <f>INDEX(resultados!$A$2:$ZZ$2386, 2068, MATCH($B$2, resultados!$A$1:$ZZ$1, 0))</f>
        <v/>
      </c>
      <c r="C2074">
        <f>INDEX(resultados!$A$2:$ZZ$2386, 2068, MATCH($B$3, resultados!$A$1:$ZZ$1, 0))</f>
        <v/>
      </c>
    </row>
    <row r="2075">
      <c r="A2075">
        <f>INDEX(resultados!$A$2:$ZZ$2386, 2069, MATCH($B$1, resultados!$A$1:$ZZ$1, 0))</f>
        <v/>
      </c>
      <c r="B2075">
        <f>INDEX(resultados!$A$2:$ZZ$2386, 2069, MATCH($B$2, resultados!$A$1:$ZZ$1, 0))</f>
        <v/>
      </c>
      <c r="C2075">
        <f>INDEX(resultados!$A$2:$ZZ$2386, 2069, MATCH($B$3, resultados!$A$1:$ZZ$1, 0))</f>
        <v/>
      </c>
    </row>
    <row r="2076">
      <c r="A2076">
        <f>INDEX(resultados!$A$2:$ZZ$2386, 2070, MATCH($B$1, resultados!$A$1:$ZZ$1, 0))</f>
        <v/>
      </c>
      <c r="B2076">
        <f>INDEX(resultados!$A$2:$ZZ$2386, 2070, MATCH($B$2, resultados!$A$1:$ZZ$1, 0))</f>
        <v/>
      </c>
      <c r="C2076">
        <f>INDEX(resultados!$A$2:$ZZ$2386, 2070, MATCH($B$3, resultados!$A$1:$ZZ$1, 0))</f>
        <v/>
      </c>
    </row>
    <row r="2077">
      <c r="A2077">
        <f>INDEX(resultados!$A$2:$ZZ$2386, 2071, MATCH($B$1, resultados!$A$1:$ZZ$1, 0))</f>
        <v/>
      </c>
      <c r="B2077">
        <f>INDEX(resultados!$A$2:$ZZ$2386, 2071, MATCH($B$2, resultados!$A$1:$ZZ$1, 0))</f>
        <v/>
      </c>
      <c r="C2077">
        <f>INDEX(resultados!$A$2:$ZZ$2386, 2071, MATCH($B$3, resultados!$A$1:$ZZ$1, 0))</f>
        <v/>
      </c>
    </row>
    <row r="2078">
      <c r="A2078">
        <f>INDEX(resultados!$A$2:$ZZ$2386, 2072, MATCH($B$1, resultados!$A$1:$ZZ$1, 0))</f>
        <v/>
      </c>
      <c r="B2078">
        <f>INDEX(resultados!$A$2:$ZZ$2386, 2072, MATCH($B$2, resultados!$A$1:$ZZ$1, 0))</f>
        <v/>
      </c>
      <c r="C2078">
        <f>INDEX(resultados!$A$2:$ZZ$2386, 2072, MATCH($B$3, resultados!$A$1:$ZZ$1, 0))</f>
        <v/>
      </c>
    </row>
    <row r="2079">
      <c r="A2079">
        <f>INDEX(resultados!$A$2:$ZZ$2386, 2073, MATCH($B$1, resultados!$A$1:$ZZ$1, 0))</f>
        <v/>
      </c>
      <c r="B2079">
        <f>INDEX(resultados!$A$2:$ZZ$2386, 2073, MATCH($B$2, resultados!$A$1:$ZZ$1, 0))</f>
        <v/>
      </c>
      <c r="C2079">
        <f>INDEX(resultados!$A$2:$ZZ$2386, 2073, MATCH($B$3, resultados!$A$1:$ZZ$1, 0))</f>
        <v/>
      </c>
    </row>
    <row r="2080">
      <c r="A2080">
        <f>INDEX(resultados!$A$2:$ZZ$2386, 2074, MATCH($B$1, resultados!$A$1:$ZZ$1, 0))</f>
        <v/>
      </c>
      <c r="B2080">
        <f>INDEX(resultados!$A$2:$ZZ$2386, 2074, MATCH($B$2, resultados!$A$1:$ZZ$1, 0))</f>
        <v/>
      </c>
      <c r="C2080">
        <f>INDEX(resultados!$A$2:$ZZ$2386, 2074, MATCH($B$3, resultados!$A$1:$ZZ$1, 0))</f>
        <v/>
      </c>
    </row>
    <row r="2081">
      <c r="A2081">
        <f>INDEX(resultados!$A$2:$ZZ$2386, 2075, MATCH($B$1, resultados!$A$1:$ZZ$1, 0))</f>
        <v/>
      </c>
      <c r="B2081">
        <f>INDEX(resultados!$A$2:$ZZ$2386, 2075, MATCH($B$2, resultados!$A$1:$ZZ$1, 0))</f>
        <v/>
      </c>
      <c r="C2081">
        <f>INDEX(resultados!$A$2:$ZZ$2386, 2075, MATCH($B$3, resultados!$A$1:$ZZ$1, 0))</f>
        <v/>
      </c>
    </row>
    <row r="2082">
      <c r="A2082">
        <f>INDEX(resultados!$A$2:$ZZ$2386, 2076, MATCH($B$1, resultados!$A$1:$ZZ$1, 0))</f>
        <v/>
      </c>
      <c r="B2082">
        <f>INDEX(resultados!$A$2:$ZZ$2386, 2076, MATCH($B$2, resultados!$A$1:$ZZ$1, 0))</f>
        <v/>
      </c>
      <c r="C2082">
        <f>INDEX(resultados!$A$2:$ZZ$2386, 2076, MATCH($B$3, resultados!$A$1:$ZZ$1, 0))</f>
        <v/>
      </c>
    </row>
    <row r="2083">
      <c r="A2083">
        <f>INDEX(resultados!$A$2:$ZZ$2386, 2077, MATCH($B$1, resultados!$A$1:$ZZ$1, 0))</f>
        <v/>
      </c>
      <c r="B2083">
        <f>INDEX(resultados!$A$2:$ZZ$2386, 2077, MATCH($B$2, resultados!$A$1:$ZZ$1, 0))</f>
        <v/>
      </c>
      <c r="C2083">
        <f>INDEX(resultados!$A$2:$ZZ$2386, 2077, MATCH($B$3, resultados!$A$1:$ZZ$1, 0))</f>
        <v/>
      </c>
    </row>
    <row r="2084">
      <c r="A2084">
        <f>INDEX(resultados!$A$2:$ZZ$2386, 2078, MATCH($B$1, resultados!$A$1:$ZZ$1, 0))</f>
        <v/>
      </c>
      <c r="B2084">
        <f>INDEX(resultados!$A$2:$ZZ$2386, 2078, MATCH($B$2, resultados!$A$1:$ZZ$1, 0))</f>
        <v/>
      </c>
      <c r="C2084">
        <f>INDEX(resultados!$A$2:$ZZ$2386, 2078, MATCH($B$3, resultados!$A$1:$ZZ$1, 0))</f>
        <v/>
      </c>
    </row>
    <row r="2085">
      <c r="A2085">
        <f>INDEX(resultados!$A$2:$ZZ$2386, 2079, MATCH($B$1, resultados!$A$1:$ZZ$1, 0))</f>
        <v/>
      </c>
      <c r="B2085">
        <f>INDEX(resultados!$A$2:$ZZ$2386, 2079, MATCH($B$2, resultados!$A$1:$ZZ$1, 0))</f>
        <v/>
      </c>
      <c r="C2085">
        <f>INDEX(resultados!$A$2:$ZZ$2386, 2079, MATCH($B$3, resultados!$A$1:$ZZ$1, 0))</f>
        <v/>
      </c>
    </row>
    <row r="2086">
      <c r="A2086">
        <f>INDEX(resultados!$A$2:$ZZ$2386, 2080, MATCH($B$1, resultados!$A$1:$ZZ$1, 0))</f>
        <v/>
      </c>
      <c r="B2086">
        <f>INDEX(resultados!$A$2:$ZZ$2386, 2080, MATCH($B$2, resultados!$A$1:$ZZ$1, 0))</f>
        <v/>
      </c>
      <c r="C2086">
        <f>INDEX(resultados!$A$2:$ZZ$2386, 2080, MATCH($B$3, resultados!$A$1:$ZZ$1, 0))</f>
        <v/>
      </c>
    </row>
    <row r="2087">
      <c r="A2087">
        <f>INDEX(resultados!$A$2:$ZZ$2386, 2081, MATCH($B$1, resultados!$A$1:$ZZ$1, 0))</f>
        <v/>
      </c>
      <c r="B2087">
        <f>INDEX(resultados!$A$2:$ZZ$2386, 2081, MATCH($B$2, resultados!$A$1:$ZZ$1, 0))</f>
        <v/>
      </c>
      <c r="C2087">
        <f>INDEX(resultados!$A$2:$ZZ$2386, 2081, MATCH($B$3, resultados!$A$1:$ZZ$1, 0))</f>
        <v/>
      </c>
    </row>
    <row r="2088">
      <c r="A2088">
        <f>INDEX(resultados!$A$2:$ZZ$2386, 2082, MATCH($B$1, resultados!$A$1:$ZZ$1, 0))</f>
        <v/>
      </c>
      <c r="B2088">
        <f>INDEX(resultados!$A$2:$ZZ$2386, 2082, MATCH($B$2, resultados!$A$1:$ZZ$1, 0))</f>
        <v/>
      </c>
      <c r="C2088">
        <f>INDEX(resultados!$A$2:$ZZ$2386, 2082, MATCH($B$3, resultados!$A$1:$ZZ$1, 0))</f>
        <v/>
      </c>
    </row>
    <row r="2089">
      <c r="A2089">
        <f>INDEX(resultados!$A$2:$ZZ$2386, 2083, MATCH($B$1, resultados!$A$1:$ZZ$1, 0))</f>
        <v/>
      </c>
      <c r="B2089">
        <f>INDEX(resultados!$A$2:$ZZ$2386, 2083, MATCH($B$2, resultados!$A$1:$ZZ$1, 0))</f>
        <v/>
      </c>
      <c r="C2089">
        <f>INDEX(resultados!$A$2:$ZZ$2386, 2083, MATCH($B$3, resultados!$A$1:$ZZ$1, 0))</f>
        <v/>
      </c>
    </row>
    <row r="2090">
      <c r="A2090">
        <f>INDEX(resultados!$A$2:$ZZ$2386, 2084, MATCH($B$1, resultados!$A$1:$ZZ$1, 0))</f>
        <v/>
      </c>
      <c r="B2090">
        <f>INDEX(resultados!$A$2:$ZZ$2386, 2084, MATCH($B$2, resultados!$A$1:$ZZ$1, 0))</f>
        <v/>
      </c>
      <c r="C2090">
        <f>INDEX(resultados!$A$2:$ZZ$2386, 2084, MATCH($B$3, resultados!$A$1:$ZZ$1, 0))</f>
        <v/>
      </c>
    </row>
    <row r="2091">
      <c r="A2091">
        <f>INDEX(resultados!$A$2:$ZZ$2386, 2085, MATCH($B$1, resultados!$A$1:$ZZ$1, 0))</f>
        <v/>
      </c>
      <c r="B2091">
        <f>INDEX(resultados!$A$2:$ZZ$2386, 2085, MATCH($B$2, resultados!$A$1:$ZZ$1, 0))</f>
        <v/>
      </c>
      <c r="C2091">
        <f>INDEX(resultados!$A$2:$ZZ$2386, 2085, MATCH($B$3, resultados!$A$1:$ZZ$1, 0))</f>
        <v/>
      </c>
    </row>
    <row r="2092">
      <c r="A2092">
        <f>INDEX(resultados!$A$2:$ZZ$2386, 2086, MATCH($B$1, resultados!$A$1:$ZZ$1, 0))</f>
        <v/>
      </c>
      <c r="B2092">
        <f>INDEX(resultados!$A$2:$ZZ$2386, 2086, MATCH($B$2, resultados!$A$1:$ZZ$1, 0))</f>
        <v/>
      </c>
      <c r="C2092">
        <f>INDEX(resultados!$A$2:$ZZ$2386, 2086, MATCH($B$3, resultados!$A$1:$ZZ$1, 0))</f>
        <v/>
      </c>
    </row>
    <row r="2093">
      <c r="A2093">
        <f>INDEX(resultados!$A$2:$ZZ$2386, 2087, MATCH($B$1, resultados!$A$1:$ZZ$1, 0))</f>
        <v/>
      </c>
      <c r="B2093">
        <f>INDEX(resultados!$A$2:$ZZ$2386, 2087, MATCH($B$2, resultados!$A$1:$ZZ$1, 0))</f>
        <v/>
      </c>
      <c r="C2093">
        <f>INDEX(resultados!$A$2:$ZZ$2386, 2087, MATCH($B$3, resultados!$A$1:$ZZ$1, 0))</f>
        <v/>
      </c>
    </row>
    <row r="2094">
      <c r="A2094">
        <f>INDEX(resultados!$A$2:$ZZ$2386, 2088, MATCH($B$1, resultados!$A$1:$ZZ$1, 0))</f>
        <v/>
      </c>
      <c r="B2094">
        <f>INDEX(resultados!$A$2:$ZZ$2386, 2088, MATCH($B$2, resultados!$A$1:$ZZ$1, 0))</f>
        <v/>
      </c>
      <c r="C2094">
        <f>INDEX(resultados!$A$2:$ZZ$2386, 2088, MATCH($B$3, resultados!$A$1:$ZZ$1, 0))</f>
        <v/>
      </c>
    </row>
    <row r="2095">
      <c r="A2095">
        <f>INDEX(resultados!$A$2:$ZZ$2386, 2089, MATCH($B$1, resultados!$A$1:$ZZ$1, 0))</f>
        <v/>
      </c>
      <c r="B2095">
        <f>INDEX(resultados!$A$2:$ZZ$2386, 2089, MATCH($B$2, resultados!$A$1:$ZZ$1, 0))</f>
        <v/>
      </c>
      <c r="C2095">
        <f>INDEX(resultados!$A$2:$ZZ$2386, 2089, MATCH($B$3, resultados!$A$1:$ZZ$1, 0))</f>
        <v/>
      </c>
    </row>
    <row r="2096">
      <c r="A2096">
        <f>INDEX(resultados!$A$2:$ZZ$2386, 2090, MATCH($B$1, resultados!$A$1:$ZZ$1, 0))</f>
        <v/>
      </c>
      <c r="B2096">
        <f>INDEX(resultados!$A$2:$ZZ$2386, 2090, MATCH($B$2, resultados!$A$1:$ZZ$1, 0))</f>
        <v/>
      </c>
      <c r="C2096">
        <f>INDEX(resultados!$A$2:$ZZ$2386, 2090, MATCH($B$3, resultados!$A$1:$ZZ$1, 0))</f>
        <v/>
      </c>
    </row>
    <row r="2097">
      <c r="A2097">
        <f>INDEX(resultados!$A$2:$ZZ$2386, 2091, MATCH($B$1, resultados!$A$1:$ZZ$1, 0))</f>
        <v/>
      </c>
      <c r="B2097">
        <f>INDEX(resultados!$A$2:$ZZ$2386, 2091, MATCH($B$2, resultados!$A$1:$ZZ$1, 0))</f>
        <v/>
      </c>
      <c r="C2097">
        <f>INDEX(resultados!$A$2:$ZZ$2386, 2091, MATCH($B$3, resultados!$A$1:$ZZ$1, 0))</f>
        <v/>
      </c>
    </row>
    <row r="2098">
      <c r="A2098">
        <f>INDEX(resultados!$A$2:$ZZ$2386, 2092, MATCH($B$1, resultados!$A$1:$ZZ$1, 0))</f>
        <v/>
      </c>
      <c r="B2098">
        <f>INDEX(resultados!$A$2:$ZZ$2386, 2092, MATCH($B$2, resultados!$A$1:$ZZ$1, 0))</f>
        <v/>
      </c>
      <c r="C2098">
        <f>INDEX(resultados!$A$2:$ZZ$2386, 2092, MATCH($B$3, resultados!$A$1:$ZZ$1, 0))</f>
        <v/>
      </c>
    </row>
    <row r="2099">
      <c r="A2099">
        <f>INDEX(resultados!$A$2:$ZZ$2386, 2093, MATCH($B$1, resultados!$A$1:$ZZ$1, 0))</f>
        <v/>
      </c>
      <c r="B2099">
        <f>INDEX(resultados!$A$2:$ZZ$2386, 2093, MATCH($B$2, resultados!$A$1:$ZZ$1, 0))</f>
        <v/>
      </c>
      <c r="C2099">
        <f>INDEX(resultados!$A$2:$ZZ$2386, 2093, MATCH($B$3, resultados!$A$1:$ZZ$1, 0))</f>
        <v/>
      </c>
    </row>
    <row r="2100">
      <c r="A2100">
        <f>INDEX(resultados!$A$2:$ZZ$2386, 2094, MATCH($B$1, resultados!$A$1:$ZZ$1, 0))</f>
        <v/>
      </c>
      <c r="B2100">
        <f>INDEX(resultados!$A$2:$ZZ$2386, 2094, MATCH($B$2, resultados!$A$1:$ZZ$1, 0))</f>
        <v/>
      </c>
      <c r="C2100">
        <f>INDEX(resultados!$A$2:$ZZ$2386, 2094, MATCH($B$3, resultados!$A$1:$ZZ$1, 0))</f>
        <v/>
      </c>
    </row>
    <row r="2101">
      <c r="A2101">
        <f>INDEX(resultados!$A$2:$ZZ$2386, 2095, MATCH($B$1, resultados!$A$1:$ZZ$1, 0))</f>
        <v/>
      </c>
      <c r="B2101">
        <f>INDEX(resultados!$A$2:$ZZ$2386, 2095, MATCH($B$2, resultados!$A$1:$ZZ$1, 0))</f>
        <v/>
      </c>
      <c r="C2101">
        <f>INDEX(resultados!$A$2:$ZZ$2386, 2095, MATCH($B$3, resultados!$A$1:$ZZ$1, 0))</f>
        <v/>
      </c>
    </row>
    <row r="2102">
      <c r="A2102">
        <f>INDEX(resultados!$A$2:$ZZ$2386, 2096, MATCH($B$1, resultados!$A$1:$ZZ$1, 0))</f>
        <v/>
      </c>
      <c r="B2102">
        <f>INDEX(resultados!$A$2:$ZZ$2386, 2096, MATCH($B$2, resultados!$A$1:$ZZ$1, 0))</f>
        <v/>
      </c>
      <c r="C2102">
        <f>INDEX(resultados!$A$2:$ZZ$2386, 2096, MATCH($B$3, resultados!$A$1:$ZZ$1, 0))</f>
        <v/>
      </c>
    </row>
    <row r="2103">
      <c r="A2103">
        <f>INDEX(resultados!$A$2:$ZZ$2386, 2097, MATCH($B$1, resultados!$A$1:$ZZ$1, 0))</f>
        <v/>
      </c>
      <c r="B2103">
        <f>INDEX(resultados!$A$2:$ZZ$2386, 2097, MATCH($B$2, resultados!$A$1:$ZZ$1, 0))</f>
        <v/>
      </c>
      <c r="C2103">
        <f>INDEX(resultados!$A$2:$ZZ$2386, 2097, MATCH($B$3, resultados!$A$1:$ZZ$1, 0))</f>
        <v/>
      </c>
    </row>
    <row r="2104">
      <c r="A2104">
        <f>INDEX(resultados!$A$2:$ZZ$2386, 2098, MATCH($B$1, resultados!$A$1:$ZZ$1, 0))</f>
        <v/>
      </c>
      <c r="B2104">
        <f>INDEX(resultados!$A$2:$ZZ$2386, 2098, MATCH($B$2, resultados!$A$1:$ZZ$1, 0))</f>
        <v/>
      </c>
      <c r="C2104">
        <f>INDEX(resultados!$A$2:$ZZ$2386, 2098, MATCH($B$3, resultados!$A$1:$ZZ$1, 0))</f>
        <v/>
      </c>
    </row>
    <row r="2105">
      <c r="A2105">
        <f>INDEX(resultados!$A$2:$ZZ$2386, 2099, MATCH($B$1, resultados!$A$1:$ZZ$1, 0))</f>
        <v/>
      </c>
      <c r="B2105">
        <f>INDEX(resultados!$A$2:$ZZ$2386, 2099, MATCH($B$2, resultados!$A$1:$ZZ$1, 0))</f>
        <v/>
      </c>
      <c r="C2105">
        <f>INDEX(resultados!$A$2:$ZZ$2386, 2099, MATCH($B$3, resultados!$A$1:$ZZ$1, 0))</f>
        <v/>
      </c>
    </row>
    <row r="2106">
      <c r="A2106">
        <f>INDEX(resultados!$A$2:$ZZ$2386, 2100, MATCH($B$1, resultados!$A$1:$ZZ$1, 0))</f>
        <v/>
      </c>
      <c r="B2106">
        <f>INDEX(resultados!$A$2:$ZZ$2386, 2100, MATCH($B$2, resultados!$A$1:$ZZ$1, 0))</f>
        <v/>
      </c>
      <c r="C2106">
        <f>INDEX(resultados!$A$2:$ZZ$2386, 2100, MATCH($B$3, resultados!$A$1:$ZZ$1, 0))</f>
        <v/>
      </c>
    </row>
    <row r="2107">
      <c r="A2107">
        <f>INDEX(resultados!$A$2:$ZZ$2386, 2101, MATCH($B$1, resultados!$A$1:$ZZ$1, 0))</f>
        <v/>
      </c>
      <c r="B2107">
        <f>INDEX(resultados!$A$2:$ZZ$2386, 2101, MATCH($B$2, resultados!$A$1:$ZZ$1, 0))</f>
        <v/>
      </c>
      <c r="C2107">
        <f>INDEX(resultados!$A$2:$ZZ$2386, 2101, MATCH($B$3, resultados!$A$1:$ZZ$1, 0))</f>
        <v/>
      </c>
    </row>
    <row r="2108">
      <c r="A2108">
        <f>INDEX(resultados!$A$2:$ZZ$2386, 2102, MATCH($B$1, resultados!$A$1:$ZZ$1, 0))</f>
        <v/>
      </c>
      <c r="B2108">
        <f>INDEX(resultados!$A$2:$ZZ$2386, 2102, MATCH($B$2, resultados!$A$1:$ZZ$1, 0))</f>
        <v/>
      </c>
      <c r="C2108">
        <f>INDEX(resultados!$A$2:$ZZ$2386, 2102, MATCH($B$3, resultados!$A$1:$ZZ$1, 0))</f>
        <v/>
      </c>
    </row>
    <row r="2109">
      <c r="A2109">
        <f>INDEX(resultados!$A$2:$ZZ$2386, 2103, MATCH($B$1, resultados!$A$1:$ZZ$1, 0))</f>
        <v/>
      </c>
      <c r="B2109">
        <f>INDEX(resultados!$A$2:$ZZ$2386, 2103, MATCH($B$2, resultados!$A$1:$ZZ$1, 0))</f>
        <v/>
      </c>
      <c r="C2109">
        <f>INDEX(resultados!$A$2:$ZZ$2386, 2103, MATCH($B$3, resultados!$A$1:$ZZ$1, 0))</f>
        <v/>
      </c>
    </row>
    <row r="2110">
      <c r="A2110">
        <f>INDEX(resultados!$A$2:$ZZ$2386, 2104, MATCH($B$1, resultados!$A$1:$ZZ$1, 0))</f>
        <v/>
      </c>
      <c r="B2110">
        <f>INDEX(resultados!$A$2:$ZZ$2386, 2104, MATCH($B$2, resultados!$A$1:$ZZ$1, 0))</f>
        <v/>
      </c>
      <c r="C2110">
        <f>INDEX(resultados!$A$2:$ZZ$2386, 2104, MATCH($B$3, resultados!$A$1:$ZZ$1, 0))</f>
        <v/>
      </c>
    </row>
    <row r="2111">
      <c r="A2111">
        <f>INDEX(resultados!$A$2:$ZZ$2386, 2105, MATCH($B$1, resultados!$A$1:$ZZ$1, 0))</f>
        <v/>
      </c>
      <c r="B2111">
        <f>INDEX(resultados!$A$2:$ZZ$2386, 2105, MATCH($B$2, resultados!$A$1:$ZZ$1, 0))</f>
        <v/>
      </c>
      <c r="C2111">
        <f>INDEX(resultados!$A$2:$ZZ$2386, 2105, MATCH($B$3, resultados!$A$1:$ZZ$1, 0))</f>
        <v/>
      </c>
    </row>
    <row r="2112">
      <c r="A2112">
        <f>INDEX(resultados!$A$2:$ZZ$2386, 2106, MATCH($B$1, resultados!$A$1:$ZZ$1, 0))</f>
        <v/>
      </c>
      <c r="B2112">
        <f>INDEX(resultados!$A$2:$ZZ$2386, 2106, MATCH($B$2, resultados!$A$1:$ZZ$1, 0))</f>
        <v/>
      </c>
      <c r="C2112">
        <f>INDEX(resultados!$A$2:$ZZ$2386, 2106, MATCH($B$3, resultados!$A$1:$ZZ$1, 0))</f>
        <v/>
      </c>
    </row>
    <row r="2113">
      <c r="A2113">
        <f>INDEX(resultados!$A$2:$ZZ$2386, 2107, MATCH($B$1, resultados!$A$1:$ZZ$1, 0))</f>
        <v/>
      </c>
      <c r="B2113">
        <f>INDEX(resultados!$A$2:$ZZ$2386, 2107, MATCH($B$2, resultados!$A$1:$ZZ$1, 0))</f>
        <v/>
      </c>
      <c r="C2113">
        <f>INDEX(resultados!$A$2:$ZZ$2386, 2107, MATCH($B$3, resultados!$A$1:$ZZ$1, 0))</f>
        <v/>
      </c>
    </row>
    <row r="2114">
      <c r="A2114">
        <f>INDEX(resultados!$A$2:$ZZ$2386, 2108, MATCH($B$1, resultados!$A$1:$ZZ$1, 0))</f>
        <v/>
      </c>
      <c r="B2114">
        <f>INDEX(resultados!$A$2:$ZZ$2386, 2108, MATCH($B$2, resultados!$A$1:$ZZ$1, 0))</f>
        <v/>
      </c>
      <c r="C2114">
        <f>INDEX(resultados!$A$2:$ZZ$2386, 2108, MATCH($B$3, resultados!$A$1:$ZZ$1, 0))</f>
        <v/>
      </c>
    </row>
    <row r="2115">
      <c r="A2115">
        <f>INDEX(resultados!$A$2:$ZZ$2386, 2109, MATCH($B$1, resultados!$A$1:$ZZ$1, 0))</f>
        <v/>
      </c>
      <c r="B2115">
        <f>INDEX(resultados!$A$2:$ZZ$2386, 2109, MATCH($B$2, resultados!$A$1:$ZZ$1, 0))</f>
        <v/>
      </c>
      <c r="C2115">
        <f>INDEX(resultados!$A$2:$ZZ$2386, 2109, MATCH($B$3, resultados!$A$1:$ZZ$1, 0))</f>
        <v/>
      </c>
    </row>
    <row r="2116">
      <c r="A2116">
        <f>INDEX(resultados!$A$2:$ZZ$2386, 2110, MATCH($B$1, resultados!$A$1:$ZZ$1, 0))</f>
        <v/>
      </c>
      <c r="B2116">
        <f>INDEX(resultados!$A$2:$ZZ$2386, 2110, MATCH($B$2, resultados!$A$1:$ZZ$1, 0))</f>
        <v/>
      </c>
      <c r="C2116">
        <f>INDEX(resultados!$A$2:$ZZ$2386, 2110, MATCH($B$3, resultados!$A$1:$ZZ$1, 0))</f>
        <v/>
      </c>
    </row>
    <row r="2117">
      <c r="A2117">
        <f>INDEX(resultados!$A$2:$ZZ$2386, 2111, MATCH($B$1, resultados!$A$1:$ZZ$1, 0))</f>
        <v/>
      </c>
      <c r="B2117">
        <f>INDEX(resultados!$A$2:$ZZ$2386, 2111, MATCH($B$2, resultados!$A$1:$ZZ$1, 0))</f>
        <v/>
      </c>
      <c r="C2117">
        <f>INDEX(resultados!$A$2:$ZZ$2386, 2111, MATCH($B$3, resultados!$A$1:$ZZ$1, 0))</f>
        <v/>
      </c>
    </row>
    <row r="2118">
      <c r="A2118">
        <f>INDEX(resultados!$A$2:$ZZ$2386, 2112, MATCH($B$1, resultados!$A$1:$ZZ$1, 0))</f>
        <v/>
      </c>
      <c r="B2118">
        <f>INDEX(resultados!$A$2:$ZZ$2386, 2112, MATCH($B$2, resultados!$A$1:$ZZ$1, 0))</f>
        <v/>
      </c>
      <c r="C2118">
        <f>INDEX(resultados!$A$2:$ZZ$2386, 2112, MATCH($B$3, resultados!$A$1:$ZZ$1, 0))</f>
        <v/>
      </c>
    </row>
    <row r="2119">
      <c r="A2119">
        <f>INDEX(resultados!$A$2:$ZZ$2386, 2113, MATCH($B$1, resultados!$A$1:$ZZ$1, 0))</f>
        <v/>
      </c>
      <c r="B2119">
        <f>INDEX(resultados!$A$2:$ZZ$2386, 2113, MATCH($B$2, resultados!$A$1:$ZZ$1, 0))</f>
        <v/>
      </c>
      <c r="C2119">
        <f>INDEX(resultados!$A$2:$ZZ$2386, 2113, MATCH($B$3, resultados!$A$1:$ZZ$1, 0))</f>
        <v/>
      </c>
    </row>
    <row r="2120">
      <c r="A2120">
        <f>INDEX(resultados!$A$2:$ZZ$2386, 2114, MATCH($B$1, resultados!$A$1:$ZZ$1, 0))</f>
        <v/>
      </c>
      <c r="B2120">
        <f>INDEX(resultados!$A$2:$ZZ$2386, 2114, MATCH($B$2, resultados!$A$1:$ZZ$1, 0))</f>
        <v/>
      </c>
      <c r="C2120">
        <f>INDEX(resultados!$A$2:$ZZ$2386, 2114, MATCH($B$3, resultados!$A$1:$ZZ$1, 0))</f>
        <v/>
      </c>
    </row>
    <row r="2121">
      <c r="A2121">
        <f>INDEX(resultados!$A$2:$ZZ$2386, 2115, MATCH($B$1, resultados!$A$1:$ZZ$1, 0))</f>
        <v/>
      </c>
      <c r="B2121">
        <f>INDEX(resultados!$A$2:$ZZ$2386, 2115, MATCH($B$2, resultados!$A$1:$ZZ$1, 0))</f>
        <v/>
      </c>
      <c r="C2121">
        <f>INDEX(resultados!$A$2:$ZZ$2386, 2115, MATCH($B$3, resultados!$A$1:$ZZ$1, 0))</f>
        <v/>
      </c>
    </row>
    <row r="2122">
      <c r="A2122">
        <f>INDEX(resultados!$A$2:$ZZ$2386, 2116, MATCH($B$1, resultados!$A$1:$ZZ$1, 0))</f>
        <v/>
      </c>
      <c r="B2122">
        <f>INDEX(resultados!$A$2:$ZZ$2386, 2116, MATCH($B$2, resultados!$A$1:$ZZ$1, 0))</f>
        <v/>
      </c>
      <c r="C2122">
        <f>INDEX(resultados!$A$2:$ZZ$2386, 2116, MATCH($B$3, resultados!$A$1:$ZZ$1, 0))</f>
        <v/>
      </c>
    </row>
    <row r="2123">
      <c r="A2123">
        <f>INDEX(resultados!$A$2:$ZZ$2386, 2117, MATCH($B$1, resultados!$A$1:$ZZ$1, 0))</f>
        <v/>
      </c>
      <c r="B2123">
        <f>INDEX(resultados!$A$2:$ZZ$2386, 2117, MATCH($B$2, resultados!$A$1:$ZZ$1, 0))</f>
        <v/>
      </c>
      <c r="C2123">
        <f>INDEX(resultados!$A$2:$ZZ$2386, 2117, MATCH($B$3, resultados!$A$1:$ZZ$1, 0))</f>
        <v/>
      </c>
    </row>
    <row r="2124">
      <c r="A2124">
        <f>INDEX(resultados!$A$2:$ZZ$2386, 2118, MATCH($B$1, resultados!$A$1:$ZZ$1, 0))</f>
        <v/>
      </c>
      <c r="B2124">
        <f>INDEX(resultados!$A$2:$ZZ$2386, 2118, MATCH($B$2, resultados!$A$1:$ZZ$1, 0))</f>
        <v/>
      </c>
      <c r="C2124">
        <f>INDEX(resultados!$A$2:$ZZ$2386, 2118, MATCH($B$3, resultados!$A$1:$ZZ$1, 0))</f>
        <v/>
      </c>
    </row>
    <row r="2125">
      <c r="A2125">
        <f>INDEX(resultados!$A$2:$ZZ$2386, 2119, MATCH($B$1, resultados!$A$1:$ZZ$1, 0))</f>
        <v/>
      </c>
      <c r="B2125">
        <f>INDEX(resultados!$A$2:$ZZ$2386, 2119, MATCH($B$2, resultados!$A$1:$ZZ$1, 0))</f>
        <v/>
      </c>
      <c r="C2125">
        <f>INDEX(resultados!$A$2:$ZZ$2386, 2119, MATCH($B$3, resultados!$A$1:$ZZ$1, 0))</f>
        <v/>
      </c>
    </row>
    <row r="2126">
      <c r="A2126">
        <f>INDEX(resultados!$A$2:$ZZ$2386, 2120, MATCH($B$1, resultados!$A$1:$ZZ$1, 0))</f>
        <v/>
      </c>
      <c r="B2126">
        <f>INDEX(resultados!$A$2:$ZZ$2386, 2120, MATCH($B$2, resultados!$A$1:$ZZ$1, 0))</f>
        <v/>
      </c>
      <c r="C2126">
        <f>INDEX(resultados!$A$2:$ZZ$2386, 2120, MATCH($B$3, resultados!$A$1:$ZZ$1, 0))</f>
        <v/>
      </c>
    </row>
    <row r="2127">
      <c r="A2127">
        <f>INDEX(resultados!$A$2:$ZZ$2386, 2121, MATCH($B$1, resultados!$A$1:$ZZ$1, 0))</f>
        <v/>
      </c>
      <c r="B2127">
        <f>INDEX(resultados!$A$2:$ZZ$2386, 2121, MATCH($B$2, resultados!$A$1:$ZZ$1, 0))</f>
        <v/>
      </c>
      <c r="C2127">
        <f>INDEX(resultados!$A$2:$ZZ$2386, 2121, MATCH($B$3, resultados!$A$1:$ZZ$1, 0))</f>
        <v/>
      </c>
    </row>
    <row r="2128">
      <c r="A2128">
        <f>INDEX(resultados!$A$2:$ZZ$2386, 2122, MATCH($B$1, resultados!$A$1:$ZZ$1, 0))</f>
        <v/>
      </c>
      <c r="B2128">
        <f>INDEX(resultados!$A$2:$ZZ$2386, 2122, MATCH($B$2, resultados!$A$1:$ZZ$1, 0))</f>
        <v/>
      </c>
      <c r="C2128">
        <f>INDEX(resultados!$A$2:$ZZ$2386, 2122, MATCH($B$3, resultados!$A$1:$ZZ$1, 0))</f>
        <v/>
      </c>
    </row>
    <row r="2129">
      <c r="A2129">
        <f>INDEX(resultados!$A$2:$ZZ$2386, 2123, MATCH($B$1, resultados!$A$1:$ZZ$1, 0))</f>
        <v/>
      </c>
      <c r="B2129">
        <f>INDEX(resultados!$A$2:$ZZ$2386, 2123, MATCH($B$2, resultados!$A$1:$ZZ$1, 0))</f>
        <v/>
      </c>
      <c r="C2129">
        <f>INDEX(resultados!$A$2:$ZZ$2386, 2123, MATCH($B$3, resultados!$A$1:$ZZ$1, 0))</f>
        <v/>
      </c>
    </row>
    <row r="2130">
      <c r="A2130">
        <f>INDEX(resultados!$A$2:$ZZ$2386, 2124, MATCH($B$1, resultados!$A$1:$ZZ$1, 0))</f>
        <v/>
      </c>
      <c r="B2130">
        <f>INDEX(resultados!$A$2:$ZZ$2386, 2124, MATCH($B$2, resultados!$A$1:$ZZ$1, 0))</f>
        <v/>
      </c>
      <c r="C2130">
        <f>INDEX(resultados!$A$2:$ZZ$2386, 2124, MATCH($B$3, resultados!$A$1:$ZZ$1, 0))</f>
        <v/>
      </c>
    </row>
    <row r="2131">
      <c r="A2131">
        <f>INDEX(resultados!$A$2:$ZZ$2386, 2125, MATCH($B$1, resultados!$A$1:$ZZ$1, 0))</f>
        <v/>
      </c>
      <c r="B2131">
        <f>INDEX(resultados!$A$2:$ZZ$2386, 2125, MATCH($B$2, resultados!$A$1:$ZZ$1, 0))</f>
        <v/>
      </c>
      <c r="C2131">
        <f>INDEX(resultados!$A$2:$ZZ$2386, 2125, MATCH($B$3, resultados!$A$1:$ZZ$1, 0))</f>
        <v/>
      </c>
    </row>
    <row r="2132">
      <c r="A2132">
        <f>INDEX(resultados!$A$2:$ZZ$2386, 2126, MATCH($B$1, resultados!$A$1:$ZZ$1, 0))</f>
        <v/>
      </c>
      <c r="B2132">
        <f>INDEX(resultados!$A$2:$ZZ$2386, 2126, MATCH($B$2, resultados!$A$1:$ZZ$1, 0))</f>
        <v/>
      </c>
      <c r="C2132">
        <f>INDEX(resultados!$A$2:$ZZ$2386, 2126, MATCH($B$3, resultados!$A$1:$ZZ$1, 0))</f>
        <v/>
      </c>
    </row>
    <row r="2133">
      <c r="A2133">
        <f>INDEX(resultados!$A$2:$ZZ$2386, 2127, MATCH($B$1, resultados!$A$1:$ZZ$1, 0))</f>
        <v/>
      </c>
      <c r="B2133">
        <f>INDEX(resultados!$A$2:$ZZ$2386, 2127, MATCH($B$2, resultados!$A$1:$ZZ$1, 0))</f>
        <v/>
      </c>
      <c r="C2133">
        <f>INDEX(resultados!$A$2:$ZZ$2386, 2127, MATCH($B$3, resultados!$A$1:$ZZ$1, 0))</f>
        <v/>
      </c>
    </row>
    <row r="2134">
      <c r="A2134">
        <f>INDEX(resultados!$A$2:$ZZ$2386, 2128, MATCH($B$1, resultados!$A$1:$ZZ$1, 0))</f>
        <v/>
      </c>
      <c r="B2134">
        <f>INDEX(resultados!$A$2:$ZZ$2386, 2128, MATCH($B$2, resultados!$A$1:$ZZ$1, 0))</f>
        <v/>
      </c>
      <c r="C2134">
        <f>INDEX(resultados!$A$2:$ZZ$2386, 2128, MATCH($B$3, resultados!$A$1:$ZZ$1, 0))</f>
        <v/>
      </c>
    </row>
    <row r="2135">
      <c r="A2135">
        <f>INDEX(resultados!$A$2:$ZZ$2386, 2129, MATCH($B$1, resultados!$A$1:$ZZ$1, 0))</f>
        <v/>
      </c>
      <c r="B2135">
        <f>INDEX(resultados!$A$2:$ZZ$2386, 2129, MATCH($B$2, resultados!$A$1:$ZZ$1, 0))</f>
        <v/>
      </c>
      <c r="C2135">
        <f>INDEX(resultados!$A$2:$ZZ$2386, 2129, MATCH($B$3, resultados!$A$1:$ZZ$1, 0))</f>
        <v/>
      </c>
    </row>
    <row r="2136">
      <c r="A2136">
        <f>INDEX(resultados!$A$2:$ZZ$2386, 2130, MATCH($B$1, resultados!$A$1:$ZZ$1, 0))</f>
        <v/>
      </c>
      <c r="B2136">
        <f>INDEX(resultados!$A$2:$ZZ$2386, 2130, MATCH($B$2, resultados!$A$1:$ZZ$1, 0))</f>
        <v/>
      </c>
      <c r="C2136">
        <f>INDEX(resultados!$A$2:$ZZ$2386, 2130, MATCH($B$3, resultados!$A$1:$ZZ$1, 0))</f>
        <v/>
      </c>
    </row>
    <row r="2137">
      <c r="A2137">
        <f>INDEX(resultados!$A$2:$ZZ$2386, 2131, MATCH($B$1, resultados!$A$1:$ZZ$1, 0))</f>
        <v/>
      </c>
      <c r="B2137">
        <f>INDEX(resultados!$A$2:$ZZ$2386, 2131, MATCH($B$2, resultados!$A$1:$ZZ$1, 0))</f>
        <v/>
      </c>
      <c r="C2137">
        <f>INDEX(resultados!$A$2:$ZZ$2386, 2131, MATCH($B$3, resultados!$A$1:$ZZ$1, 0))</f>
        <v/>
      </c>
    </row>
    <row r="2138">
      <c r="A2138">
        <f>INDEX(resultados!$A$2:$ZZ$2386, 2132, MATCH($B$1, resultados!$A$1:$ZZ$1, 0))</f>
        <v/>
      </c>
      <c r="B2138">
        <f>INDEX(resultados!$A$2:$ZZ$2386, 2132, MATCH($B$2, resultados!$A$1:$ZZ$1, 0))</f>
        <v/>
      </c>
      <c r="C2138">
        <f>INDEX(resultados!$A$2:$ZZ$2386, 2132, MATCH($B$3, resultados!$A$1:$ZZ$1, 0))</f>
        <v/>
      </c>
    </row>
    <row r="2139">
      <c r="A2139">
        <f>INDEX(resultados!$A$2:$ZZ$2386, 2133, MATCH($B$1, resultados!$A$1:$ZZ$1, 0))</f>
        <v/>
      </c>
      <c r="B2139">
        <f>INDEX(resultados!$A$2:$ZZ$2386, 2133, MATCH($B$2, resultados!$A$1:$ZZ$1, 0))</f>
        <v/>
      </c>
      <c r="C2139">
        <f>INDEX(resultados!$A$2:$ZZ$2386, 2133, MATCH($B$3, resultados!$A$1:$ZZ$1, 0))</f>
        <v/>
      </c>
    </row>
    <row r="2140">
      <c r="A2140">
        <f>INDEX(resultados!$A$2:$ZZ$2386, 2134, MATCH($B$1, resultados!$A$1:$ZZ$1, 0))</f>
        <v/>
      </c>
      <c r="B2140">
        <f>INDEX(resultados!$A$2:$ZZ$2386, 2134, MATCH($B$2, resultados!$A$1:$ZZ$1, 0))</f>
        <v/>
      </c>
      <c r="C2140">
        <f>INDEX(resultados!$A$2:$ZZ$2386, 2134, MATCH($B$3, resultados!$A$1:$ZZ$1, 0))</f>
        <v/>
      </c>
    </row>
    <row r="2141">
      <c r="A2141">
        <f>INDEX(resultados!$A$2:$ZZ$2386, 2135, MATCH($B$1, resultados!$A$1:$ZZ$1, 0))</f>
        <v/>
      </c>
      <c r="B2141">
        <f>INDEX(resultados!$A$2:$ZZ$2386, 2135, MATCH($B$2, resultados!$A$1:$ZZ$1, 0))</f>
        <v/>
      </c>
      <c r="C2141">
        <f>INDEX(resultados!$A$2:$ZZ$2386, 2135, MATCH($B$3, resultados!$A$1:$ZZ$1, 0))</f>
        <v/>
      </c>
    </row>
    <row r="2142">
      <c r="A2142">
        <f>INDEX(resultados!$A$2:$ZZ$2386, 2136, MATCH($B$1, resultados!$A$1:$ZZ$1, 0))</f>
        <v/>
      </c>
      <c r="B2142">
        <f>INDEX(resultados!$A$2:$ZZ$2386, 2136, MATCH($B$2, resultados!$A$1:$ZZ$1, 0))</f>
        <v/>
      </c>
      <c r="C2142">
        <f>INDEX(resultados!$A$2:$ZZ$2386, 2136, MATCH($B$3, resultados!$A$1:$ZZ$1, 0))</f>
        <v/>
      </c>
    </row>
    <row r="2143">
      <c r="A2143">
        <f>INDEX(resultados!$A$2:$ZZ$2386, 2137, MATCH($B$1, resultados!$A$1:$ZZ$1, 0))</f>
        <v/>
      </c>
      <c r="B2143">
        <f>INDEX(resultados!$A$2:$ZZ$2386, 2137, MATCH($B$2, resultados!$A$1:$ZZ$1, 0))</f>
        <v/>
      </c>
      <c r="C2143">
        <f>INDEX(resultados!$A$2:$ZZ$2386, 2137, MATCH($B$3, resultados!$A$1:$ZZ$1, 0))</f>
        <v/>
      </c>
    </row>
    <row r="2144">
      <c r="A2144">
        <f>INDEX(resultados!$A$2:$ZZ$2386, 2138, MATCH($B$1, resultados!$A$1:$ZZ$1, 0))</f>
        <v/>
      </c>
      <c r="B2144">
        <f>INDEX(resultados!$A$2:$ZZ$2386, 2138, MATCH($B$2, resultados!$A$1:$ZZ$1, 0))</f>
        <v/>
      </c>
      <c r="C2144">
        <f>INDEX(resultados!$A$2:$ZZ$2386, 2138, MATCH($B$3, resultados!$A$1:$ZZ$1, 0))</f>
        <v/>
      </c>
    </row>
    <row r="2145">
      <c r="A2145">
        <f>INDEX(resultados!$A$2:$ZZ$2386, 2139, MATCH($B$1, resultados!$A$1:$ZZ$1, 0))</f>
        <v/>
      </c>
      <c r="B2145">
        <f>INDEX(resultados!$A$2:$ZZ$2386, 2139, MATCH($B$2, resultados!$A$1:$ZZ$1, 0))</f>
        <v/>
      </c>
      <c r="C2145">
        <f>INDEX(resultados!$A$2:$ZZ$2386, 2139, MATCH($B$3, resultados!$A$1:$ZZ$1, 0))</f>
        <v/>
      </c>
    </row>
    <row r="2146">
      <c r="A2146">
        <f>INDEX(resultados!$A$2:$ZZ$2386, 2140, MATCH($B$1, resultados!$A$1:$ZZ$1, 0))</f>
        <v/>
      </c>
      <c r="B2146">
        <f>INDEX(resultados!$A$2:$ZZ$2386, 2140, MATCH($B$2, resultados!$A$1:$ZZ$1, 0))</f>
        <v/>
      </c>
      <c r="C2146">
        <f>INDEX(resultados!$A$2:$ZZ$2386, 2140, MATCH($B$3, resultados!$A$1:$ZZ$1, 0))</f>
        <v/>
      </c>
    </row>
    <row r="2147">
      <c r="A2147">
        <f>INDEX(resultados!$A$2:$ZZ$2386, 2141, MATCH($B$1, resultados!$A$1:$ZZ$1, 0))</f>
        <v/>
      </c>
      <c r="B2147">
        <f>INDEX(resultados!$A$2:$ZZ$2386, 2141, MATCH($B$2, resultados!$A$1:$ZZ$1, 0))</f>
        <v/>
      </c>
      <c r="C2147">
        <f>INDEX(resultados!$A$2:$ZZ$2386, 2141, MATCH($B$3, resultados!$A$1:$ZZ$1, 0))</f>
        <v/>
      </c>
    </row>
    <row r="2148">
      <c r="A2148">
        <f>INDEX(resultados!$A$2:$ZZ$2386, 2142, MATCH($B$1, resultados!$A$1:$ZZ$1, 0))</f>
        <v/>
      </c>
      <c r="B2148">
        <f>INDEX(resultados!$A$2:$ZZ$2386, 2142, MATCH($B$2, resultados!$A$1:$ZZ$1, 0))</f>
        <v/>
      </c>
      <c r="C2148">
        <f>INDEX(resultados!$A$2:$ZZ$2386, 2142, MATCH($B$3, resultados!$A$1:$ZZ$1, 0))</f>
        <v/>
      </c>
    </row>
    <row r="2149">
      <c r="A2149">
        <f>INDEX(resultados!$A$2:$ZZ$2386, 2143, MATCH($B$1, resultados!$A$1:$ZZ$1, 0))</f>
        <v/>
      </c>
      <c r="B2149">
        <f>INDEX(resultados!$A$2:$ZZ$2386, 2143, MATCH($B$2, resultados!$A$1:$ZZ$1, 0))</f>
        <v/>
      </c>
      <c r="C2149">
        <f>INDEX(resultados!$A$2:$ZZ$2386, 2143, MATCH($B$3, resultados!$A$1:$ZZ$1, 0))</f>
        <v/>
      </c>
    </row>
    <row r="2150">
      <c r="A2150">
        <f>INDEX(resultados!$A$2:$ZZ$2386, 2144, MATCH($B$1, resultados!$A$1:$ZZ$1, 0))</f>
        <v/>
      </c>
      <c r="B2150">
        <f>INDEX(resultados!$A$2:$ZZ$2386, 2144, MATCH($B$2, resultados!$A$1:$ZZ$1, 0))</f>
        <v/>
      </c>
      <c r="C2150">
        <f>INDEX(resultados!$A$2:$ZZ$2386, 2144, MATCH($B$3, resultados!$A$1:$ZZ$1, 0))</f>
        <v/>
      </c>
    </row>
    <row r="2151">
      <c r="A2151">
        <f>INDEX(resultados!$A$2:$ZZ$2386, 2145, MATCH($B$1, resultados!$A$1:$ZZ$1, 0))</f>
        <v/>
      </c>
      <c r="B2151">
        <f>INDEX(resultados!$A$2:$ZZ$2386, 2145, MATCH($B$2, resultados!$A$1:$ZZ$1, 0))</f>
        <v/>
      </c>
      <c r="C2151">
        <f>INDEX(resultados!$A$2:$ZZ$2386, 2145, MATCH($B$3, resultados!$A$1:$ZZ$1, 0))</f>
        <v/>
      </c>
    </row>
    <row r="2152">
      <c r="A2152">
        <f>INDEX(resultados!$A$2:$ZZ$2386, 2146, MATCH($B$1, resultados!$A$1:$ZZ$1, 0))</f>
        <v/>
      </c>
      <c r="B2152">
        <f>INDEX(resultados!$A$2:$ZZ$2386, 2146, MATCH($B$2, resultados!$A$1:$ZZ$1, 0))</f>
        <v/>
      </c>
      <c r="C2152">
        <f>INDEX(resultados!$A$2:$ZZ$2386, 2146, MATCH($B$3, resultados!$A$1:$ZZ$1, 0))</f>
        <v/>
      </c>
    </row>
    <row r="2153">
      <c r="A2153">
        <f>INDEX(resultados!$A$2:$ZZ$2386, 2147, MATCH($B$1, resultados!$A$1:$ZZ$1, 0))</f>
        <v/>
      </c>
      <c r="B2153">
        <f>INDEX(resultados!$A$2:$ZZ$2386, 2147, MATCH($B$2, resultados!$A$1:$ZZ$1, 0))</f>
        <v/>
      </c>
      <c r="C2153">
        <f>INDEX(resultados!$A$2:$ZZ$2386, 2147, MATCH($B$3, resultados!$A$1:$ZZ$1, 0))</f>
        <v/>
      </c>
    </row>
    <row r="2154">
      <c r="A2154">
        <f>INDEX(resultados!$A$2:$ZZ$2386, 2148, MATCH($B$1, resultados!$A$1:$ZZ$1, 0))</f>
        <v/>
      </c>
      <c r="B2154">
        <f>INDEX(resultados!$A$2:$ZZ$2386, 2148, MATCH($B$2, resultados!$A$1:$ZZ$1, 0))</f>
        <v/>
      </c>
      <c r="C2154">
        <f>INDEX(resultados!$A$2:$ZZ$2386, 2148, MATCH($B$3, resultados!$A$1:$ZZ$1, 0))</f>
        <v/>
      </c>
    </row>
    <row r="2155">
      <c r="A2155">
        <f>INDEX(resultados!$A$2:$ZZ$2386, 2149, MATCH($B$1, resultados!$A$1:$ZZ$1, 0))</f>
        <v/>
      </c>
      <c r="B2155">
        <f>INDEX(resultados!$A$2:$ZZ$2386, 2149, MATCH($B$2, resultados!$A$1:$ZZ$1, 0))</f>
        <v/>
      </c>
      <c r="C2155">
        <f>INDEX(resultados!$A$2:$ZZ$2386, 2149, MATCH($B$3, resultados!$A$1:$ZZ$1, 0))</f>
        <v/>
      </c>
    </row>
    <row r="2156">
      <c r="A2156">
        <f>INDEX(resultados!$A$2:$ZZ$2386, 2150, MATCH($B$1, resultados!$A$1:$ZZ$1, 0))</f>
        <v/>
      </c>
      <c r="B2156">
        <f>INDEX(resultados!$A$2:$ZZ$2386, 2150, MATCH($B$2, resultados!$A$1:$ZZ$1, 0))</f>
        <v/>
      </c>
      <c r="C2156">
        <f>INDEX(resultados!$A$2:$ZZ$2386, 2150, MATCH($B$3, resultados!$A$1:$ZZ$1, 0))</f>
        <v/>
      </c>
    </row>
    <row r="2157">
      <c r="A2157">
        <f>INDEX(resultados!$A$2:$ZZ$2386, 2151, MATCH($B$1, resultados!$A$1:$ZZ$1, 0))</f>
        <v/>
      </c>
      <c r="B2157">
        <f>INDEX(resultados!$A$2:$ZZ$2386, 2151, MATCH($B$2, resultados!$A$1:$ZZ$1, 0))</f>
        <v/>
      </c>
      <c r="C2157">
        <f>INDEX(resultados!$A$2:$ZZ$2386, 2151, MATCH($B$3, resultados!$A$1:$ZZ$1, 0))</f>
        <v/>
      </c>
    </row>
    <row r="2158">
      <c r="A2158">
        <f>INDEX(resultados!$A$2:$ZZ$2386, 2152, MATCH($B$1, resultados!$A$1:$ZZ$1, 0))</f>
        <v/>
      </c>
      <c r="B2158">
        <f>INDEX(resultados!$A$2:$ZZ$2386, 2152, MATCH($B$2, resultados!$A$1:$ZZ$1, 0))</f>
        <v/>
      </c>
      <c r="C2158">
        <f>INDEX(resultados!$A$2:$ZZ$2386, 2152, MATCH($B$3, resultados!$A$1:$ZZ$1, 0))</f>
        <v/>
      </c>
    </row>
    <row r="2159">
      <c r="A2159">
        <f>INDEX(resultados!$A$2:$ZZ$2386, 2153, MATCH($B$1, resultados!$A$1:$ZZ$1, 0))</f>
        <v/>
      </c>
      <c r="B2159">
        <f>INDEX(resultados!$A$2:$ZZ$2386, 2153, MATCH($B$2, resultados!$A$1:$ZZ$1, 0))</f>
        <v/>
      </c>
      <c r="C2159">
        <f>INDEX(resultados!$A$2:$ZZ$2386, 2153, MATCH($B$3, resultados!$A$1:$ZZ$1, 0))</f>
        <v/>
      </c>
    </row>
    <row r="2160">
      <c r="A2160">
        <f>INDEX(resultados!$A$2:$ZZ$2386, 2154, MATCH($B$1, resultados!$A$1:$ZZ$1, 0))</f>
        <v/>
      </c>
      <c r="B2160">
        <f>INDEX(resultados!$A$2:$ZZ$2386, 2154, MATCH($B$2, resultados!$A$1:$ZZ$1, 0))</f>
        <v/>
      </c>
      <c r="C2160">
        <f>INDEX(resultados!$A$2:$ZZ$2386, 2154, MATCH($B$3, resultados!$A$1:$ZZ$1, 0))</f>
        <v/>
      </c>
    </row>
    <row r="2161">
      <c r="A2161">
        <f>INDEX(resultados!$A$2:$ZZ$2386, 2155, MATCH($B$1, resultados!$A$1:$ZZ$1, 0))</f>
        <v/>
      </c>
      <c r="B2161">
        <f>INDEX(resultados!$A$2:$ZZ$2386, 2155, MATCH($B$2, resultados!$A$1:$ZZ$1, 0))</f>
        <v/>
      </c>
      <c r="C2161">
        <f>INDEX(resultados!$A$2:$ZZ$2386, 2155, MATCH($B$3, resultados!$A$1:$ZZ$1, 0))</f>
        <v/>
      </c>
    </row>
    <row r="2162">
      <c r="A2162">
        <f>INDEX(resultados!$A$2:$ZZ$2386, 2156, MATCH($B$1, resultados!$A$1:$ZZ$1, 0))</f>
        <v/>
      </c>
      <c r="B2162">
        <f>INDEX(resultados!$A$2:$ZZ$2386, 2156, MATCH($B$2, resultados!$A$1:$ZZ$1, 0))</f>
        <v/>
      </c>
      <c r="C2162">
        <f>INDEX(resultados!$A$2:$ZZ$2386, 2156, MATCH($B$3, resultados!$A$1:$ZZ$1, 0))</f>
        <v/>
      </c>
    </row>
    <row r="2163">
      <c r="A2163">
        <f>INDEX(resultados!$A$2:$ZZ$2386, 2157, MATCH($B$1, resultados!$A$1:$ZZ$1, 0))</f>
        <v/>
      </c>
      <c r="B2163">
        <f>INDEX(resultados!$A$2:$ZZ$2386, 2157, MATCH($B$2, resultados!$A$1:$ZZ$1, 0))</f>
        <v/>
      </c>
      <c r="C2163">
        <f>INDEX(resultados!$A$2:$ZZ$2386, 2157, MATCH($B$3, resultados!$A$1:$ZZ$1, 0))</f>
        <v/>
      </c>
    </row>
    <row r="2164">
      <c r="A2164">
        <f>INDEX(resultados!$A$2:$ZZ$2386, 2158, MATCH($B$1, resultados!$A$1:$ZZ$1, 0))</f>
        <v/>
      </c>
      <c r="B2164">
        <f>INDEX(resultados!$A$2:$ZZ$2386, 2158, MATCH($B$2, resultados!$A$1:$ZZ$1, 0))</f>
        <v/>
      </c>
      <c r="C2164">
        <f>INDEX(resultados!$A$2:$ZZ$2386, 2158, MATCH($B$3, resultados!$A$1:$ZZ$1, 0))</f>
        <v/>
      </c>
    </row>
    <row r="2165">
      <c r="A2165">
        <f>INDEX(resultados!$A$2:$ZZ$2386, 2159, MATCH($B$1, resultados!$A$1:$ZZ$1, 0))</f>
        <v/>
      </c>
      <c r="B2165">
        <f>INDEX(resultados!$A$2:$ZZ$2386, 2159, MATCH($B$2, resultados!$A$1:$ZZ$1, 0))</f>
        <v/>
      </c>
      <c r="C2165">
        <f>INDEX(resultados!$A$2:$ZZ$2386, 2159, MATCH($B$3, resultados!$A$1:$ZZ$1, 0))</f>
        <v/>
      </c>
    </row>
    <row r="2166">
      <c r="A2166">
        <f>INDEX(resultados!$A$2:$ZZ$2386, 2160, MATCH($B$1, resultados!$A$1:$ZZ$1, 0))</f>
        <v/>
      </c>
      <c r="B2166">
        <f>INDEX(resultados!$A$2:$ZZ$2386, 2160, MATCH($B$2, resultados!$A$1:$ZZ$1, 0))</f>
        <v/>
      </c>
      <c r="C2166">
        <f>INDEX(resultados!$A$2:$ZZ$2386, 2160, MATCH($B$3, resultados!$A$1:$ZZ$1, 0))</f>
        <v/>
      </c>
    </row>
    <row r="2167">
      <c r="A2167">
        <f>INDEX(resultados!$A$2:$ZZ$2386, 2161, MATCH($B$1, resultados!$A$1:$ZZ$1, 0))</f>
        <v/>
      </c>
      <c r="B2167">
        <f>INDEX(resultados!$A$2:$ZZ$2386, 2161, MATCH($B$2, resultados!$A$1:$ZZ$1, 0))</f>
        <v/>
      </c>
      <c r="C2167">
        <f>INDEX(resultados!$A$2:$ZZ$2386, 2161, MATCH($B$3, resultados!$A$1:$ZZ$1, 0))</f>
        <v/>
      </c>
    </row>
    <row r="2168">
      <c r="A2168">
        <f>INDEX(resultados!$A$2:$ZZ$2386, 2162, MATCH($B$1, resultados!$A$1:$ZZ$1, 0))</f>
        <v/>
      </c>
      <c r="B2168">
        <f>INDEX(resultados!$A$2:$ZZ$2386, 2162, MATCH($B$2, resultados!$A$1:$ZZ$1, 0))</f>
        <v/>
      </c>
      <c r="C2168">
        <f>INDEX(resultados!$A$2:$ZZ$2386, 2162, MATCH($B$3, resultados!$A$1:$ZZ$1, 0))</f>
        <v/>
      </c>
    </row>
    <row r="2169">
      <c r="A2169">
        <f>INDEX(resultados!$A$2:$ZZ$2386, 2163, MATCH($B$1, resultados!$A$1:$ZZ$1, 0))</f>
        <v/>
      </c>
      <c r="B2169">
        <f>INDEX(resultados!$A$2:$ZZ$2386, 2163, MATCH($B$2, resultados!$A$1:$ZZ$1, 0))</f>
        <v/>
      </c>
      <c r="C2169">
        <f>INDEX(resultados!$A$2:$ZZ$2386, 2163, MATCH($B$3, resultados!$A$1:$ZZ$1, 0))</f>
        <v/>
      </c>
    </row>
    <row r="2170">
      <c r="A2170">
        <f>INDEX(resultados!$A$2:$ZZ$2386, 2164, MATCH($B$1, resultados!$A$1:$ZZ$1, 0))</f>
        <v/>
      </c>
      <c r="B2170">
        <f>INDEX(resultados!$A$2:$ZZ$2386, 2164, MATCH($B$2, resultados!$A$1:$ZZ$1, 0))</f>
        <v/>
      </c>
      <c r="C2170">
        <f>INDEX(resultados!$A$2:$ZZ$2386, 2164, MATCH($B$3, resultados!$A$1:$ZZ$1, 0))</f>
        <v/>
      </c>
    </row>
    <row r="2171">
      <c r="A2171">
        <f>INDEX(resultados!$A$2:$ZZ$2386, 2165, MATCH($B$1, resultados!$A$1:$ZZ$1, 0))</f>
        <v/>
      </c>
      <c r="B2171">
        <f>INDEX(resultados!$A$2:$ZZ$2386, 2165, MATCH($B$2, resultados!$A$1:$ZZ$1, 0))</f>
        <v/>
      </c>
      <c r="C2171">
        <f>INDEX(resultados!$A$2:$ZZ$2386, 2165, MATCH($B$3, resultados!$A$1:$ZZ$1, 0))</f>
        <v/>
      </c>
    </row>
    <row r="2172">
      <c r="A2172">
        <f>INDEX(resultados!$A$2:$ZZ$2386, 2166, MATCH($B$1, resultados!$A$1:$ZZ$1, 0))</f>
        <v/>
      </c>
      <c r="B2172">
        <f>INDEX(resultados!$A$2:$ZZ$2386, 2166, MATCH($B$2, resultados!$A$1:$ZZ$1, 0))</f>
        <v/>
      </c>
      <c r="C2172">
        <f>INDEX(resultados!$A$2:$ZZ$2386, 2166, MATCH($B$3, resultados!$A$1:$ZZ$1, 0))</f>
        <v/>
      </c>
    </row>
    <row r="2173">
      <c r="A2173">
        <f>INDEX(resultados!$A$2:$ZZ$2386, 2167, MATCH($B$1, resultados!$A$1:$ZZ$1, 0))</f>
        <v/>
      </c>
      <c r="B2173">
        <f>INDEX(resultados!$A$2:$ZZ$2386, 2167, MATCH($B$2, resultados!$A$1:$ZZ$1, 0))</f>
        <v/>
      </c>
      <c r="C2173">
        <f>INDEX(resultados!$A$2:$ZZ$2386, 2167, MATCH($B$3, resultados!$A$1:$ZZ$1, 0))</f>
        <v/>
      </c>
    </row>
    <row r="2174">
      <c r="A2174">
        <f>INDEX(resultados!$A$2:$ZZ$2386, 2168, MATCH($B$1, resultados!$A$1:$ZZ$1, 0))</f>
        <v/>
      </c>
      <c r="B2174">
        <f>INDEX(resultados!$A$2:$ZZ$2386, 2168, MATCH($B$2, resultados!$A$1:$ZZ$1, 0))</f>
        <v/>
      </c>
      <c r="C2174">
        <f>INDEX(resultados!$A$2:$ZZ$2386, 2168, MATCH($B$3, resultados!$A$1:$ZZ$1, 0))</f>
        <v/>
      </c>
    </row>
    <row r="2175">
      <c r="A2175">
        <f>INDEX(resultados!$A$2:$ZZ$2386, 2169, MATCH($B$1, resultados!$A$1:$ZZ$1, 0))</f>
        <v/>
      </c>
      <c r="B2175">
        <f>INDEX(resultados!$A$2:$ZZ$2386, 2169, MATCH($B$2, resultados!$A$1:$ZZ$1, 0))</f>
        <v/>
      </c>
      <c r="C2175">
        <f>INDEX(resultados!$A$2:$ZZ$2386, 2169, MATCH($B$3, resultados!$A$1:$ZZ$1, 0))</f>
        <v/>
      </c>
    </row>
    <row r="2176">
      <c r="A2176">
        <f>INDEX(resultados!$A$2:$ZZ$2386, 2170, MATCH($B$1, resultados!$A$1:$ZZ$1, 0))</f>
        <v/>
      </c>
      <c r="B2176">
        <f>INDEX(resultados!$A$2:$ZZ$2386, 2170, MATCH($B$2, resultados!$A$1:$ZZ$1, 0))</f>
        <v/>
      </c>
      <c r="C2176">
        <f>INDEX(resultados!$A$2:$ZZ$2386, 2170, MATCH($B$3, resultados!$A$1:$ZZ$1, 0))</f>
        <v/>
      </c>
    </row>
    <row r="2177">
      <c r="A2177">
        <f>INDEX(resultados!$A$2:$ZZ$2386, 2171, MATCH($B$1, resultados!$A$1:$ZZ$1, 0))</f>
        <v/>
      </c>
      <c r="B2177">
        <f>INDEX(resultados!$A$2:$ZZ$2386, 2171, MATCH($B$2, resultados!$A$1:$ZZ$1, 0))</f>
        <v/>
      </c>
      <c r="C2177">
        <f>INDEX(resultados!$A$2:$ZZ$2386, 2171, MATCH($B$3, resultados!$A$1:$ZZ$1, 0))</f>
        <v/>
      </c>
    </row>
    <row r="2178">
      <c r="A2178">
        <f>INDEX(resultados!$A$2:$ZZ$2386, 2172, MATCH($B$1, resultados!$A$1:$ZZ$1, 0))</f>
        <v/>
      </c>
      <c r="B2178">
        <f>INDEX(resultados!$A$2:$ZZ$2386, 2172, MATCH($B$2, resultados!$A$1:$ZZ$1, 0))</f>
        <v/>
      </c>
      <c r="C2178">
        <f>INDEX(resultados!$A$2:$ZZ$2386, 2172, MATCH($B$3, resultados!$A$1:$ZZ$1, 0))</f>
        <v/>
      </c>
    </row>
    <row r="2179">
      <c r="A2179">
        <f>INDEX(resultados!$A$2:$ZZ$2386, 2173, MATCH($B$1, resultados!$A$1:$ZZ$1, 0))</f>
        <v/>
      </c>
      <c r="B2179">
        <f>INDEX(resultados!$A$2:$ZZ$2386, 2173, MATCH($B$2, resultados!$A$1:$ZZ$1, 0))</f>
        <v/>
      </c>
      <c r="C2179">
        <f>INDEX(resultados!$A$2:$ZZ$2386, 2173, MATCH($B$3, resultados!$A$1:$ZZ$1, 0))</f>
        <v/>
      </c>
    </row>
    <row r="2180">
      <c r="A2180">
        <f>INDEX(resultados!$A$2:$ZZ$2386, 2174, MATCH($B$1, resultados!$A$1:$ZZ$1, 0))</f>
        <v/>
      </c>
      <c r="B2180">
        <f>INDEX(resultados!$A$2:$ZZ$2386, 2174, MATCH($B$2, resultados!$A$1:$ZZ$1, 0))</f>
        <v/>
      </c>
      <c r="C2180">
        <f>INDEX(resultados!$A$2:$ZZ$2386, 2174, MATCH($B$3, resultados!$A$1:$ZZ$1, 0))</f>
        <v/>
      </c>
    </row>
    <row r="2181">
      <c r="A2181">
        <f>INDEX(resultados!$A$2:$ZZ$2386, 2175, MATCH($B$1, resultados!$A$1:$ZZ$1, 0))</f>
        <v/>
      </c>
      <c r="B2181">
        <f>INDEX(resultados!$A$2:$ZZ$2386, 2175, MATCH($B$2, resultados!$A$1:$ZZ$1, 0))</f>
        <v/>
      </c>
      <c r="C2181">
        <f>INDEX(resultados!$A$2:$ZZ$2386, 2175, MATCH($B$3, resultados!$A$1:$ZZ$1, 0))</f>
        <v/>
      </c>
    </row>
    <row r="2182">
      <c r="A2182">
        <f>INDEX(resultados!$A$2:$ZZ$2386, 2176, MATCH($B$1, resultados!$A$1:$ZZ$1, 0))</f>
        <v/>
      </c>
      <c r="B2182">
        <f>INDEX(resultados!$A$2:$ZZ$2386, 2176, MATCH($B$2, resultados!$A$1:$ZZ$1, 0))</f>
        <v/>
      </c>
      <c r="C2182">
        <f>INDEX(resultados!$A$2:$ZZ$2386, 2176, MATCH($B$3, resultados!$A$1:$ZZ$1, 0))</f>
        <v/>
      </c>
    </row>
    <row r="2183">
      <c r="A2183">
        <f>INDEX(resultados!$A$2:$ZZ$2386, 2177, MATCH($B$1, resultados!$A$1:$ZZ$1, 0))</f>
        <v/>
      </c>
      <c r="B2183">
        <f>INDEX(resultados!$A$2:$ZZ$2386, 2177, MATCH($B$2, resultados!$A$1:$ZZ$1, 0))</f>
        <v/>
      </c>
      <c r="C2183">
        <f>INDEX(resultados!$A$2:$ZZ$2386, 2177, MATCH($B$3, resultados!$A$1:$ZZ$1, 0))</f>
        <v/>
      </c>
    </row>
    <row r="2184">
      <c r="A2184">
        <f>INDEX(resultados!$A$2:$ZZ$2386, 2178, MATCH($B$1, resultados!$A$1:$ZZ$1, 0))</f>
        <v/>
      </c>
      <c r="B2184">
        <f>INDEX(resultados!$A$2:$ZZ$2386, 2178, MATCH($B$2, resultados!$A$1:$ZZ$1, 0))</f>
        <v/>
      </c>
      <c r="C2184">
        <f>INDEX(resultados!$A$2:$ZZ$2386, 2178, MATCH($B$3, resultados!$A$1:$ZZ$1, 0))</f>
        <v/>
      </c>
    </row>
    <row r="2185">
      <c r="A2185">
        <f>INDEX(resultados!$A$2:$ZZ$2386, 2179, MATCH($B$1, resultados!$A$1:$ZZ$1, 0))</f>
        <v/>
      </c>
      <c r="B2185">
        <f>INDEX(resultados!$A$2:$ZZ$2386, 2179, MATCH($B$2, resultados!$A$1:$ZZ$1, 0))</f>
        <v/>
      </c>
      <c r="C2185">
        <f>INDEX(resultados!$A$2:$ZZ$2386, 2179, MATCH($B$3, resultados!$A$1:$ZZ$1, 0))</f>
        <v/>
      </c>
    </row>
    <row r="2186">
      <c r="A2186">
        <f>INDEX(resultados!$A$2:$ZZ$2386, 2180, MATCH($B$1, resultados!$A$1:$ZZ$1, 0))</f>
        <v/>
      </c>
      <c r="B2186">
        <f>INDEX(resultados!$A$2:$ZZ$2386, 2180, MATCH($B$2, resultados!$A$1:$ZZ$1, 0))</f>
        <v/>
      </c>
      <c r="C2186">
        <f>INDEX(resultados!$A$2:$ZZ$2386, 2180, MATCH($B$3, resultados!$A$1:$ZZ$1, 0))</f>
        <v/>
      </c>
    </row>
    <row r="2187">
      <c r="A2187">
        <f>INDEX(resultados!$A$2:$ZZ$2386, 2181, MATCH($B$1, resultados!$A$1:$ZZ$1, 0))</f>
        <v/>
      </c>
      <c r="B2187">
        <f>INDEX(resultados!$A$2:$ZZ$2386, 2181, MATCH($B$2, resultados!$A$1:$ZZ$1, 0))</f>
        <v/>
      </c>
      <c r="C2187">
        <f>INDEX(resultados!$A$2:$ZZ$2386, 2181, MATCH($B$3, resultados!$A$1:$ZZ$1, 0))</f>
        <v/>
      </c>
    </row>
    <row r="2188">
      <c r="A2188">
        <f>INDEX(resultados!$A$2:$ZZ$2386, 2182, MATCH($B$1, resultados!$A$1:$ZZ$1, 0))</f>
        <v/>
      </c>
      <c r="B2188">
        <f>INDEX(resultados!$A$2:$ZZ$2386, 2182, MATCH($B$2, resultados!$A$1:$ZZ$1, 0))</f>
        <v/>
      </c>
      <c r="C2188">
        <f>INDEX(resultados!$A$2:$ZZ$2386, 2182, MATCH($B$3, resultados!$A$1:$ZZ$1, 0))</f>
        <v/>
      </c>
    </row>
    <row r="2189">
      <c r="A2189">
        <f>INDEX(resultados!$A$2:$ZZ$2386, 2183, MATCH($B$1, resultados!$A$1:$ZZ$1, 0))</f>
        <v/>
      </c>
      <c r="B2189">
        <f>INDEX(resultados!$A$2:$ZZ$2386, 2183, MATCH($B$2, resultados!$A$1:$ZZ$1, 0))</f>
        <v/>
      </c>
      <c r="C2189">
        <f>INDEX(resultados!$A$2:$ZZ$2386, 2183, MATCH($B$3, resultados!$A$1:$ZZ$1, 0))</f>
        <v/>
      </c>
    </row>
    <row r="2190">
      <c r="A2190">
        <f>INDEX(resultados!$A$2:$ZZ$2386, 2184, MATCH($B$1, resultados!$A$1:$ZZ$1, 0))</f>
        <v/>
      </c>
      <c r="B2190">
        <f>INDEX(resultados!$A$2:$ZZ$2386, 2184, MATCH($B$2, resultados!$A$1:$ZZ$1, 0))</f>
        <v/>
      </c>
      <c r="C2190">
        <f>INDEX(resultados!$A$2:$ZZ$2386, 2184, MATCH($B$3, resultados!$A$1:$ZZ$1, 0))</f>
        <v/>
      </c>
    </row>
    <row r="2191">
      <c r="A2191">
        <f>INDEX(resultados!$A$2:$ZZ$2386, 2185, MATCH($B$1, resultados!$A$1:$ZZ$1, 0))</f>
        <v/>
      </c>
      <c r="B2191">
        <f>INDEX(resultados!$A$2:$ZZ$2386, 2185, MATCH($B$2, resultados!$A$1:$ZZ$1, 0))</f>
        <v/>
      </c>
      <c r="C2191">
        <f>INDEX(resultados!$A$2:$ZZ$2386, 2185, MATCH($B$3, resultados!$A$1:$ZZ$1, 0))</f>
        <v/>
      </c>
    </row>
    <row r="2192">
      <c r="A2192">
        <f>INDEX(resultados!$A$2:$ZZ$2386, 2186, MATCH($B$1, resultados!$A$1:$ZZ$1, 0))</f>
        <v/>
      </c>
      <c r="B2192">
        <f>INDEX(resultados!$A$2:$ZZ$2386, 2186, MATCH($B$2, resultados!$A$1:$ZZ$1, 0))</f>
        <v/>
      </c>
      <c r="C2192">
        <f>INDEX(resultados!$A$2:$ZZ$2386, 2186, MATCH($B$3, resultados!$A$1:$ZZ$1, 0))</f>
        <v/>
      </c>
    </row>
    <row r="2193">
      <c r="A2193">
        <f>INDEX(resultados!$A$2:$ZZ$2386, 2187, MATCH($B$1, resultados!$A$1:$ZZ$1, 0))</f>
        <v/>
      </c>
      <c r="B2193">
        <f>INDEX(resultados!$A$2:$ZZ$2386, 2187, MATCH($B$2, resultados!$A$1:$ZZ$1, 0))</f>
        <v/>
      </c>
      <c r="C2193">
        <f>INDEX(resultados!$A$2:$ZZ$2386, 2187, MATCH($B$3, resultados!$A$1:$ZZ$1, 0))</f>
        <v/>
      </c>
    </row>
    <row r="2194">
      <c r="A2194">
        <f>INDEX(resultados!$A$2:$ZZ$2386, 2188, MATCH($B$1, resultados!$A$1:$ZZ$1, 0))</f>
        <v/>
      </c>
      <c r="B2194">
        <f>INDEX(resultados!$A$2:$ZZ$2386, 2188, MATCH($B$2, resultados!$A$1:$ZZ$1, 0))</f>
        <v/>
      </c>
      <c r="C2194">
        <f>INDEX(resultados!$A$2:$ZZ$2386, 2188, MATCH($B$3, resultados!$A$1:$ZZ$1, 0))</f>
        <v/>
      </c>
    </row>
    <row r="2195">
      <c r="A2195">
        <f>INDEX(resultados!$A$2:$ZZ$2386, 2189, MATCH($B$1, resultados!$A$1:$ZZ$1, 0))</f>
        <v/>
      </c>
      <c r="B2195">
        <f>INDEX(resultados!$A$2:$ZZ$2386, 2189, MATCH($B$2, resultados!$A$1:$ZZ$1, 0))</f>
        <v/>
      </c>
      <c r="C2195">
        <f>INDEX(resultados!$A$2:$ZZ$2386, 2189, MATCH($B$3, resultados!$A$1:$ZZ$1, 0))</f>
        <v/>
      </c>
    </row>
    <row r="2196">
      <c r="A2196">
        <f>INDEX(resultados!$A$2:$ZZ$2386, 2190, MATCH($B$1, resultados!$A$1:$ZZ$1, 0))</f>
        <v/>
      </c>
      <c r="B2196">
        <f>INDEX(resultados!$A$2:$ZZ$2386, 2190, MATCH($B$2, resultados!$A$1:$ZZ$1, 0))</f>
        <v/>
      </c>
      <c r="C2196">
        <f>INDEX(resultados!$A$2:$ZZ$2386, 2190, MATCH($B$3, resultados!$A$1:$ZZ$1, 0))</f>
        <v/>
      </c>
    </row>
    <row r="2197">
      <c r="A2197">
        <f>INDEX(resultados!$A$2:$ZZ$2386, 2191, MATCH($B$1, resultados!$A$1:$ZZ$1, 0))</f>
        <v/>
      </c>
      <c r="B2197">
        <f>INDEX(resultados!$A$2:$ZZ$2386, 2191, MATCH($B$2, resultados!$A$1:$ZZ$1, 0))</f>
        <v/>
      </c>
      <c r="C2197">
        <f>INDEX(resultados!$A$2:$ZZ$2386, 2191, MATCH($B$3, resultados!$A$1:$ZZ$1, 0))</f>
        <v/>
      </c>
    </row>
    <row r="2198">
      <c r="A2198">
        <f>INDEX(resultados!$A$2:$ZZ$2386, 2192, MATCH($B$1, resultados!$A$1:$ZZ$1, 0))</f>
        <v/>
      </c>
      <c r="B2198">
        <f>INDEX(resultados!$A$2:$ZZ$2386, 2192, MATCH($B$2, resultados!$A$1:$ZZ$1, 0))</f>
        <v/>
      </c>
      <c r="C2198">
        <f>INDEX(resultados!$A$2:$ZZ$2386, 2192, MATCH($B$3, resultados!$A$1:$ZZ$1, 0))</f>
        <v/>
      </c>
    </row>
    <row r="2199">
      <c r="A2199">
        <f>INDEX(resultados!$A$2:$ZZ$2386, 2193, MATCH($B$1, resultados!$A$1:$ZZ$1, 0))</f>
        <v/>
      </c>
      <c r="B2199">
        <f>INDEX(resultados!$A$2:$ZZ$2386, 2193, MATCH($B$2, resultados!$A$1:$ZZ$1, 0))</f>
        <v/>
      </c>
      <c r="C2199">
        <f>INDEX(resultados!$A$2:$ZZ$2386, 2193, MATCH($B$3, resultados!$A$1:$ZZ$1, 0))</f>
        <v/>
      </c>
    </row>
    <row r="2200">
      <c r="A2200">
        <f>INDEX(resultados!$A$2:$ZZ$2386, 2194, MATCH($B$1, resultados!$A$1:$ZZ$1, 0))</f>
        <v/>
      </c>
      <c r="B2200">
        <f>INDEX(resultados!$A$2:$ZZ$2386, 2194, MATCH($B$2, resultados!$A$1:$ZZ$1, 0))</f>
        <v/>
      </c>
      <c r="C2200">
        <f>INDEX(resultados!$A$2:$ZZ$2386, 2194, MATCH($B$3, resultados!$A$1:$ZZ$1, 0))</f>
        <v/>
      </c>
    </row>
    <row r="2201">
      <c r="A2201">
        <f>INDEX(resultados!$A$2:$ZZ$2386, 2195, MATCH($B$1, resultados!$A$1:$ZZ$1, 0))</f>
        <v/>
      </c>
      <c r="B2201">
        <f>INDEX(resultados!$A$2:$ZZ$2386, 2195, MATCH($B$2, resultados!$A$1:$ZZ$1, 0))</f>
        <v/>
      </c>
      <c r="C2201">
        <f>INDEX(resultados!$A$2:$ZZ$2386, 2195, MATCH($B$3, resultados!$A$1:$ZZ$1, 0))</f>
        <v/>
      </c>
    </row>
    <row r="2202">
      <c r="A2202">
        <f>INDEX(resultados!$A$2:$ZZ$2386, 2196, MATCH($B$1, resultados!$A$1:$ZZ$1, 0))</f>
        <v/>
      </c>
      <c r="B2202">
        <f>INDEX(resultados!$A$2:$ZZ$2386, 2196, MATCH($B$2, resultados!$A$1:$ZZ$1, 0))</f>
        <v/>
      </c>
      <c r="C2202">
        <f>INDEX(resultados!$A$2:$ZZ$2386, 2196, MATCH($B$3, resultados!$A$1:$ZZ$1, 0))</f>
        <v/>
      </c>
    </row>
    <row r="2203">
      <c r="A2203">
        <f>INDEX(resultados!$A$2:$ZZ$2386, 2197, MATCH($B$1, resultados!$A$1:$ZZ$1, 0))</f>
        <v/>
      </c>
      <c r="B2203">
        <f>INDEX(resultados!$A$2:$ZZ$2386, 2197, MATCH($B$2, resultados!$A$1:$ZZ$1, 0))</f>
        <v/>
      </c>
      <c r="C2203">
        <f>INDEX(resultados!$A$2:$ZZ$2386, 2197, MATCH($B$3, resultados!$A$1:$ZZ$1, 0))</f>
        <v/>
      </c>
    </row>
    <row r="2204">
      <c r="A2204">
        <f>INDEX(resultados!$A$2:$ZZ$2386, 2198, MATCH($B$1, resultados!$A$1:$ZZ$1, 0))</f>
        <v/>
      </c>
      <c r="B2204">
        <f>INDEX(resultados!$A$2:$ZZ$2386, 2198, MATCH($B$2, resultados!$A$1:$ZZ$1, 0))</f>
        <v/>
      </c>
      <c r="C2204">
        <f>INDEX(resultados!$A$2:$ZZ$2386, 2198, MATCH($B$3, resultados!$A$1:$ZZ$1, 0))</f>
        <v/>
      </c>
    </row>
    <row r="2205">
      <c r="A2205">
        <f>INDEX(resultados!$A$2:$ZZ$2386, 2199, MATCH($B$1, resultados!$A$1:$ZZ$1, 0))</f>
        <v/>
      </c>
      <c r="B2205">
        <f>INDEX(resultados!$A$2:$ZZ$2386, 2199, MATCH($B$2, resultados!$A$1:$ZZ$1, 0))</f>
        <v/>
      </c>
      <c r="C2205">
        <f>INDEX(resultados!$A$2:$ZZ$2386, 2199, MATCH($B$3, resultados!$A$1:$ZZ$1, 0))</f>
        <v/>
      </c>
    </row>
    <row r="2206">
      <c r="A2206">
        <f>INDEX(resultados!$A$2:$ZZ$2386, 2200, MATCH($B$1, resultados!$A$1:$ZZ$1, 0))</f>
        <v/>
      </c>
      <c r="B2206">
        <f>INDEX(resultados!$A$2:$ZZ$2386, 2200, MATCH($B$2, resultados!$A$1:$ZZ$1, 0))</f>
        <v/>
      </c>
      <c r="C2206">
        <f>INDEX(resultados!$A$2:$ZZ$2386, 2200, MATCH($B$3, resultados!$A$1:$ZZ$1, 0))</f>
        <v/>
      </c>
    </row>
    <row r="2207">
      <c r="A2207">
        <f>INDEX(resultados!$A$2:$ZZ$2386, 2201, MATCH($B$1, resultados!$A$1:$ZZ$1, 0))</f>
        <v/>
      </c>
      <c r="B2207">
        <f>INDEX(resultados!$A$2:$ZZ$2386, 2201, MATCH($B$2, resultados!$A$1:$ZZ$1, 0))</f>
        <v/>
      </c>
      <c r="C2207">
        <f>INDEX(resultados!$A$2:$ZZ$2386, 2201, MATCH($B$3, resultados!$A$1:$ZZ$1, 0))</f>
        <v/>
      </c>
    </row>
    <row r="2208">
      <c r="A2208">
        <f>INDEX(resultados!$A$2:$ZZ$2386, 2202, MATCH($B$1, resultados!$A$1:$ZZ$1, 0))</f>
        <v/>
      </c>
      <c r="B2208">
        <f>INDEX(resultados!$A$2:$ZZ$2386, 2202, MATCH($B$2, resultados!$A$1:$ZZ$1, 0))</f>
        <v/>
      </c>
      <c r="C2208">
        <f>INDEX(resultados!$A$2:$ZZ$2386, 2202, MATCH($B$3, resultados!$A$1:$ZZ$1, 0))</f>
        <v/>
      </c>
    </row>
    <row r="2209">
      <c r="A2209">
        <f>INDEX(resultados!$A$2:$ZZ$2386, 2203, MATCH($B$1, resultados!$A$1:$ZZ$1, 0))</f>
        <v/>
      </c>
      <c r="B2209">
        <f>INDEX(resultados!$A$2:$ZZ$2386, 2203, MATCH($B$2, resultados!$A$1:$ZZ$1, 0))</f>
        <v/>
      </c>
      <c r="C2209">
        <f>INDEX(resultados!$A$2:$ZZ$2386, 2203, MATCH($B$3, resultados!$A$1:$ZZ$1, 0))</f>
        <v/>
      </c>
    </row>
    <row r="2210">
      <c r="A2210">
        <f>INDEX(resultados!$A$2:$ZZ$2386, 2204, MATCH($B$1, resultados!$A$1:$ZZ$1, 0))</f>
        <v/>
      </c>
      <c r="B2210">
        <f>INDEX(resultados!$A$2:$ZZ$2386, 2204, MATCH($B$2, resultados!$A$1:$ZZ$1, 0))</f>
        <v/>
      </c>
      <c r="C2210">
        <f>INDEX(resultados!$A$2:$ZZ$2386, 2204, MATCH($B$3, resultados!$A$1:$ZZ$1, 0))</f>
        <v/>
      </c>
    </row>
    <row r="2211">
      <c r="A2211">
        <f>INDEX(resultados!$A$2:$ZZ$2386, 2205, MATCH($B$1, resultados!$A$1:$ZZ$1, 0))</f>
        <v/>
      </c>
      <c r="B2211">
        <f>INDEX(resultados!$A$2:$ZZ$2386, 2205, MATCH($B$2, resultados!$A$1:$ZZ$1, 0))</f>
        <v/>
      </c>
      <c r="C2211">
        <f>INDEX(resultados!$A$2:$ZZ$2386, 2205, MATCH($B$3, resultados!$A$1:$ZZ$1, 0))</f>
        <v/>
      </c>
    </row>
    <row r="2212">
      <c r="A2212">
        <f>INDEX(resultados!$A$2:$ZZ$2386, 2206, MATCH($B$1, resultados!$A$1:$ZZ$1, 0))</f>
        <v/>
      </c>
      <c r="B2212">
        <f>INDEX(resultados!$A$2:$ZZ$2386, 2206, MATCH($B$2, resultados!$A$1:$ZZ$1, 0))</f>
        <v/>
      </c>
      <c r="C2212">
        <f>INDEX(resultados!$A$2:$ZZ$2386, 2206, MATCH($B$3, resultados!$A$1:$ZZ$1, 0))</f>
        <v/>
      </c>
    </row>
    <row r="2213">
      <c r="A2213">
        <f>INDEX(resultados!$A$2:$ZZ$2386, 2207, MATCH($B$1, resultados!$A$1:$ZZ$1, 0))</f>
        <v/>
      </c>
      <c r="B2213">
        <f>INDEX(resultados!$A$2:$ZZ$2386, 2207, MATCH($B$2, resultados!$A$1:$ZZ$1, 0))</f>
        <v/>
      </c>
      <c r="C2213">
        <f>INDEX(resultados!$A$2:$ZZ$2386, 2207, MATCH($B$3, resultados!$A$1:$ZZ$1, 0))</f>
        <v/>
      </c>
    </row>
    <row r="2214">
      <c r="A2214">
        <f>INDEX(resultados!$A$2:$ZZ$2386, 2208, MATCH($B$1, resultados!$A$1:$ZZ$1, 0))</f>
        <v/>
      </c>
      <c r="B2214">
        <f>INDEX(resultados!$A$2:$ZZ$2386, 2208, MATCH($B$2, resultados!$A$1:$ZZ$1, 0))</f>
        <v/>
      </c>
      <c r="C2214">
        <f>INDEX(resultados!$A$2:$ZZ$2386, 2208, MATCH($B$3, resultados!$A$1:$ZZ$1, 0))</f>
        <v/>
      </c>
    </row>
    <row r="2215">
      <c r="A2215">
        <f>INDEX(resultados!$A$2:$ZZ$2386, 2209, MATCH($B$1, resultados!$A$1:$ZZ$1, 0))</f>
        <v/>
      </c>
      <c r="B2215">
        <f>INDEX(resultados!$A$2:$ZZ$2386, 2209, MATCH($B$2, resultados!$A$1:$ZZ$1, 0))</f>
        <v/>
      </c>
      <c r="C2215">
        <f>INDEX(resultados!$A$2:$ZZ$2386, 2209, MATCH($B$3, resultados!$A$1:$ZZ$1, 0))</f>
        <v/>
      </c>
    </row>
    <row r="2216">
      <c r="A2216">
        <f>INDEX(resultados!$A$2:$ZZ$2386, 2210, MATCH($B$1, resultados!$A$1:$ZZ$1, 0))</f>
        <v/>
      </c>
      <c r="B2216">
        <f>INDEX(resultados!$A$2:$ZZ$2386, 2210, MATCH($B$2, resultados!$A$1:$ZZ$1, 0))</f>
        <v/>
      </c>
      <c r="C2216">
        <f>INDEX(resultados!$A$2:$ZZ$2386, 2210, MATCH($B$3, resultados!$A$1:$ZZ$1, 0))</f>
        <v/>
      </c>
    </row>
    <row r="2217">
      <c r="A2217">
        <f>INDEX(resultados!$A$2:$ZZ$2386, 2211, MATCH($B$1, resultados!$A$1:$ZZ$1, 0))</f>
        <v/>
      </c>
      <c r="B2217">
        <f>INDEX(resultados!$A$2:$ZZ$2386, 2211, MATCH($B$2, resultados!$A$1:$ZZ$1, 0))</f>
        <v/>
      </c>
      <c r="C2217">
        <f>INDEX(resultados!$A$2:$ZZ$2386, 2211, MATCH($B$3, resultados!$A$1:$ZZ$1, 0))</f>
        <v/>
      </c>
    </row>
    <row r="2218">
      <c r="A2218">
        <f>INDEX(resultados!$A$2:$ZZ$2386, 2212, MATCH($B$1, resultados!$A$1:$ZZ$1, 0))</f>
        <v/>
      </c>
      <c r="B2218">
        <f>INDEX(resultados!$A$2:$ZZ$2386, 2212, MATCH($B$2, resultados!$A$1:$ZZ$1, 0))</f>
        <v/>
      </c>
      <c r="C2218">
        <f>INDEX(resultados!$A$2:$ZZ$2386, 2212, MATCH($B$3, resultados!$A$1:$ZZ$1, 0))</f>
        <v/>
      </c>
    </row>
    <row r="2219">
      <c r="A2219">
        <f>INDEX(resultados!$A$2:$ZZ$2386, 2213, MATCH($B$1, resultados!$A$1:$ZZ$1, 0))</f>
        <v/>
      </c>
      <c r="B2219">
        <f>INDEX(resultados!$A$2:$ZZ$2386, 2213, MATCH($B$2, resultados!$A$1:$ZZ$1, 0))</f>
        <v/>
      </c>
      <c r="C2219">
        <f>INDEX(resultados!$A$2:$ZZ$2386, 2213, MATCH($B$3, resultados!$A$1:$ZZ$1, 0))</f>
        <v/>
      </c>
    </row>
    <row r="2220">
      <c r="A2220">
        <f>INDEX(resultados!$A$2:$ZZ$2386, 2214, MATCH($B$1, resultados!$A$1:$ZZ$1, 0))</f>
        <v/>
      </c>
      <c r="B2220">
        <f>INDEX(resultados!$A$2:$ZZ$2386, 2214, MATCH($B$2, resultados!$A$1:$ZZ$1, 0))</f>
        <v/>
      </c>
      <c r="C2220">
        <f>INDEX(resultados!$A$2:$ZZ$2386, 2214, MATCH($B$3, resultados!$A$1:$ZZ$1, 0))</f>
        <v/>
      </c>
    </row>
    <row r="2221">
      <c r="A2221">
        <f>INDEX(resultados!$A$2:$ZZ$2386, 2215, MATCH($B$1, resultados!$A$1:$ZZ$1, 0))</f>
        <v/>
      </c>
      <c r="B2221">
        <f>INDEX(resultados!$A$2:$ZZ$2386, 2215, MATCH($B$2, resultados!$A$1:$ZZ$1, 0))</f>
        <v/>
      </c>
      <c r="C2221">
        <f>INDEX(resultados!$A$2:$ZZ$2386, 2215, MATCH($B$3, resultados!$A$1:$ZZ$1, 0))</f>
        <v/>
      </c>
    </row>
    <row r="2222">
      <c r="A2222">
        <f>INDEX(resultados!$A$2:$ZZ$2386, 2216, MATCH($B$1, resultados!$A$1:$ZZ$1, 0))</f>
        <v/>
      </c>
      <c r="B2222">
        <f>INDEX(resultados!$A$2:$ZZ$2386, 2216, MATCH($B$2, resultados!$A$1:$ZZ$1, 0))</f>
        <v/>
      </c>
      <c r="C2222">
        <f>INDEX(resultados!$A$2:$ZZ$2386, 2216, MATCH($B$3, resultados!$A$1:$ZZ$1, 0))</f>
        <v/>
      </c>
    </row>
    <row r="2223">
      <c r="A2223">
        <f>INDEX(resultados!$A$2:$ZZ$2386, 2217, MATCH($B$1, resultados!$A$1:$ZZ$1, 0))</f>
        <v/>
      </c>
      <c r="B2223">
        <f>INDEX(resultados!$A$2:$ZZ$2386, 2217, MATCH($B$2, resultados!$A$1:$ZZ$1, 0))</f>
        <v/>
      </c>
      <c r="C2223">
        <f>INDEX(resultados!$A$2:$ZZ$2386, 2217, MATCH($B$3, resultados!$A$1:$ZZ$1, 0))</f>
        <v/>
      </c>
    </row>
    <row r="2224">
      <c r="A2224">
        <f>INDEX(resultados!$A$2:$ZZ$2386, 2218, MATCH($B$1, resultados!$A$1:$ZZ$1, 0))</f>
        <v/>
      </c>
      <c r="B2224">
        <f>INDEX(resultados!$A$2:$ZZ$2386, 2218, MATCH($B$2, resultados!$A$1:$ZZ$1, 0))</f>
        <v/>
      </c>
      <c r="C2224">
        <f>INDEX(resultados!$A$2:$ZZ$2386, 2218, MATCH($B$3, resultados!$A$1:$ZZ$1, 0))</f>
        <v/>
      </c>
    </row>
    <row r="2225">
      <c r="A2225">
        <f>INDEX(resultados!$A$2:$ZZ$2386, 2219, MATCH($B$1, resultados!$A$1:$ZZ$1, 0))</f>
        <v/>
      </c>
      <c r="B2225">
        <f>INDEX(resultados!$A$2:$ZZ$2386, 2219, MATCH($B$2, resultados!$A$1:$ZZ$1, 0))</f>
        <v/>
      </c>
      <c r="C2225">
        <f>INDEX(resultados!$A$2:$ZZ$2386, 2219, MATCH($B$3, resultados!$A$1:$ZZ$1, 0))</f>
        <v/>
      </c>
    </row>
    <row r="2226">
      <c r="A2226">
        <f>INDEX(resultados!$A$2:$ZZ$2386, 2220, MATCH($B$1, resultados!$A$1:$ZZ$1, 0))</f>
        <v/>
      </c>
      <c r="B2226">
        <f>INDEX(resultados!$A$2:$ZZ$2386, 2220, MATCH($B$2, resultados!$A$1:$ZZ$1, 0))</f>
        <v/>
      </c>
      <c r="C2226">
        <f>INDEX(resultados!$A$2:$ZZ$2386, 2220, MATCH($B$3, resultados!$A$1:$ZZ$1, 0))</f>
        <v/>
      </c>
    </row>
    <row r="2227">
      <c r="A2227">
        <f>INDEX(resultados!$A$2:$ZZ$2386, 2221, MATCH($B$1, resultados!$A$1:$ZZ$1, 0))</f>
        <v/>
      </c>
      <c r="B2227">
        <f>INDEX(resultados!$A$2:$ZZ$2386, 2221, MATCH($B$2, resultados!$A$1:$ZZ$1, 0))</f>
        <v/>
      </c>
      <c r="C2227">
        <f>INDEX(resultados!$A$2:$ZZ$2386, 2221, MATCH($B$3, resultados!$A$1:$ZZ$1, 0))</f>
        <v/>
      </c>
    </row>
    <row r="2228">
      <c r="A2228">
        <f>INDEX(resultados!$A$2:$ZZ$2386, 2222, MATCH($B$1, resultados!$A$1:$ZZ$1, 0))</f>
        <v/>
      </c>
      <c r="B2228">
        <f>INDEX(resultados!$A$2:$ZZ$2386, 2222, MATCH($B$2, resultados!$A$1:$ZZ$1, 0))</f>
        <v/>
      </c>
      <c r="C2228">
        <f>INDEX(resultados!$A$2:$ZZ$2386, 2222, MATCH($B$3, resultados!$A$1:$ZZ$1, 0))</f>
        <v/>
      </c>
    </row>
    <row r="2229">
      <c r="A2229">
        <f>INDEX(resultados!$A$2:$ZZ$2386, 2223, MATCH($B$1, resultados!$A$1:$ZZ$1, 0))</f>
        <v/>
      </c>
      <c r="B2229">
        <f>INDEX(resultados!$A$2:$ZZ$2386, 2223, MATCH($B$2, resultados!$A$1:$ZZ$1, 0))</f>
        <v/>
      </c>
      <c r="C2229">
        <f>INDEX(resultados!$A$2:$ZZ$2386, 2223, MATCH($B$3, resultados!$A$1:$ZZ$1, 0))</f>
        <v/>
      </c>
    </row>
    <row r="2230">
      <c r="A2230">
        <f>INDEX(resultados!$A$2:$ZZ$2386, 2224, MATCH($B$1, resultados!$A$1:$ZZ$1, 0))</f>
        <v/>
      </c>
      <c r="B2230">
        <f>INDEX(resultados!$A$2:$ZZ$2386, 2224, MATCH($B$2, resultados!$A$1:$ZZ$1, 0))</f>
        <v/>
      </c>
      <c r="C2230">
        <f>INDEX(resultados!$A$2:$ZZ$2386, 2224, MATCH($B$3, resultados!$A$1:$ZZ$1, 0))</f>
        <v/>
      </c>
    </row>
    <row r="2231">
      <c r="A2231">
        <f>INDEX(resultados!$A$2:$ZZ$2386, 2225, MATCH($B$1, resultados!$A$1:$ZZ$1, 0))</f>
        <v/>
      </c>
      <c r="B2231">
        <f>INDEX(resultados!$A$2:$ZZ$2386, 2225, MATCH($B$2, resultados!$A$1:$ZZ$1, 0))</f>
        <v/>
      </c>
      <c r="C2231">
        <f>INDEX(resultados!$A$2:$ZZ$2386, 2225, MATCH($B$3, resultados!$A$1:$ZZ$1, 0))</f>
        <v/>
      </c>
    </row>
    <row r="2232">
      <c r="A2232">
        <f>INDEX(resultados!$A$2:$ZZ$2386, 2226, MATCH($B$1, resultados!$A$1:$ZZ$1, 0))</f>
        <v/>
      </c>
      <c r="B2232">
        <f>INDEX(resultados!$A$2:$ZZ$2386, 2226, MATCH($B$2, resultados!$A$1:$ZZ$1, 0))</f>
        <v/>
      </c>
      <c r="C2232">
        <f>INDEX(resultados!$A$2:$ZZ$2386, 2226, MATCH($B$3, resultados!$A$1:$ZZ$1, 0))</f>
        <v/>
      </c>
    </row>
    <row r="2233">
      <c r="A2233">
        <f>INDEX(resultados!$A$2:$ZZ$2386, 2227, MATCH($B$1, resultados!$A$1:$ZZ$1, 0))</f>
        <v/>
      </c>
      <c r="B2233">
        <f>INDEX(resultados!$A$2:$ZZ$2386, 2227, MATCH($B$2, resultados!$A$1:$ZZ$1, 0))</f>
        <v/>
      </c>
      <c r="C2233">
        <f>INDEX(resultados!$A$2:$ZZ$2386, 2227, MATCH($B$3, resultados!$A$1:$ZZ$1, 0))</f>
        <v/>
      </c>
    </row>
    <row r="2234">
      <c r="A2234">
        <f>INDEX(resultados!$A$2:$ZZ$2386, 2228, MATCH($B$1, resultados!$A$1:$ZZ$1, 0))</f>
        <v/>
      </c>
      <c r="B2234">
        <f>INDEX(resultados!$A$2:$ZZ$2386, 2228, MATCH($B$2, resultados!$A$1:$ZZ$1, 0))</f>
        <v/>
      </c>
      <c r="C2234">
        <f>INDEX(resultados!$A$2:$ZZ$2386, 2228, MATCH($B$3, resultados!$A$1:$ZZ$1, 0))</f>
        <v/>
      </c>
    </row>
    <row r="2235">
      <c r="A2235">
        <f>INDEX(resultados!$A$2:$ZZ$2386, 2229, MATCH($B$1, resultados!$A$1:$ZZ$1, 0))</f>
        <v/>
      </c>
      <c r="B2235">
        <f>INDEX(resultados!$A$2:$ZZ$2386, 2229, MATCH($B$2, resultados!$A$1:$ZZ$1, 0))</f>
        <v/>
      </c>
      <c r="C2235">
        <f>INDEX(resultados!$A$2:$ZZ$2386, 2229, MATCH($B$3, resultados!$A$1:$ZZ$1, 0))</f>
        <v/>
      </c>
    </row>
    <row r="2236">
      <c r="A2236">
        <f>INDEX(resultados!$A$2:$ZZ$2386, 2230, MATCH($B$1, resultados!$A$1:$ZZ$1, 0))</f>
        <v/>
      </c>
      <c r="B2236">
        <f>INDEX(resultados!$A$2:$ZZ$2386, 2230, MATCH($B$2, resultados!$A$1:$ZZ$1, 0))</f>
        <v/>
      </c>
      <c r="C2236">
        <f>INDEX(resultados!$A$2:$ZZ$2386, 2230, MATCH($B$3, resultados!$A$1:$ZZ$1, 0))</f>
        <v/>
      </c>
    </row>
    <row r="2237">
      <c r="A2237">
        <f>INDEX(resultados!$A$2:$ZZ$2386, 2231, MATCH($B$1, resultados!$A$1:$ZZ$1, 0))</f>
        <v/>
      </c>
      <c r="B2237">
        <f>INDEX(resultados!$A$2:$ZZ$2386, 2231, MATCH($B$2, resultados!$A$1:$ZZ$1, 0))</f>
        <v/>
      </c>
      <c r="C2237">
        <f>INDEX(resultados!$A$2:$ZZ$2386, 2231, MATCH($B$3, resultados!$A$1:$ZZ$1, 0))</f>
        <v/>
      </c>
    </row>
    <row r="2238">
      <c r="A2238">
        <f>INDEX(resultados!$A$2:$ZZ$2386, 2232, MATCH($B$1, resultados!$A$1:$ZZ$1, 0))</f>
        <v/>
      </c>
      <c r="B2238">
        <f>INDEX(resultados!$A$2:$ZZ$2386, 2232, MATCH($B$2, resultados!$A$1:$ZZ$1, 0))</f>
        <v/>
      </c>
      <c r="C2238">
        <f>INDEX(resultados!$A$2:$ZZ$2386, 2232, MATCH($B$3, resultados!$A$1:$ZZ$1, 0))</f>
        <v/>
      </c>
    </row>
    <row r="2239">
      <c r="A2239">
        <f>INDEX(resultados!$A$2:$ZZ$2386, 2233, MATCH($B$1, resultados!$A$1:$ZZ$1, 0))</f>
        <v/>
      </c>
      <c r="B2239">
        <f>INDEX(resultados!$A$2:$ZZ$2386, 2233, MATCH($B$2, resultados!$A$1:$ZZ$1, 0))</f>
        <v/>
      </c>
      <c r="C2239">
        <f>INDEX(resultados!$A$2:$ZZ$2386, 2233, MATCH($B$3, resultados!$A$1:$ZZ$1, 0))</f>
        <v/>
      </c>
    </row>
    <row r="2240">
      <c r="A2240">
        <f>INDEX(resultados!$A$2:$ZZ$2386, 2234, MATCH($B$1, resultados!$A$1:$ZZ$1, 0))</f>
        <v/>
      </c>
      <c r="B2240">
        <f>INDEX(resultados!$A$2:$ZZ$2386, 2234, MATCH($B$2, resultados!$A$1:$ZZ$1, 0))</f>
        <v/>
      </c>
      <c r="C2240">
        <f>INDEX(resultados!$A$2:$ZZ$2386, 2234, MATCH($B$3, resultados!$A$1:$ZZ$1, 0))</f>
        <v/>
      </c>
    </row>
    <row r="2241">
      <c r="A2241">
        <f>INDEX(resultados!$A$2:$ZZ$2386, 2235, MATCH($B$1, resultados!$A$1:$ZZ$1, 0))</f>
        <v/>
      </c>
      <c r="B2241">
        <f>INDEX(resultados!$A$2:$ZZ$2386, 2235, MATCH($B$2, resultados!$A$1:$ZZ$1, 0))</f>
        <v/>
      </c>
      <c r="C2241">
        <f>INDEX(resultados!$A$2:$ZZ$2386, 2235, MATCH($B$3, resultados!$A$1:$ZZ$1, 0))</f>
        <v/>
      </c>
    </row>
    <row r="2242">
      <c r="A2242">
        <f>INDEX(resultados!$A$2:$ZZ$2386, 2236, MATCH($B$1, resultados!$A$1:$ZZ$1, 0))</f>
        <v/>
      </c>
      <c r="B2242">
        <f>INDEX(resultados!$A$2:$ZZ$2386, 2236, MATCH($B$2, resultados!$A$1:$ZZ$1, 0))</f>
        <v/>
      </c>
      <c r="C2242">
        <f>INDEX(resultados!$A$2:$ZZ$2386, 2236, MATCH($B$3, resultados!$A$1:$ZZ$1, 0))</f>
        <v/>
      </c>
    </row>
    <row r="2243">
      <c r="A2243">
        <f>INDEX(resultados!$A$2:$ZZ$2386, 2237, MATCH($B$1, resultados!$A$1:$ZZ$1, 0))</f>
        <v/>
      </c>
      <c r="B2243">
        <f>INDEX(resultados!$A$2:$ZZ$2386, 2237, MATCH($B$2, resultados!$A$1:$ZZ$1, 0))</f>
        <v/>
      </c>
      <c r="C2243">
        <f>INDEX(resultados!$A$2:$ZZ$2386, 2237, MATCH($B$3, resultados!$A$1:$ZZ$1, 0))</f>
        <v/>
      </c>
    </row>
    <row r="2244">
      <c r="A2244">
        <f>INDEX(resultados!$A$2:$ZZ$2386, 2238, MATCH($B$1, resultados!$A$1:$ZZ$1, 0))</f>
        <v/>
      </c>
      <c r="B2244">
        <f>INDEX(resultados!$A$2:$ZZ$2386, 2238, MATCH($B$2, resultados!$A$1:$ZZ$1, 0))</f>
        <v/>
      </c>
      <c r="C2244">
        <f>INDEX(resultados!$A$2:$ZZ$2386, 2238, MATCH($B$3, resultados!$A$1:$ZZ$1, 0))</f>
        <v/>
      </c>
    </row>
    <row r="2245">
      <c r="A2245">
        <f>INDEX(resultados!$A$2:$ZZ$2386, 2239, MATCH($B$1, resultados!$A$1:$ZZ$1, 0))</f>
        <v/>
      </c>
      <c r="B2245">
        <f>INDEX(resultados!$A$2:$ZZ$2386, 2239, MATCH($B$2, resultados!$A$1:$ZZ$1, 0))</f>
        <v/>
      </c>
      <c r="C2245">
        <f>INDEX(resultados!$A$2:$ZZ$2386, 2239, MATCH($B$3, resultados!$A$1:$ZZ$1, 0))</f>
        <v/>
      </c>
    </row>
    <row r="2246">
      <c r="A2246">
        <f>INDEX(resultados!$A$2:$ZZ$2386, 2240, MATCH($B$1, resultados!$A$1:$ZZ$1, 0))</f>
        <v/>
      </c>
      <c r="B2246">
        <f>INDEX(resultados!$A$2:$ZZ$2386, 2240, MATCH($B$2, resultados!$A$1:$ZZ$1, 0))</f>
        <v/>
      </c>
      <c r="C2246">
        <f>INDEX(resultados!$A$2:$ZZ$2386, 2240, MATCH($B$3, resultados!$A$1:$ZZ$1, 0))</f>
        <v/>
      </c>
    </row>
    <row r="2247">
      <c r="A2247">
        <f>INDEX(resultados!$A$2:$ZZ$2386, 2241, MATCH($B$1, resultados!$A$1:$ZZ$1, 0))</f>
        <v/>
      </c>
      <c r="B2247">
        <f>INDEX(resultados!$A$2:$ZZ$2386, 2241, MATCH($B$2, resultados!$A$1:$ZZ$1, 0))</f>
        <v/>
      </c>
      <c r="C2247">
        <f>INDEX(resultados!$A$2:$ZZ$2386, 2241, MATCH($B$3, resultados!$A$1:$ZZ$1, 0))</f>
        <v/>
      </c>
    </row>
    <row r="2248">
      <c r="A2248">
        <f>INDEX(resultados!$A$2:$ZZ$2386, 2242, MATCH($B$1, resultados!$A$1:$ZZ$1, 0))</f>
        <v/>
      </c>
      <c r="B2248">
        <f>INDEX(resultados!$A$2:$ZZ$2386, 2242, MATCH($B$2, resultados!$A$1:$ZZ$1, 0))</f>
        <v/>
      </c>
      <c r="C2248">
        <f>INDEX(resultados!$A$2:$ZZ$2386, 2242, MATCH($B$3, resultados!$A$1:$ZZ$1, 0))</f>
        <v/>
      </c>
    </row>
    <row r="2249">
      <c r="A2249">
        <f>INDEX(resultados!$A$2:$ZZ$2386, 2243, MATCH($B$1, resultados!$A$1:$ZZ$1, 0))</f>
        <v/>
      </c>
      <c r="B2249">
        <f>INDEX(resultados!$A$2:$ZZ$2386, 2243, MATCH($B$2, resultados!$A$1:$ZZ$1, 0))</f>
        <v/>
      </c>
      <c r="C2249">
        <f>INDEX(resultados!$A$2:$ZZ$2386, 2243, MATCH($B$3, resultados!$A$1:$ZZ$1, 0))</f>
        <v/>
      </c>
    </row>
    <row r="2250">
      <c r="A2250">
        <f>INDEX(resultados!$A$2:$ZZ$2386, 2244, MATCH($B$1, resultados!$A$1:$ZZ$1, 0))</f>
        <v/>
      </c>
      <c r="B2250">
        <f>INDEX(resultados!$A$2:$ZZ$2386, 2244, MATCH($B$2, resultados!$A$1:$ZZ$1, 0))</f>
        <v/>
      </c>
      <c r="C2250">
        <f>INDEX(resultados!$A$2:$ZZ$2386, 2244, MATCH($B$3, resultados!$A$1:$ZZ$1, 0))</f>
        <v/>
      </c>
    </row>
    <row r="2251">
      <c r="A2251">
        <f>INDEX(resultados!$A$2:$ZZ$2386, 2245, MATCH($B$1, resultados!$A$1:$ZZ$1, 0))</f>
        <v/>
      </c>
      <c r="B2251">
        <f>INDEX(resultados!$A$2:$ZZ$2386, 2245, MATCH($B$2, resultados!$A$1:$ZZ$1, 0))</f>
        <v/>
      </c>
      <c r="C2251">
        <f>INDEX(resultados!$A$2:$ZZ$2386, 2245, MATCH($B$3, resultados!$A$1:$ZZ$1, 0))</f>
        <v/>
      </c>
    </row>
    <row r="2252">
      <c r="A2252">
        <f>INDEX(resultados!$A$2:$ZZ$2386, 2246, MATCH($B$1, resultados!$A$1:$ZZ$1, 0))</f>
        <v/>
      </c>
      <c r="B2252">
        <f>INDEX(resultados!$A$2:$ZZ$2386, 2246, MATCH($B$2, resultados!$A$1:$ZZ$1, 0))</f>
        <v/>
      </c>
      <c r="C2252">
        <f>INDEX(resultados!$A$2:$ZZ$2386, 2246, MATCH($B$3, resultados!$A$1:$ZZ$1, 0))</f>
        <v/>
      </c>
    </row>
    <row r="2253">
      <c r="A2253">
        <f>INDEX(resultados!$A$2:$ZZ$2386, 2247, MATCH($B$1, resultados!$A$1:$ZZ$1, 0))</f>
        <v/>
      </c>
      <c r="B2253">
        <f>INDEX(resultados!$A$2:$ZZ$2386, 2247, MATCH($B$2, resultados!$A$1:$ZZ$1, 0))</f>
        <v/>
      </c>
      <c r="C2253">
        <f>INDEX(resultados!$A$2:$ZZ$2386, 2247, MATCH($B$3, resultados!$A$1:$ZZ$1, 0))</f>
        <v/>
      </c>
    </row>
    <row r="2254">
      <c r="A2254">
        <f>INDEX(resultados!$A$2:$ZZ$2386, 2248, MATCH($B$1, resultados!$A$1:$ZZ$1, 0))</f>
        <v/>
      </c>
      <c r="B2254">
        <f>INDEX(resultados!$A$2:$ZZ$2386, 2248, MATCH($B$2, resultados!$A$1:$ZZ$1, 0))</f>
        <v/>
      </c>
      <c r="C2254">
        <f>INDEX(resultados!$A$2:$ZZ$2386, 2248, MATCH($B$3, resultados!$A$1:$ZZ$1, 0))</f>
        <v/>
      </c>
    </row>
    <row r="2255">
      <c r="A2255">
        <f>INDEX(resultados!$A$2:$ZZ$2386, 2249, MATCH($B$1, resultados!$A$1:$ZZ$1, 0))</f>
        <v/>
      </c>
      <c r="B2255">
        <f>INDEX(resultados!$A$2:$ZZ$2386, 2249, MATCH($B$2, resultados!$A$1:$ZZ$1, 0))</f>
        <v/>
      </c>
      <c r="C2255">
        <f>INDEX(resultados!$A$2:$ZZ$2386, 2249, MATCH($B$3, resultados!$A$1:$ZZ$1, 0))</f>
        <v/>
      </c>
    </row>
    <row r="2256">
      <c r="A2256">
        <f>INDEX(resultados!$A$2:$ZZ$2386, 2250, MATCH($B$1, resultados!$A$1:$ZZ$1, 0))</f>
        <v/>
      </c>
      <c r="B2256">
        <f>INDEX(resultados!$A$2:$ZZ$2386, 2250, MATCH($B$2, resultados!$A$1:$ZZ$1, 0))</f>
        <v/>
      </c>
      <c r="C2256">
        <f>INDEX(resultados!$A$2:$ZZ$2386, 2250, MATCH($B$3, resultados!$A$1:$ZZ$1, 0))</f>
        <v/>
      </c>
    </row>
    <row r="2257">
      <c r="A2257">
        <f>INDEX(resultados!$A$2:$ZZ$2386, 2251, MATCH($B$1, resultados!$A$1:$ZZ$1, 0))</f>
        <v/>
      </c>
      <c r="B2257">
        <f>INDEX(resultados!$A$2:$ZZ$2386, 2251, MATCH($B$2, resultados!$A$1:$ZZ$1, 0))</f>
        <v/>
      </c>
      <c r="C2257">
        <f>INDEX(resultados!$A$2:$ZZ$2386, 2251, MATCH($B$3, resultados!$A$1:$ZZ$1, 0))</f>
        <v/>
      </c>
    </row>
    <row r="2258">
      <c r="A2258">
        <f>INDEX(resultados!$A$2:$ZZ$2386, 2252, MATCH($B$1, resultados!$A$1:$ZZ$1, 0))</f>
        <v/>
      </c>
      <c r="B2258">
        <f>INDEX(resultados!$A$2:$ZZ$2386, 2252, MATCH($B$2, resultados!$A$1:$ZZ$1, 0))</f>
        <v/>
      </c>
      <c r="C2258">
        <f>INDEX(resultados!$A$2:$ZZ$2386, 2252, MATCH($B$3, resultados!$A$1:$ZZ$1, 0))</f>
        <v/>
      </c>
    </row>
    <row r="2259">
      <c r="A2259">
        <f>INDEX(resultados!$A$2:$ZZ$2386, 2253, MATCH($B$1, resultados!$A$1:$ZZ$1, 0))</f>
        <v/>
      </c>
      <c r="B2259">
        <f>INDEX(resultados!$A$2:$ZZ$2386, 2253, MATCH($B$2, resultados!$A$1:$ZZ$1, 0))</f>
        <v/>
      </c>
      <c r="C2259">
        <f>INDEX(resultados!$A$2:$ZZ$2386, 2253, MATCH($B$3, resultados!$A$1:$ZZ$1, 0))</f>
        <v/>
      </c>
    </row>
    <row r="2260">
      <c r="A2260">
        <f>INDEX(resultados!$A$2:$ZZ$2386, 2254, MATCH($B$1, resultados!$A$1:$ZZ$1, 0))</f>
        <v/>
      </c>
      <c r="B2260">
        <f>INDEX(resultados!$A$2:$ZZ$2386, 2254, MATCH($B$2, resultados!$A$1:$ZZ$1, 0))</f>
        <v/>
      </c>
      <c r="C2260">
        <f>INDEX(resultados!$A$2:$ZZ$2386, 2254, MATCH($B$3, resultados!$A$1:$ZZ$1, 0))</f>
        <v/>
      </c>
    </row>
    <row r="2261">
      <c r="A2261">
        <f>INDEX(resultados!$A$2:$ZZ$2386, 2255, MATCH($B$1, resultados!$A$1:$ZZ$1, 0))</f>
        <v/>
      </c>
      <c r="B2261">
        <f>INDEX(resultados!$A$2:$ZZ$2386, 2255, MATCH($B$2, resultados!$A$1:$ZZ$1, 0))</f>
        <v/>
      </c>
      <c r="C2261">
        <f>INDEX(resultados!$A$2:$ZZ$2386, 2255, MATCH($B$3, resultados!$A$1:$ZZ$1, 0))</f>
        <v/>
      </c>
    </row>
    <row r="2262">
      <c r="A2262">
        <f>INDEX(resultados!$A$2:$ZZ$2386, 2256, MATCH($B$1, resultados!$A$1:$ZZ$1, 0))</f>
        <v/>
      </c>
      <c r="B2262">
        <f>INDEX(resultados!$A$2:$ZZ$2386, 2256, MATCH($B$2, resultados!$A$1:$ZZ$1, 0))</f>
        <v/>
      </c>
      <c r="C2262">
        <f>INDEX(resultados!$A$2:$ZZ$2386, 2256, MATCH($B$3, resultados!$A$1:$ZZ$1, 0))</f>
        <v/>
      </c>
    </row>
    <row r="2263">
      <c r="A2263">
        <f>INDEX(resultados!$A$2:$ZZ$2386, 2257, MATCH($B$1, resultados!$A$1:$ZZ$1, 0))</f>
        <v/>
      </c>
      <c r="B2263">
        <f>INDEX(resultados!$A$2:$ZZ$2386, 2257, MATCH($B$2, resultados!$A$1:$ZZ$1, 0))</f>
        <v/>
      </c>
      <c r="C2263">
        <f>INDEX(resultados!$A$2:$ZZ$2386, 2257, MATCH($B$3, resultados!$A$1:$ZZ$1, 0))</f>
        <v/>
      </c>
    </row>
    <row r="2264">
      <c r="A2264">
        <f>INDEX(resultados!$A$2:$ZZ$2386, 2258, MATCH($B$1, resultados!$A$1:$ZZ$1, 0))</f>
        <v/>
      </c>
      <c r="B2264">
        <f>INDEX(resultados!$A$2:$ZZ$2386, 2258, MATCH($B$2, resultados!$A$1:$ZZ$1, 0))</f>
        <v/>
      </c>
      <c r="C2264">
        <f>INDEX(resultados!$A$2:$ZZ$2386, 2258, MATCH($B$3, resultados!$A$1:$ZZ$1, 0))</f>
        <v/>
      </c>
    </row>
    <row r="2265">
      <c r="A2265">
        <f>INDEX(resultados!$A$2:$ZZ$2386, 2259, MATCH($B$1, resultados!$A$1:$ZZ$1, 0))</f>
        <v/>
      </c>
      <c r="B2265">
        <f>INDEX(resultados!$A$2:$ZZ$2386, 2259, MATCH($B$2, resultados!$A$1:$ZZ$1, 0))</f>
        <v/>
      </c>
      <c r="C2265">
        <f>INDEX(resultados!$A$2:$ZZ$2386, 2259, MATCH($B$3, resultados!$A$1:$ZZ$1, 0))</f>
        <v/>
      </c>
    </row>
    <row r="2266">
      <c r="A2266">
        <f>INDEX(resultados!$A$2:$ZZ$2386, 2260, MATCH($B$1, resultados!$A$1:$ZZ$1, 0))</f>
        <v/>
      </c>
      <c r="B2266">
        <f>INDEX(resultados!$A$2:$ZZ$2386, 2260, MATCH($B$2, resultados!$A$1:$ZZ$1, 0))</f>
        <v/>
      </c>
      <c r="C2266">
        <f>INDEX(resultados!$A$2:$ZZ$2386, 2260, MATCH($B$3, resultados!$A$1:$ZZ$1, 0))</f>
        <v/>
      </c>
    </row>
    <row r="2267">
      <c r="A2267">
        <f>INDEX(resultados!$A$2:$ZZ$2386, 2261, MATCH($B$1, resultados!$A$1:$ZZ$1, 0))</f>
        <v/>
      </c>
      <c r="B2267">
        <f>INDEX(resultados!$A$2:$ZZ$2386, 2261, MATCH($B$2, resultados!$A$1:$ZZ$1, 0))</f>
        <v/>
      </c>
      <c r="C2267">
        <f>INDEX(resultados!$A$2:$ZZ$2386, 2261, MATCH($B$3, resultados!$A$1:$ZZ$1, 0))</f>
        <v/>
      </c>
    </row>
    <row r="2268">
      <c r="A2268">
        <f>INDEX(resultados!$A$2:$ZZ$2386, 2262, MATCH($B$1, resultados!$A$1:$ZZ$1, 0))</f>
        <v/>
      </c>
      <c r="B2268">
        <f>INDEX(resultados!$A$2:$ZZ$2386, 2262, MATCH($B$2, resultados!$A$1:$ZZ$1, 0))</f>
        <v/>
      </c>
      <c r="C2268">
        <f>INDEX(resultados!$A$2:$ZZ$2386, 2262, MATCH($B$3, resultados!$A$1:$ZZ$1, 0))</f>
        <v/>
      </c>
    </row>
    <row r="2269">
      <c r="A2269">
        <f>INDEX(resultados!$A$2:$ZZ$2386, 2263, MATCH($B$1, resultados!$A$1:$ZZ$1, 0))</f>
        <v/>
      </c>
      <c r="B2269">
        <f>INDEX(resultados!$A$2:$ZZ$2386, 2263, MATCH($B$2, resultados!$A$1:$ZZ$1, 0))</f>
        <v/>
      </c>
      <c r="C2269">
        <f>INDEX(resultados!$A$2:$ZZ$2386, 2263, MATCH($B$3, resultados!$A$1:$ZZ$1, 0))</f>
        <v/>
      </c>
    </row>
    <row r="2270">
      <c r="A2270">
        <f>INDEX(resultados!$A$2:$ZZ$2386, 2264, MATCH($B$1, resultados!$A$1:$ZZ$1, 0))</f>
        <v/>
      </c>
      <c r="B2270">
        <f>INDEX(resultados!$A$2:$ZZ$2386, 2264, MATCH($B$2, resultados!$A$1:$ZZ$1, 0))</f>
        <v/>
      </c>
      <c r="C2270">
        <f>INDEX(resultados!$A$2:$ZZ$2386, 2264, MATCH($B$3, resultados!$A$1:$ZZ$1, 0))</f>
        <v/>
      </c>
    </row>
    <row r="2271">
      <c r="A2271">
        <f>INDEX(resultados!$A$2:$ZZ$2386, 2265, MATCH($B$1, resultados!$A$1:$ZZ$1, 0))</f>
        <v/>
      </c>
      <c r="B2271">
        <f>INDEX(resultados!$A$2:$ZZ$2386, 2265, MATCH($B$2, resultados!$A$1:$ZZ$1, 0))</f>
        <v/>
      </c>
      <c r="C2271">
        <f>INDEX(resultados!$A$2:$ZZ$2386, 2265, MATCH($B$3, resultados!$A$1:$ZZ$1, 0))</f>
        <v/>
      </c>
    </row>
    <row r="2272">
      <c r="A2272">
        <f>INDEX(resultados!$A$2:$ZZ$2386, 2266, MATCH($B$1, resultados!$A$1:$ZZ$1, 0))</f>
        <v/>
      </c>
      <c r="B2272">
        <f>INDEX(resultados!$A$2:$ZZ$2386, 2266, MATCH($B$2, resultados!$A$1:$ZZ$1, 0))</f>
        <v/>
      </c>
      <c r="C2272">
        <f>INDEX(resultados!$A$2:$ZZ$2386, 2266, MATCH($B$3, resultados!$A$1:$ZZ$1, 0))</f>
        <v/>
      </c>
    </row>
    <row r="2273">
      <c r="A2273">
        <f>INDEX(resultados!$A$2:$ZZ$2386, 2267, MATCH($B$1, resultados!$A$1:$ZZ$1, 0))</f>
        <v/>
      </c>
      <c r="B2273">
        <f>INDEX(resultados!$A$2:$ZZ$2386, 2267, MATCH($B$2, resultados!$A$1:$ZZ$1, 0))</f>
        <v/>
      </c>
      <c r="C2273">
        <f>INDEX(resultados!$A$2:$ZZ$2386, 2267, MATCH($B$3, resultados!$A$1:$ZZ$1, 0))</f>
        <v/>
      </c>
    </row>
    <row r="2274">
      <c r="A2274">
        <f>INDEX(resultados!$A$2:$ZZ$2386, 2268, MATCH($B$1, resultados!$A$1:$ZZ$1, 0))</f>
        <v/>
      </c>
      <c r="B2274">
        <f>INDEX(resultados!$A$2:$ZZ$2386, 2268, MATCH($B$2, resultados!$A$1:$ZZ$1, 0))</f>
        <v/>
      </c>
      <c r="C2274">
        <f>INDEX(resultados!$A$2:$ZZ$2386, 2268, MATCH($B$3, resultados!$A$1:$ZZ$1, 0))</f>
        <v/>
      </c>
    </row>
    <row r="2275">
      <c r="A2275">
        <f>INDEX(resultados!$A$2:$ZZ$2386, 2269, MATCH($B$1, resultados!$A$1:$ZZ$1, 0))</f>
        <v/>
      </c>
      <c r="B2275">
        <f>INDEX(resultados!$A$2:$ZZ$2386, 2269, MATCH($B$2, resultados!$A$1:$ZZ$1, 0))</f>
        <v/>
      </c>
      <c r="C2275">
        <f>INDEX(resultados!$A$2:$ZZ$2386, 2269, MATCH($B$3, resultados!$A$1:$ZZ$1, 0))</f>
        <v/>
      </c>
    </row>
    <row r="2276">
      <c r="A2276">
        <f>INDEX(resultados!$A$2:$ZZ$2386, 2270, MATCH($B$1, resultados!$A$1:$ZZ$1, 0))</f>
        <v/>
      </c>
      <c r="B2276">
        <f>INDEX(resultados!$A$2:$ZZ$2386, 2270, MATCH($B$2, resultados!$A$1:$ZZ$1, 0))</f>
        <v/>
      </c>
      <c r="C2276">
        <f>INDEX(resultados!$A$2:$ZZ$2386, 2270, MATCH($B$3, resultados!$A$1:$ZZ$1, 0))</f>
        <v/>
      </c>
    </row>
    <row r="2277">
      <c r="A2277">
        <f>INDEX(resultados!$A$2:$ZZ$2386, 2271, MATCH($B$1, resultados!$A$1:$ZZ$1, 0))</f>
        <v/>
      </c>
      <c r="B2277">
        <f>INDEX(resultados!$A$2:$ZZ$2386, 2271, MATCH($B$2, resultados!$A$1:$ZZ$1, 0))</f>
        <v/>
      </c>
      <c r="C2277">
        <f>INDEX(resultados!$A$2:$ZZ$2386, 2271, MATCH($B$3, resultados!$A$1:$ZZ$1, 0))</f>
        <v/>
      </c>
    </row>
    <row r="2278">
      <c r="A2278">
        <f>INDEX(resultados!$A$2:$ZZ$2386, 2272, MATCH($B$1, resultados!$A$1:$ZZ$1, 0))</f>
        <v/>
      </c>
      <c r="B2278">
        <f>INDEX(resultados!$A$2:$ZZ$2386, 2272, MATCH($B$2, resultados!$A$1:$ZZ$1, 0))</f>
        <v/>
      </c>
      <c r="C2278">
        <f>INDEX(resultados!$A$2:$ZZ$2386, 2272, MATCH($B$3, resultados!$A$1:$ZZ$1, 0))</f>
        <v/>
      </c>
    </row>
    <row r="2279">
      <c r="A2279">
        <f>INDEX(resultados!$A$2:$ZZ$2386, 2273, MATCH($B$1, resultados!$A$1:$ZZ$1, 0))</f>
        <v/>
      </c>
      <c r="B2279">
        <f>INDEX(resultados!$A$2:$ZZ$2386, 2273, MATCH($B$2, resultados!$A$1:$ZZ$1, 0))</f>
        <v/>
      </c>
      <c r="C2279">
        <f>INDEX(resultados!$A$2:$ZZ$2386, 2273, MATCH($B$3, resultados!$A$1:$ZZ$1, 0))</f>
        <v/>
      </c>
    </row>
    <row r="2280">
      <c r="A2280">
        <f>INDEX(resultados!$A$2:$ZZ$2386, 2274, MATCH($B$1, resultados!$A$1:$ZZ$1, 0))</f>
        <v/>
      </c>
      <c r="B2280">
        <f>INDEX(resultados!$A$2:$ZZ$2386, 2274, MATCH($B$2, resultados!$A$1:$ZZ$1, 0))</f>
        <v/>
      </c>
      <c r="C2280">
        <f>INDEX(resultados!$A$2:$ZZ$2386, 2274, MATCH($B$3, resultados!$A$1:$ZZ$1, 0))</f>
        <v/>
      </c>
    </row>
    <row r="2281">
      <c r="A2281">
        <f>INDEX(resultados!$A$2:$ZZ$2386, 2275, MATCH($B$1, resultados!$A$1:$ZZ$1, 0))</f>
        <v/>
      </c>
      <c r="B2281">
        <f>INDEX(resultados!$A$2:$ZZ$2386, 2275, MATCH($B$2, resultados!$A$1:$ZZ$1, 0))</f>
        <v/>
      </c>
      <c r="C2281">
        <f>INDEX(resultados!$A$2:$ZZ$2386, 2275, MATCH($B$3, resultados!$A$1:$ZZ$1, 0))</f>
        <v/>
      </c>
    </row>
    <row r="2282">
      <c r="A2282">
        <f>INDEX(resultados!$A$2:$ZZ$2386, 2276, MATCH($B$1, resultados!$A$1:$ZZ$1, 0))</f>
        <v/>
      </c>
      <c r="B2282">
        <f>INDEX(resultados!$A$2:$ZZ$2386, 2276, MATCH($B$2, resultados!$A$1:$ZZ$1, 0))</f>
        <v/>
      </c>
      <c r="C2282">
        <f>INDEX(resultados!$A$2:$ZZ$2386, 2276, MATCH($B$3, resultados!$A$1:$ZZ$1, 0))</f>
        <v/>
      </c>
    </row>
    <row r="2283">
      <c r="A2283">
        <f>INDEX(resultados!$A$2:$ZZ$2386, 2277, MATCH($B$1, resultados!$A$1:$ZZ$1, 0))</f>
        <v/>
      </c>
      <c r="B2283">
        <f>INDEX(resultados!$A$2:$ZZ$2386, 2277, MATCH($B$2, resultados!$A$1:$ZZ$1, 0))</f>
        <v/>
      </c>
      <c r="C2283">
        <f>INDEX(resultados!$A$2:$ZZ$2386, 2277, MATCH($B$3, resultados!$A$1:$ZZ$1, 0))</f>
        <v/>
      </c>
    </row>
    <row r="2284">
      <c r="A2284">
        <f>INDEX(resultados!$A$2:$ZZ$2386, 2278, MATCH($B$1, resultados!$A$1:$ZZ$1, 0))</f>
        <v/>
      </c>
      <c r="B2284">
        <f>INDEX(resultados!$A$2:$ZZ$2386, 2278, MATCH($B$2, resultados!$A$1:$ZZ$1, 0))</f>
        <v/>
      </c>
      <c r="C2284">
        <f>INDEX(resultados!$A$2:$ZZ$2386, 2278, MATCH($B$3, resultados!$A$1:$ZZ$1, 0))</f>
        <v/>
      </c>
    </row>
    <row r="2285">
      <c r="A2285">
        <f>INDEX(resultados!$A$2:$ZZ$2386, 2279, MATCH($B$1, resultados!$A$1:$ZZ$1, 0))</f>
        <v/>
      </c>
      <c r="B2285">
        <f>INDEX(resultados!$A$2:$ZZ$2386, 2279, MATCH($B$2, resultados!$A$1:$ZZ$1, 0))</f>
        <v/>
      </c>
      <c r="C2285">
        <f>INDEX(resultados!$A$2:$ZZ$2386, 2279, MATCH($B$3, resultados!$A$1:$ZZ$1, 0))</f>
        <v/>
      </c>
    </row>
    <row r="2286">
      <c r="A2286">
        <f>INDEX(resultados!$A$2:$ZZ$2386, 2280, MATCH($B$1, resultados!$A$1:$ZZ$1, 0))</f>
        <v/>
      </c>
      <c r="B2286">
        <f>INDEX(resultados!$A$2:$ZZ$2386, 2280, MATCH($B$2, resultados!$A$1:$ZZ$1, 0))</f>
        <v/>
      </c>
      <c r="C2286">
        <f>INDEX(resultados!$A$2:$ZZ$2386, 2280, MATCH($B$3, resultados!$A$1:$ZZ$1, 0))</f>
        <v/>
      </c>
    </row>
    <row r="2287">
      <c r="A2287">
        <f>INDEX(resultados!$A$2:$ZZ$2386, 2281, MATCH($B$1, resultados!$A$1:$ZZ$1, 0))</f>
        <v/>
      </c>
      <c r="B2287">
        <f>INDEX(resultados!$A$2:$ZZ$2386, 2281, MATCH($B$2, resultados!$A$1:$ZZ$1, 0))</f>
        <v/>
      </c>
      <c r="C2287">
        <f>INDEX(resultados!$A$2:$ZZ$2386, 2281, MATCH($B$3, resultados!$A$1:$ZZ$1, 0))</f>
        <v/>
      </c>
    </row>
    <row r="2288">
      <c r="A2288">
        <f>INDEX(resultados!$A$2:$ZZ$2386, 2282, MATCH($B$1, resultados!$A$1:$ZZ$1, 0))</f>
        <v/>
      </c>
      <c r="B2288">
        <f>INDEX(resultados!$A$2:$ZZ$2386, 2282, MATCH($B$2, resultados!$A$1:$ZZ$1, 0))</f>
        <v/>
      </c>
      <c r="C2288">
        <f>INDEX(resultados!$A$2:$ZZ$2386, 2282, MATCH($B$3, resultados!$A$1:$ZZ$1, 0))</f>
        <v/>
      </c>
    </row>
    <row r="2289">
      <c r="A2289">
        <f>INDEX(resultados!$A$2:$ZZ$2386, 2283, MATCH($B$1, resultados!$A$1:$ZZ$1, 0))</f>
        <v/>
      </c>
      <c r="B2289">
        <f>INDEX(resultados!$A$2:$ZZ$2386, 2283, MATCH($B$2, resultados!$A$1:$ZZ$1, 0))</f>
        <v/>
      </c>
      <c r="C2289">
        <f>INDEX(resultados!$A$2:$ZZ$2386, 2283, MATCH($B$3, resultados!$A$1:$ZZ$1, 0))</f>
        <v/>
      </c>
    </row>
    <row r="2290">
      <c r="A2290">
        <f>INDEX(resultados!$A$2:$ZZ$2386, 2284, MATCH($B$1, resultados!$A$1:$ZZ$1, 0))</f>
        <v/>
      </c>
      <c r="B2290">
        <f>INDEX(resultados!$A$2:$ZZ$2386, 2284, MATCH($B$2, resultados!$A$1:$ZZ$1, 0))</f>
        <v/>
      </c>
      <c r="C2290">
        <f>INDEX(resultados!$A$2:$ZZ$2386, 2284, MATCH($B$3, resultados!$A$1:$ZZ$1, 0))</f>
        <v/>
      </c>
    </row>
    <row r="2291">
      <c r="A2291">
        <f>INDEX(resultados!$A$2:$ZZ$2386, 2285, MATCH($B$1, resultados!$A$1:$ZZ$1, 0))</f>
        <v/>
      </c>
      <c r="B2291">
        <f>INDEX(resultados!$A$2:$ZZ$2386, 2285, MATCH($B$2, resultados!$A$1:$ZZ$1, 0))</f>
        <v/>
      </c>
      <c r="C2291">
        <f>INDEX(resultados!$A$2:$ZZ$2386, 2285, MATCH($B$3, resultados!$A$1:$ZZ$1, 0))</f>
        <v/>
      </c>
    </row>
    <row r="2292">
      <c r="A2292">
        <f>INDEX(resultados!$A$2:$ZZ$2386, 2286, MATCH($B$1, resultados!$A$1:$ZZ$1, 0))</f>
        <v/>
      </c>
      <c r="B2292">
        <f>INDEX(resultados!$A$2:$ZZ$2386, 2286, MATCH($B$2, resultados!$A$1:$ZZ$1, 0))</f>
        <v/>
      </c>
      <c r="C2292">
        <f>INDEX(resultados!$A$2:$ZZ$2386, 2286, MATCH($B$3, resultados!$A$1:$ZZ$1, 0))</f>
        <v/>
      </c>
    </row>
    <row r="2293">
      <c r="A2293">
        <f>INDEX(resultados!$A$2:$ZZ$2386, 2287, MATCH($B$1, resultados!$A$1:$ZZ$1, 0))</f>
        <v/>
      </c>
      <c r="B2293">
        <f>INDEX(resultados!$A$2:$ZZ$2386, 2287, MATCH($B$2, resultados!$A$1:$ZZ$1, 0))</f>
        <v/>
      </c>
      <c r="C2293">
        <f>INDEX(resultados!$A$2:$ZZ$2386, 2287, MATCH($B$3, resultados!$A$1:$ZZ$1, 0))</f>
        <v/>
      </c>
    </row>
    <row r="2294">
      <c r="A2294">
        <f>INDEX(resultados!$A$2:$ZZ$2386, 2288, MATCH($B$1, resultados!$A$1:$ZZ$1, 0))</f>
        <v/>
      </c>
      <c r="B2294">
        <f>INDEX(resultados!$A$2:$ZZ$2386, 2288, MATCH($B$2, resultados!$A$1:$ZZ$1, 0))</f>
        <v/>
      </c>
      <c r="C2294">
        <f>INDEX(resultados!$A$2:$ZZ$2386, 2288, MATCH($B$3, resultados!$A$1:$ZZ$1, 0))</f>
        <v/>
      </c>
    </row>
    <row r="2295">
      <c r="A2295">
        <f>INDEX(resultados!$A$2:$ZZ$2386, 2289, MATCH($B$1, resultados!$A$1:$ZZ$1, 0))</f>
        <v/>
      </c>
      <c r="B2295">
        <f>INDEX(resultados!$A$2:$ZZ$2386, 2289, MATCH($B$2, resultados!$A$1:$ZZ$1, 0))</f>
        <v/>
      </c>
      <c r="C2295">
        <f>INDEX(resultados!$A$2:$ZZ$2386, 2289, MATCH($B$3, resultados!$A$1:$ZZ$1, 0))</f>
        <v/>
      </c>
    </row>
    <row r="2296">
      <c r="A2296">
        <f>INDEX(resultados!$A$2:$ZZ$2386, 2290, MATCH($B$1, resultados!$A$1:$ZZ$1, 0))</f>
        <v/>
      </c>
      <c r="B2296">
        <f>INDEX(resultados!$A$2:$ZZ$2386, 2290, MATCH($B$2, resultados!$A$1:$ZZ$1, 0))</f>
        <v/>
      </c>
      <c r="C2296">
        <f>INDEX(resultados!$A$2:$ZZ$2386, 2290, MATCH($B$3, resultados!$A$1:$ZZ$1, 0))</f>
        <v/>
      </c>
    </row>
    <row r="2297">
      <c r="A2297">
        <f>INDEX(resultados!$A$2:$ZZ$2386, 2291, MATCH($B$1, resultados!$A$1:$ZZ$1, 0))</f>
        <v/>
      </c>
      <c r="B2297">
        <f>INDEX(resultados!$A$2:$ZZ$2386, 2291, MATCH($B$2, resultados!$A$1:$ZZ$1, 0))</f>
        <v/>
      </c>
      <c r="C2297">
        <f>INDEX(resultados!$A$2:$ZZ$2386, 2291, MATCH($B$3, resultados!$A$1:$ZZ$1, 0))</f>
        <v/>
      </c>
    </row>
    <row r="2298">
      <c r="A2298">
        <f>INDEX(resultados!$A$2:$ZZ$2386, 2292, MATCH($B$1, resultados!$A$1:$ZZ$1, 0))</f>
        <v/>
      </c>
      <c r="B2298">
        <f>INDEX(resultados!$A$2:$ZZ$2386, 2292, MATCH($B$2, resultados!$A$1:$ZZ$1, 0))</f>
        <v/>
      </c>
      <c r="C2298">
        <f>INDEX(resultados!$A$2:$ZZ$2386, 2292, MATCH($B$3, resultados!$A$1:$ZZ$1, 0))</f>
        <v/>
      </c>
    </row>
    <row r="2299">
      <c r="A2299">
        <f>INDEX(resultados!$A$2:$ZZ$2386, 2293, MATCH($B$1, resultados!$A$1:$ZZ$1, 0))</f>
        <v/>
      </c>
      <c r="B2299">
        <f>INDEX(resultados!$A$2:$ZZ$2386, 2293, MATCH($B$2, resultados!$A$1:$ZZ$1, 0))</f>
        <v/>
      </c>
      <c r="C2299">
        <f>INDEX(resultados!$A$2:$ZZ$2386, 2293, MATCH($B$3, resultados!$A$1:$ZZ$1, 0))</f>
        <v/>
      </c>
    </row>
    <row r="2300">
      <c r="A2300">
        <f>INDEX(resultados!$A$2:$ZZ$2386, 2294, MATCH($B$1, resultados!$A$1:$ZZ$1, 0))</f>
        <v/>
      </c>
      <c r="B2300">
        <f>INDEX(resultados!$A$2:$ZZ$2386, 2294, MATCH($B$2, resultados!$A$1:$ZZ$1, 0))</f>
        <v/>
      </c>
      <c r="C2300">
        <f>INDEX(resultados!$A$2:$ZZ$2386, 2294, MATCH($B$3, resultados!$A$1:$ZZ$1, 0))</f>
        <v/>
      </c>
    </row>
    <row r="2301">
      <c r="A2301">
        <f>INDEX(resultados!$A$2:$ZZ$2386, 2295, MATCH($B$1, resultados!$A$1:$ZZ$1, 0))</f>
        <v/>
      </c>
      <c r="B2301">
        <f>INDEX(resultados!$A$2:$ZZ$2386, 2295, MATCH($B$2, resultados!$A$1:$ZZ$1, 0))</f>
        <v/>
      </c>
      <c r="C2301">
        <f>INDEX(resultados!$A$2:$ZZ$2386, 2295, MATCH($B$3, resultados!$A$1:$ZZ$1, 0))</f>
        <v/>
      </c>
    </row>
    <row r="2302">
      <c r="A2302">
        <f>INDEX(resultados!$A$2:$ZZ$2386, 2296, MATCH($B$1, resultados!$A$1:$ZZ$1, 0))</f>
        <v/>
      </c>
      <c r="B2302">
        <f>INDEX(resultados!$A$2:$ZZ$2386, 2296, MATCH($B$2, resultados!$A$1:$ZZ$1, 0))</f>
        <v/>
      </c>
      <c r="C2302">
        <f>INDEX(resultados!$A$2:$ZZ$2386, 2296, MATCH($B$3, resultados!$A$1:$ZZ$1, 0))</f>
        <v/>
      </c>
    </row>
    <row r="2303">
      <c r="A2303">
        <f>INDEX(resultados!$A$2:$ZZ$2386, 2297, MATCH($B$1, resultados!$A$1:$ZZ$1, 0))</f>
        <v/>
      </c>
      <c r="B2303">
        <f>INDEX(resultados!$A$2:$ZZ$2386, 2297, MATCH($B$2, resultados!$A$1:$ZZ$1, 0))</f>
        <v/>
      </c>
      <c r="C2303">
        <f>INDEX(resultados!$A$2:$ZZ$2386, 2297, MATCH($B$3, resultados!$A$1:$ZZ$1, 0))</f>
        <v/>
      </c>
    </row>
    <row r="2304">
      <c r="A2304">
        <f>INDEX(resultados!$A$2:$ZZ$2386, 2298, MATCH($B$1, resultados!$A$1:$ZZ$1, 0))</f>
        <v/>
      </c>
      <c r="B2304">
        <f>INDEX(resultados!$A$2:$ZZ$2386, 2298, MATCH($B$2, resultados!$A$1:$ZZ$1, 0))</f>
        <v/>
      </c>
      <c r="C2304">
        <f>INDEX(resultados!$A$2:$ZZ$2386, 2298, MATCH($B$3, resultados!$A$1:$ZZ$1, 0))</f>
        <v/>
      </c>
    </row>
    <row r="2305">
      <c r="A2305">
        <f>INDEX(resultados!$A$2:$ZZ$2386, 2299, MATCH($B$1, resultados!$A$1:$ZZ$1, 0))</f>
        <v/>
      </c>
      <c r="B2305">
        <f>INDEX(resultados!$A$2:$ZZ$2386, 2299, MATCH($B$2, resultados!$A$1:$ZZ$1, 0))</f>
        <v/>
      </c>
      <c r="C2305">
        <f>INDEX(resultados!$A$2:$ZZ$2386, 2299, MATCH($B$3, resultados!$A$1:$ZZ$1, 0))</f>
        <v/>
      </c>
    </row>
    <row r="2306">
      <c r="A2306">
        <f>INDEX(resultados!$A$2:$ZZ$2386, 2300, MATCH($B$1, resultados!$A$1:$ZZ$1, 0))</f>
        <v/>
      </c>
      <c r="B2306">
        <f>INDEX(resultados!$A$2:$ZZ$2386, 2300, MATCH($B$2, resultados!$A$1:$ZZ$1, 0))</f>
        <v/>
      </c>
      <c r="C2306">
        <f>INDEX(resultados!$A$2:$ZZ$2386, 2300, MATCH($B$3, resultados!$A$1:$ZZ$1, 0))</f>
        <v/>
      </c>
    </row>
    <row r="2307">
      <c r="A2307">
        <f>INDEX(resultados!$A$2:$ZZ$2386, 2301, MATCH($B$1, resultados!$A$1:$ZZ$1, 0))</f>
        <v/>
      </c>
      <c r="B2307">
        <f>INDEX(resultados!$A$2:$ZZ$2386, 2301, MATCH($B$2, resultados!$A$1:$ZZ$1, 0))</f>
        <v/>
      </c>
      <c r="C2307">
        <f>INDEX(resultados!$A$2:$ZZ$2386, 2301, MATCH($B$3, resultados!$A$1:$ZZ$1, 0))</f>
        <v/>
      </c>
    </row>
    <row r="2308">
      <c r="A2308">
        <f>INDEX(resultados!$A$2:$ZZ$2386, 2302, MATCH($B$1, resultados!$A$1:$ZZ$1, 0))</f>
        <v/>
      </c>
      <c r="B2308">
        <f>INDEX(resultados!$A$2:$ZZ$2386, 2302, MATCH($B$2, resultados!$A$1:$ZZ$1, 0))</f>
        <v/>
      </c>
      <c r="C2308">
        <f>INDEX(resultados!$A$2:$ZZ$2386, 2302, MATCH($B$3, resultados!$A$1:$ZZ$1, 0))</f>
        <v/>
      </c>
    </row>
    <row r="2309">
      <c r="A2309">
        <f>INDEX(resultados!$A$2:$ZZ$2386, 2303, MATCH($B$1, resultados!$A$1:$ZZ$1, 0))</f>
        <v/>
      </c>
      <c r="B2309">
        <f>INDEX(resultados!$A$2:$ZZ$2386, 2303, MATCH($B$2, resultados!$A$1:$ZZ$1, 0))</f>
        <v/>
      </c>
      <c r="C2309">
        <f>INDEX(resultados!$A$2:$ZZ$2386, 2303, MATCH($B$3, resultados!$A$1:$ZZ$1, 0))</f>
        <v/>
      </c>
    </row>
    <row r="2310">
      <c r="A2310">
        <f>INDEX(resultados!$A$2:$ZZ$2386, 2304, MATCH($B$1, resultados!$A$1:$ZZ$1, 0))</f>
        <v/>
      </c>
      <c r="B2310">
        <f>INDEX(resultados!$A$2:$ZZ$2386, 2304, MATCH($B$2, resultados!$A$1:$ZZ$1, 0))</f>
        <v/>
      </c>
      <c r="C2310">
        <f>INDEX(resultados!$A$2:$ZZ$2386, 2304, MATCH($B$3, resultados!$A$1:$ZZ$1, 0))</f>
        <v/>
      </c>
    </row>
    <row r="2311">
      <c r="A2311">
        <f>INDEX(resultados!$A$2:$ZZ$2386, 2305, MATCH($B$1, resultados!$A$1:$ZZ$1, 0))</f>
        <v/>
      </c>
      <c r="B2311">
        <f>INDEX(resultados!$A$2:$ZZ$2386, 2305, MATCH($B$2, resultados!$A$1:$ZZ$1, 0))</f>
        <v/>
      </c>
      <c r="C2311">
        <f>INDEX(resultados!$A$2:$ZZ$2386, 2305, MATCH($B$3, resultados!$A$1:$ZZ$1, 0))</f>
        <v/>
      </c>
    </row>
    <row r="2312">
      <c r="A2312">
        <f>INDEX(resultados!$A$2:$ZZ$2386, 2306, MATCH($B$1, resultados!$A$1:$ZZ$1, 0))</f>
        <v/>
      </c>
      <c r="B2312">
        <f>INDEX(resultados!$A$2:$ZZ$2386, 2306, MATCH($B$2, resultados!$A$1:$ZZ$1, 0))</f>
        <v/>
      </c>
      <c r="C2312">
        <f>INDEX(resultados!$A$2:$ZZ$2386, 2306, MATCH($B$3, resultados!$A$1:$ZZ$1, 0))</f>
        <v/>
      </c>
    </row>
    <row r="2313">
      <c r="A2313">
        <f>INDEX(resultados!$A$2:$ZZ$2386, 2307, MATCH($B$1, resultados!$A$1:$ZZ$1, 0))</f>
        <v/>
      </c>
      <c r="B2313">
        <f>INDEX(resultados!$A$2:$ZZ$2386, 2307, MATCH($B$2, resultados!$A$1:$ZZ$1, 0))</f>
        <v/>
      </c>
      <c r="C2313">
        <f>INDEX(resultados!$A$2:$ZZ$2386, 2307, MATCH($B$3, resultados!$A$1:$ZZ$1, 0))</f>
        <v/>
      </c>
    </row>
    <row r="2314">
      <c r="A2314">
        <f>INDEX(resultados!$A$2:$ZZ$2386, 2308, MATCH($B$1, resultados!$A$1:$ZZ$1, 0))</f>
        <v/>
      </c>
      <c r="B2314">
        <f>INDEX(resultados!$A$2:$ZZ$2386, 2308, MATCH($B$2, resultados!$A$1:$ZZ$1, 0))</f>
        <v/>
      </c>
      <c r="C2314">
        <f>INDEX(resultados!$A$2:$ZZ$2386, 2308, MATCH($B$3, resultados!$A$1:$ZZ$1, 0))</f>
        <v/>
      </c>
    </row>
    <row r="2315">
      <c r="A2315">
        <f>INDEX(resultados!$A$2:$ZZ$2386, 2309, MATCH($B$1, resultados!$A$1:$ZZ$1, 0))</f>
        <v/>
      </c>
      <c r="B2315">
        <f>INDEX(resultados!$A$2:$ZZ$2386, 2309, MATCH($B$2, resultados!$A$1:$ZZ$1, 0))</f>
        <v/>
      </c>
      <c r="C2315">
        <f>INDEX(resultados!$A$2:$ZZ$2386, 2309, MATCH($B$3, resultados!$A$1:$ZZ$1, 0))</f>
        <v/>
      </c>
    </row>
    <row r="2316">
      <c r="A2316">
        <f>INDEX(resultados!$A$2:$ZZ$2386, 2310, MATCH($B$1, resultados!$A$1:$ZZ$1, 0))</f>
        <v/>
      </c>
      <c r="B2316">
        <f>INDEX(resultados!$A$2:$ZZ$2386, 2310, MATCH($B$2, resultados!$A$1:$ZZ$1, 0))</f>
        <v/>
      </c>
      <c r="C2316">
        <f>INDEX(resultados!$A$2:$ZZ$2386, 2310, MATCH($B$3, resultados!$A$1:$ZZ$1, 0))</f>
        <v/>
      </c>
    </row>
    <row r="2317">
      <c r="A2317">
        <f>INDEX(resultados!$A$2:$ZZ$2386, 2311, MATCH($B$1, resultados!$A$1:$ZZ$1, 0))</f>
        <v/>
      </c>
      <c r="B2317">
        <f>INDEX(resultados!$A$2:$ZZ$2386, 2311, MATCH($B$2, resultados!$A$1:$ZZ$1, 0))</f>
        <v/>
      </c>
      <c r="C2317">
        <f>INDEX(resultados!$A$2:$ZZ$2386, 2311, MATCH($B$3, resultados!$A$1:$ZZ$1, 0))</f>
        <v/>
      </c>
    </row>
    <row r="2318">
      <c r="A2318">
        <f>INDEX(resultados!$A$2:$ZZ$2386, 2312, MATCH($B$1, resultados!$A$1:$ZZ$1, 0))</f>
        <v/>
      </c>
      <c r="B2318">
        <f>INDEX(resultados!$A$2:$ZZ$2386, 2312, MATCH($B$2, resultados!$A$1:$ZZ$1, 0))</f>
        <v/>
      </c>
      <c r="C2318">
        <f>INDEX(resultados!$A$2:$ZZ$2386, 2312, MATCH($B$3, resultados!$A$1:$ZZ$1, 0))</f>
        <v/>
      </c>
    </row>
    <row r="2319">
      <c r="A2319">
        <f>INDEX(resultados!$A$2:$ZZ$2386, 2313, MATCH($B$1, resultados!$A$1:$ZZ$1, 0))</f>
        <v/>
      </c>
      <c r="B2319">
        <f>INDEX(resultados!$A$2:$ZZ$2386, 2313, MATCH($B$2, resultados!$A$1:$ZZ$1, 0))</f>
        <v/>
      </c>
      <c r="C2319">
        <f>INDEX(resultados!$A$2:$ZZ$2386, 2313, MATCH($B$3, resultados!$A$1:$ZZ$1, 0))</f>
        <v/>
      </c>
    </row>
    <row r="2320">
      <c r="A2320">
        <f>INDEX(resultados!$A$2:$ZZ$2386, 2314, MATCH($B$1, resultados!$A$1:$ZZ$1, 0))</f>
        <v/>
      </c>
      <c r="B2320">
        <f>INDEX(resultados!$A$2:$ZZ$2386, 2314, MATCH($B$2, resultados!$A$1:$ZZ$1, 0))</f>
        <v/>
      </c>
      <c r="C2320">
        <f>INDEX(resultados!$A$2:$ZZ$2386, 2314, MATCH($B$3, resultados!$A$1:$ZZ$1, 0))</f>
        <v/>
      </c>
    </row>
    <row r="2321">
      <c r="A2321">
        <f>INDEX(resultados!$A$2:$ZZ$2386, 2315, MATCH($B$1, resultados!$A$1:$ZZ$1, 0))</f>
        <v/>
      </c>
      <c r="B2321">
        <f>INDEX(resultados!$A$2:$ZZ$2386, 2315, MATCH($B$2, resultados!$A$1:$ZZ$1, 0))</f>
        <v/>
      </c>
      <c r="C2321">
        <f>INDEX(resultados!$A$2:$ZZ$2386, 2315, MATCH($B$3, resultados!$A$1:$ZZ$1, 0))</f>
        <v/>
      </c>
    </row>
    <row r="2322">
      <c r="A2322">
        <f>INDEX(resultados!$A$2:$ZZ$2386, 2316, MATCH($B$1, resultados!$A$1:$ZZ$1, 0))</f>
        <v/>
      </c>
      <c r="B2322">
        <f>INDEX(resultados!$A$2:$ZZ$2386, 2316, MATCH($B$2, resultados!$A$1:$ZZ$1, 0))</f>
        <v/>
      </c>
      <c r="C2322">
        <f>INDEX(resultados!$A$2:$ZZ$2386, 2316, MATCH($B$3, resultados!$A$1:$ZZ$1, 0))</f>
        <v/>
      </c>
    </row>
    <row r="2323">
      <c r="A2323">
        <f>INDEX(resultados!$A$2:$ZZ$2386, 2317, MATCH($B$1, resultados!$A$1:$ZZ$1, 0))</f>
        <v/>
      </c>
      <c r="B2323">
        <f>INDEX(resultados!$A$2:$ZZ$2386, 2317, MATCH($B$2, resultados!$A$1:$ZZ$1, 0))</f>
        <v/>
      </c>
      <c r="C2323">
        <f>INDEX(resultados!$A$2:$ZZ$2386, 2317, MATCH($B$3, resultados!$A$1:$ZZ$1, 0))</f>
        <v/>
      </c>
    </row>
    <row r="2324">
      <c r="A2324">
        <f>INDEX(resultados!$A$2:$ZZ$2386, 2318, MATCH($B$1, resultados!$A$1:$ZZ$1, 0))</f>
        <v/>
      </c>
      <c r="B2324">
        <f>INDEX(resultados!$A$2:$ZZ$2386, 2318, MATCH($B$2, resultados!$A$1:$ZZ$1, 0))</f>
        <v/>
      </c>
      <c r="C2324">
        <f>INDEX(resultados!$A$2:$ZZ$2386, 2318, MATCH($B$3, resultados!$A$1:$ZZ$1, 0))</f>
        <v/>
      </c>
    </row>
    <row r="2325">
      <c r="A2325">
        <f>INDEX(resultados!$A$2:$ZZ$2386, 2319, MATCH($B$1, resultados!$A$1:$ZZ$1, 0))</f>
        <v/>
      </c>
      <c r="B2325">
        <f>INDEX(resultados!$A$2:$ZZ$2386, 2319, MATCH($B$2, resultados!$A$1:$ZZ$1, 0))</f>
        <v/>
      </c>
      <c r="C2325">
        <f>INDEX(resultados!$A$2:$ZZ$2386, 2319, MATCH($B$3, resultados!$A$1:$ZZ$1, 0))</f>
        <v/>
      </c>
    </row>
    <row r="2326">
      <c r="A2326">
        <f>INDEX(resultados!$A$2:$ZZ$2386, 2320, MATCH($B$1, resultados!$A$1:$ZZ$1, 0))</f>
        <v/>
      </c>
      <c r="B2326">
        <f>INDEX(resultados!$A$2:$ZZ$2386, 2320, MATCH($B$2, resultados!$A$1:$ZZ$1, 0))</f>
        <v/>
      </c>
      <c r="C2326">
        <f>INDEX(resultados!$A$2:$ZZ$2386, 2320, MATCH($B$3, resultados!$A$1:$ZZ$1, 0))</f>
        <v/>
      </c>
    </row>
    <row r="2327">
      <c r="A2327">
        <f>INDEX(resultados!$A$2:$ZZ$2386, 2321, MATCH($B$1, resultados!$A$1:$ZZ$1, 0))</f>
        <v/>
      </c>
      <c r="B2327">
        <f>INDEX(resultados!$A$2:$ZZ$2386, 2321, MATCH($B$2, resultados!$A$1:$ZZ$1, 0))</f>
        <v/>
      </c>
      <c r="C2327">
        <f>INDEX(resultados!$A$2:$ZZ$2386, 2321, MATCH($B$3, resultados!$A$1:$ZZ$1, 0))</f>
        <v/>
      </c>
    </row>
    <row r="2328">
      <c r="A2328">
        <f>INDEX(resultados!$A$2:$ZZ$2386, 2322, MATCH($B$1, resultados!$A$1:$ZZ$1, 0))</f>
        <v/>
      </c>
      <c r="B2328">
        <f>INDEX(resultados!$A$2:$ZZ$2386, 2322, MATCH($B$2, resultados!$A$1:$ZZ$1, 0))</f>
        <v/>
      </c>
      <c r="C2328">
        <f>INDEX(resultados!$A$2:$ZZ$2386, 2322, MATCH($B$3, resultados!$A$1:$ZZ$1, 0))</f>
        <v/>
      </c>
    </row>
    <row r="2329">
      <c r="A2329">
        <f>INDEX(resultados!$A$2:$ZZ$2386, 2323, MATCH($B$1, resultados!$A$1:$ZZ$1, 0))</f>
        <v/>
      </c>
      <c r="B2329">
        <f>INDEX(resultados!$A$2:$ZZ$2386, 2323, MATCH($B$2, resultados!$A$1:$ZZ$1, 0))</f>
        <v/>
      </c>
      <c r="C2329">
        <f>INDEX(resultados!$A$2:$ZZ$2386, 2323, MATCH($B$3, resultados!$A$1:$ZZ$1, 0))</f>
        <v/>
      </c>
    </row>
    <row r="2330">
      <c r="A2330">
        <f>INDEX(resultados!$A$2:$ZZ$2386, 2324, MATCH($B$1, resultados!$A$1:$ZZ$1, 0))</f>
        <v/>
      </c>
      <c r="B2330">
        <f>INDEX(resultados!$A$2:$ZZ$2386, 2324, MATCH($B$2, resultados!$A$1:$ZZ$1, 0))</f>
        <v/>
      </c>
      <c r="C2330">
        <f>INDEX(resultados!$A$2:$ZZ$2386, 2324, MATCH($B$3, resultados!$A$1:$ZZ$1, 0))</f>
        <v/>
      </c>
    </row>
    <row r="2331">
      <c r="A2331">
        <f>INDEX(resultados!$A$2:$ZZ$2386, 2325, MATCH($B$1, resultados!$A$1:$ZZ$1, 0))</f>
        <v/>
      </c>
      <c r="B2331">
        <f>INDEX(resultados!$A$2:$ZZ$2386, 2325, MATCH($B$2, resultados!$A$1:$ZZ$1, 0))</f>
        <v/>
      </c>
      <c r="C2331">
        <f>INDEX(resultados!$A$2:$ZZ$2386, 2325, MATCH($B$3, resultados!$A$1:$ZZ$1, 0))</f>
        <v/>
      </c>
    </row>
    <row r="2332">
      <c r="A2332">
        <f>INDEX(resultados!$A$2:$ZZ$2386, 2326, MATCH($B$1, resultados!$A$1:$ZZ$1, 0))</f>
        <v/>
      </c>
      <c r="B2332">
        <f>INDEX(resultados!$A$2:$ZZ$2386, 2326, MATCH($B$2, resultados!$A$1:$ZZ$1, 0))</f>
        <v/>
      </c>
      <c r="C2332">
        <f>INDEX(resultados!$A$2:$ZZ$2386, 2326, MATCH($B$3, resultados!$A$1:$ZZ$1, 0))</f>
        <v/>
      </c>
    </row>
    <row r="2333">
      <c r="A2333">
        <f>INDEX(resultados!$A$2:$ZZ$2386, 2327, MATCH($B$1, resultados!$A$1:$ZZ$1, 0))</f>
        <v/>
      </c>
      <c r="B2333">
        <f>INDEX(resultados!$A$2:$ZZ$2386, 2327, MATCH($B$2, resultados!$A$1:$ZZ$1, 0))</f>
        <v/>
      </c>
      <c r="C2333">
        <f>INDEX(resultados!$A$2:$ZZ$2386, 2327, MATCH($B$3, resultados!$A$1:$ZZ$1, 0))</f>
        <v/>
      </c>
    </row>
    <row r="2334">
      <c r="A2334">
        <f>INDEX(resultados!$A$2:$ZZ$2386, 2328, MATCH($B$1, resultados!$A$1:$ZZ$1, 0))</f>
        <v/>
      </c>
      <c r="B2334">
        <f>INDEX(resultados!$A$2:$ZZ$2386, 2328, MATCH($B$2, resultados!$A$1:$ZZ$1, 0))</f>
        <v/>
      </c>
      <c r="C2334">
        <f>INDEX(resultados!$A$2:$ZZ$2386, 2328, MATCH($B$3, resultados!$A$1:$ZZ$1, 0))</f>
        <v/>
      </c>
    </row>
    <row r="2335">
      <c r="A2335">
        <f>INDEX(resultados!$A$2:$ZZ$2386, 2329, MATCH($B$1, resultados!$A$1:$ZZ$1, 0))</f>
        <v/>
      </c>
      <c r="B2335">
        <f>INDEX(resultados!$A$2:$ZZ$2386, 2329, MATCH($B$2, resultados!$A$1:$ZZ$1, 0))</f>
        <v/>
      </c>
      <c r="C2335">
        <f>INDEX(resultados!$A$2:$ZZ$2386, 2329, MATCH($B$3, resultados!$A$1:$ZZ$1, 0))</f>
        <v/>
      </c>
    </row>
    <row r="2336">
      <c r="A2336">
        <f>INDEX(resultados!$A$2:$ZZ$2386, 2330, MATCH($B$1, resultados!$A$1:$ZZ$1, 0))</f>
        <v/>
      </c>
      <c r="B2336">
        <f>INDEX(resultados!$A$2:$ZZ$2386, 2330, MATCH($B$2, resultados!$A$1:$ZZ$1, 0))</f>
        <v/>
      </c>
      <c r="C2336">
        <f>INDEX(resultados!$A$2:$ZZ$2386, 2330, MATCH($B$3, resultados!$A$1:$ZZ$1, 0))</f>
        <v/>
      </c>
    </row>
    <row r="2337">
      <c r="A2337">
        <f>INDEX(resultados!$A$2:$ZZ$2386, 2331, MATCH($B$1, resultados!$A$1:$ZZ$1, 0))</f>
        <v/>
      </c>
      <c r="B2337">
        <f>INDEX(resultados!$A$2:$ZZ$2386, 2331, MATCH($B$2, resultados!$A$1:$ZZ$1, 0))</f>
        <v/>
      </c>
      <c r="C2337">
        <f>INDEX(resultados!$A$2:$ZZ$2386, 2331, MATCH($B$3, resultados!$A$1:$ZZ$1, 0))</f>
        <v/>
      </c>
    </row>
    <row r="2338">
      <c r="A2338">
        <f>INDEX(resultados!$A$2:$ZZ$2386, 2332, MATCH($B$1, resultados!$A$1:$ZZ$1, 0))</f>
        <v/>
      </c>
      <c r="B2338">
        <f>INDEX(resultados!$A$2:$ZZ$2386, 2332, MATCH($B$2, resultados!$A$1:$ZZ$1, 0))</f>
        <v/>
      </c>
      <c r="C2338">
        <f>INDEX(resultados!$A$2:$ZZ$2386, 2332, MATCH($B$3, resultados!$A$1:$ZZ$1, 0))</f>
        <v/>
      </c>
    </row>
    <row r="2339">
      <c r="A2339">
        <f>INDEX(resultados!$A$2:$ZZ$2386, 2333, MATCH($B$1, resultados!$A$1:$ZZ$1, 0))</f>
        <v/>
      </c>
      <c r="B2339">
        <f>INDEX(resultados!$A$2:$ZZ$2386, 2333, MATCH($B$2, resultados!$A$1:$ZZ$1, 0))</f>
        <v/>
      </c>
      <c r="C2339">
        <f>INDEX(resultados!$A$2:$ZZ$2386, 2333, MATCH($B$3, resultados!$A$1:$ZZ$1, 0))</f>
        <v/>
      </c>
    </row>
    <row r="2340">
      <c r="A2340">
        <f>INDEX(resultados!$A$2:$ZZ$2386, 2334, MATCH($B$1, resultados!$A$1:$ZZ$1, 0))</f>
        <v/>
      </c>
      <c r="B2340">
        <f>INDEX(resultados!$A$2:$ZZ$2386, 2334, MATCH($B$2, resultados!$A$1:$ZZ$1, 0))</f>
        <v/>
      </c>
      <c r="C2340">
        <f>INDEX(resultados!$A$2:$ZZ$2386, 2334, MATCH($B$3, resultados!$A$1:$ZZ$1, 0))</f>
        <v/>
      </c>
    </row>
    <row r="2341">
      <c r="A2341">
        <f>INDEX(resultados!$A$2:$ZZ$2386, 2335, MATCH($B$1, resultados!$A$1:$ZZ$1, 0))</f>
        <v/>
      </c>
      <c r="B2341">
        <f>INDEX(resultados!$A$2:$ZZ$2386, 2335, MATCH($B$2, resultados!$A$1:$ZZ$1, 0))</f>
        <v/>
      </c>
      <c r="C2341">
        <f>INDEX(resultados!$A$2:$ZZ$2386, 2335, MATCH($B$3, resultados!$A$1:$ZZ$1, 0))</f>
        <v/>
      </c>
    </row>
    <row r="2342">
      <c r="A2342">
        <f>INDEX(resultados!$A$2:$ZZ$2386, 2336, MATCH($B$1, resultados!$A$1:$ZZ$1, 0))</f>
        <v/>
      </c>
      <c r="B2342">
        <f>INDEX(resultados!$A$2:$ZZ$2386, 2336, MATCH($B$2, resultados!$A$1:$ZZ$1, 0))</f>
        <v/>
      </c>
      <c r="C2342">
        <f>INDEX(resultados!$A$2:$ZZ$2386, 2336, MATCH($B$3, resultados!$A$1:$ZZ$1, 0))</f>
        <v/>
      </c>
    </row>
    <row r="2343">
      <c r="A2343">
        <f>INDEX(resultados!$A$2:$ZZ$2386, 2337, MATCH($B$1, resultados!$A$1:$ZZ$1, 0))</f>
        <v/>
      </c>
      <c r="B2343">
        <f>INDEX(resultados!$A$2:$ZZ$2386, 2337, MATCH($B$2, resultados!$A$1:$ZZ$1, 0))</f>
        <v/>
      </c>
      <c r="C2343">
        <f>INDEX(resultados!$A$2:$ZZ$2386, 2337, MATCH($B$3, resultados!$A$1:$ZZ$1, 0))</f>
        <v/>
      </c>
    </row>
    <row r="2344">
      <c r="A2344">
        <f>INDEX(resultados!$A$2:$ZZ$2386, 2338, MATCH($B$1, resultados!$A$1:$ZZ$1, 0))</f>
        <v/>
      </c>
      <c r="B2344">
        <f>INDEX(resultados!$A$2:$ZZ$2386, 2338, MATCH($B$2, resultados!$A$1:$ZZ$1, 0))</f>
        <v/>
      </c>
      <c r="C2344">
        <f>INDEX(resultados!$A$2:$ZZ$2386, 2338, MATCH($B$3, resultados!$A$1:$ZZ$1, 0))</f>
        <v/>
      </c>
    </row>
    <row r="2345">
      <c r="A2345">
        <f>INDEX(resultados!$A$2:$ZZ$2386, 2339, MATCH($B$1, resultados!$A$1:$ZZ$1, 0))</f>
        <v/>
      </c>
      <c r="B2345">
        <f>INDEX(resultados!$A$2:$ZZ$2386, 2339, MATCH($B$2, resultados!$A$1:$ZZ$1, 0))</f>
        <v/>
      </c>
      <c r="C2345">
        <f>INDEX(resultados!$A$2:$ZZ$2386, 2339, MATCH($B$3, resultados!$A$1:$ZZ$1, 0))</f>
        <v/>
      </c>
    </row>
    <row r="2346">
      <c r="A2346">
        <f>INDEX(resultados!$A$2:$ZZ$2386, 2340, MATCH($B$1, resultados!$A$1:$ZZ$1, 0))</f>
        <v/>
      </c>
      <c r="B2346">
        <f>INDEX(resultados!$A$2:$ZZ$2386, 2340, MATCH($B$2, resultados!$A$1:$ZZ$1, 0))</f>
        <v/>
      </c>
      <c r="C2346">
        <f>INDEX(resultados!$A$2:$ZZ$2386, 2340, MATCH($B$3, resultados!$A$1:$ZZ$1, 0))</f>
        <v/>
      </c>
    </row>
    <row r="2347">
      <c r="A2347">
        <f>INDEX(resultados!$A$2:$ZZ$2386, 2341, MATCH($B$1, resultados!$A$1:$ZZ$1, 0))</f>
        <v/>
      </c>
      <c r="B2347">
        <f>INDEX(resultados!$A$2:$ZZ$2386, 2341, MATCH($B$2, resultados!$A$1:$ZZ$1, 0))</f>
        <v/>
      </c>
      <c r="C2347">
        <f>INDEX(resultados!$A$2:$ZZ$2386, 2341, MATCH($B$3, resultados!$A$1:$ZZ$1, 0))</f>
        <v/>
      </c>
    </row>
    <row r="2348">
      <c r="A2348">
        <f>INDEX(resultados!$A$2:$ZZ$2386, 2342, MATCH($B$1, resultados!$A$1:$ZZ$1, 0))</f>
        <v/>
      </c>
      <c r="B2348">
        <f>INDEX(resultados!$A$2:$ZZ$2386, 2342, MATCH($B$2, resultados!$A$1:$ZZ$1, 0))</f>
        <v/>
      </c>
      <c r="C2348">
        <f>INDEX(resultados!$A$2:$ZZ$2386, 2342, MATCH($B$3, resultados!$A$1:$ZZ$1, 0))</f>
        <v/>
      </c>
    </row>
    <row r="2349">
      <c r="A2349">
        <f>INDEX(resultados!$A$2:$ZZ$2386, 2343, MATCH($B$1, resultados!$A$1:$ZZ$1, 0))</f>
        <v/>
      </c>
      <c r="B2349">
        <f>INDEX(resultados!$A$2:$ZZ$2386, 2343, MATCH($B$2, resultados!$A$1:$ZZ$1, 0))</f>
        <v/>
      </c>
      <c r="C2349">
        <f>INDEX(resultados!$A$2:$ZZ$2386, 2343, MATCH($B$3, resultados!$A$1:$ZZ$1, 0))</f>
        <v/>
      </c>
    </row>
    <row r="2350">
      <c r="A2350">
        <f>INDEX(resultados!$A$2:$ZZ$2386, 2344, MATCH($B$1, resultados!$A$1:$ZZ$1, 0))</f>
        <v/>
      </c>
      <c r="B2350">
        <f>INDEX(resultados!$A$2:$ZZ$2386, 2344, MATCH($B$2, resultados!$A$1:$ZZ$1, 0))</f>
        <v/>
      </c>
      <c r="C2350">
        <f>INDEX(resultados!$A$2:$ZZ$2386, 2344, MATCH($B$3, resultados!$A$1:$ZZ$1, 0))</f>
        <v/>
      </c>
    </row>
    <row r="2351">
      <c r="A2351">
        <f>INDEX(resultados!$A$2:$ZZ$2386, 2345, MATCH($B$1, resultados!$A$1:$ZZ$1, 0))</f>
        <v/>
      </c>
      <c r="B2351">
        <f>INDEX(resultados!$A$2:$ZZ$2386, 2345, MATCH($B$2, resultados!$A$1:$ZZ$1, 0))</f>
        <v/>
      </c>
      <c r="C2351">
        <f>INDEX(resultados!$A$2:$ZZ$2386, 2345, MATCH($B$3, resultados!$A$1:$ZZ$1, 0))</f>
        <v/>
      </c>
    </row>
    <row r="2352">
      <c r="A2352">
        <f>INDEX(resultados!$A$2:$ZZ$2386, 2346, MATCH($B$1, resultados!$A$1:$ZZ$1, 0))</f>
        <v/>
      </c>
      <c r="B2352">
        <f>INDEX(resultados!$A$2:$ZZ$2386, 2346, MATCH($B$2, resultados!$A$1:$ZZ$1, 0))</f>
        <v/>
      </c>
      <c r="C2352">
        <f>INDEX(resultados!$A$2:$ZZ$2386, 2346, MATCH($B$3, resultados!$A$1:$ZZ$1, 0))</f>
        <v/>
      </c>
    </row>
    <row r="2353">
      <c r="A2353">
        <f>INDEX(resultados!$A$2:$ZZ$2386, 2347, MATCH($B$1, resultados!$A$1:$ZZ$1, 0))</f>
        <v/>
      </c>
      <c r="B2353">
        <f>INDEX(resultados!$A$2:$ZZ$2386, 2347, MATCH($B$2, resultados!$A$1:$ZZ$1, 0))</f>
        <v/>
      </c>
      <c r="C2353">
        <f>INDEX(resultados!$A$2:$ZZ$2386, 2347, MATCH($B$3, resultados!$A$1:$ZZ$1, 0))</f>
        <v/>
      </c>
    </row>
    <row r="2354">
      <c r="A2354">
        <f>INDEX(resultados!$A$2:$ZZ$2386, 2348, MATCH($B$1, resultados!$A$1:$ZZ$1, 0))</f>
        <v/>
      </c>
      <c r="B2354">
        <f>INDEX(resultados!$A$2:$ZZ$2386, 2348, MATCH($B$2, resultados!$A$1:$ZZ$1, 0))</f>
        <v/>
      </c>
      <c r="C2354">
        <f>INDEX(resultados!$A$2:$ZZ$2386, 2348, MATCH($B$3, resultados!$A$1:$ZZ$1, 0))</f>
        <v/>
      </c>
    </row>
    <row r="2355">
      <c r="A2355">
        <f>INDEX(resultados!$A$2:$ZZ$2386, 2349, MATCH($B$1, resultados!$A$1:$ZZ$1, 0))</f>
        <v/>
      </c>
      <c r="B2355">
        <f>INDEX(resultados!$A$2:$ZZ$2386, 2349, MATCH($B$2, resultados!$A$1:$ZZ$1, 0))</f>
        <v/>
      </c>
      <c r="C2355">
        <f>INDEX(resultados!$A$2:$ZZ$2386, 2349, MATCH($B$3, resultados!$A$1:$ZZ$1, 0))</f>
        <v/>
      </c>
    </row>
    <row r="2356">
      <c r="A2356">
        <f>INDEX(resultados!$A$2:$ZZ$2386, 2350, MATCH($B$1, resultados!$A$1:$ZZ$1, 0))</f>
        <v/>
      </c>
      <c r="B2356">
        <f>INDEX(resultados!$A$2:$ZZ$2386, 2350, MATCH($B$2, resultados!$A$1:$ZZ$1, 0))</f>
        <v/>
      </c>
      <c r="C2356">
        <f>INDEX(resultados!$A$2:$ZZ$2386, 2350, MATCH($B$3, resultados!$A$1:$ZZ$1, 0))</f>
        <v/>
      </c>
    </row>
    <row r="2357">
      <c r="A2357">
        <f>INDEX(resultados!$A$2:$ZZ$2386, 2351, MATCH($B$1, resultados!$A$1:$ZZ$1, 0))</f>
        <v/>
      </c>
      <c r="B2357">
        <f>INDEX(resultados!$A$2:$ZZ$2386, 2351, MATCH($B$2, resultados!$A$1:$ZZ$1, 0))</f>
        <v/>
      </c>
      <c r="C2357">
        <f>INDEX(resultados!$A$2:$ZZ$2386, 2351, MATCH($B$3, resultados!$A$1:$ZZ$1, 0))</f>
        <v/>
      </c>
    </row>
    <row r="2358">
      <c r="A2358">
        <f>INDEX(resultados!$A$2:$ZZ$2386, 2352, MATCH($B$1, resultados!$A$1:$ZZ$1, 0))</f>
        <v/>
      </c>
      <c r="B2358">
        <f>INDEX(resultados!$A$2:$ZZ$2386, 2352, MATCH($B$2, resultados!$A$1:$ZZ$1, 0))</f>
        <v/>
      </c>
      <c r="C2358">
        <f>INDEX(resultados!$A$2:$ZZ$2386, 2352, MATCH($B$3, resultados!$A$1:$ZZ$1, 0))</f>
        <v/>
      </c>
    </row>
    <row r="2359">
      <c r="A2359">
        <f>INDEX(resultados!$A$2:$ZZ$2386, 2353, MATCH($B$1, resultados!$A$1:$ZZ$1, 0))</f>
        <v/>
      </c>
      <c r="B2359">
        <f>INDEX(resultados!$A$2:$ZZ$2386, 2353, MATCH($B$2, resultados!$A$1:$ZZ$1, 0))</f>
        <v/>
      </c>
      <c r="C2359">
        <f>INDEX(resultados!$A$2:$ZZ$2386, 2353, MATCH($B$3, resultados!$A$1:$ZZ$1, 0))</f>
        <v/>
      </c>
    </row>
    <row r="2360">
      <c r="A2360">
        <f>INDEX(resultados!$A$2:$ZZ$2386, 2354, MATCH($B$1, resultados!$A$1:$ZZ$1, 0))</f>
        <v/>
      </c>
      <c r="B2360">
        <f>INDEX(resultados!$A$2:$ZZ$2386, 2354, MATCH($B$2, resultados!$A$1:$ZZ$1, 0))</f>
        <v/>
      </c>
      <c r="C2360">
        <f>INDEX(resultados!$A$2:$ZZ$2386, 2354, MATCH($B$3, resultados!$A$1:$ZZ$1, 0))</f>
        <v/>
      </c>
    </row>
    <row r="2361">
      <c r="A2361">
        <f>INDEX(resultados!$A$2:$ZZ$2386, 2355, MATCH($B$1, resultados!$A$1:$ZZ$1, 0))</f>
        <v/>
      </c>
      <c r="B2361">
        <f>INDEX(resultados!$A$2:$ZZ$2386, 2355, MATCH($B$2, resultados!$A$1:$ZZ$1, 0))</f>
        <v/>
      </c>
      <c r="C2361">
        <f>INDEX(resultados!$A$2:$ZZ$2386, 2355, MATCH($B$3, resultados!$A$1:$ZZ$1, 0))</f>
        <v/>
      </c>
    </row>
    <row r="2362">
      <c r="A2362">
        <f>INDEX(resultados!$A$2:$ZZ$2386, 2356, MATCH($B$1, resultados!$A$1:$ZZ$1, 0))</f>
        <v/>
      </c>
      <c r="B2362">
        <f>INDEX(resultados!$A$2:$ZZ$2386, 2356, MATCH($B$2, resultados!$A$1:$ZZ$1, 0))</f>
        <v/>
      </c>
      <c r="C2362">
        <f>INDEX(resultados!$A$2:$ZZ$2386, 2356, MATCH($B$3, resultados!$A$1:$ZZ$1, 0))</f>
        <v/>
      </c>
    </row>
    <row r="2363">
      <c r="A2363">
        <f>INDEX(resultados!$A$2:$ZZ$2386, 2357, MATCH($B$1, resultados!$A$1:$ZZ$1, 0))</f>
        <v/>
      </c>
      <c r="B2363">
        <f>INDEX(resultados!$A$2:$ZZ$2386, 2357, MATCH($B$2, resultados!$A$1:$ZZ$1, 0))</f>
        <v/>
      </c>
      <c r="C2363">
        <f>INDEX(resultados!$A$2:$ZZ$2386, 2357, MATCH($B$3, resultados!$A$1:$ZZ$1, 0))</f>
        <v/>
      </c>
    </row>
    <row r="2364">
      <c r="A2364">
        <f>INDEX(resultados!$A$2:$ZZ$2386, 2358, MATCH($B$1, resultados!$A$1:$ZZ$1, 0))</f>
        <v/>
      </c>
      <c r="B2364">
        <f>INDEX(resultados!$A$2:$ZZ$2386, 2358, MATCH($B$2, resultados!$A$1:$ZZ$1, 0))</f>
        <v/>
      </c>
      <c r="C2364">
        <f>INDEX(resultados!$A$2:$ZZ$2386, 2358, MATCH($B$3, resultados!$A$1:$ZZ$1, 0))</f>
        <v/>
      </c>
    </row>
    <row r="2365">
      <c r="A2365">
        <f>INDEX(resultados!$A$2:$ZZ$2386, 2359, MATCH($B$1, resultados!$A$1:$ZZ$1, 0))</f>
        <v/>
      </c>
      <c r="B2365">
        <f>INDEX(resultados!$A$2:$ZZ$2386, 2359, MATCH($B$2, resultados!$A$1:$ZZ$1, 0))</f>
        <v/>
      </c>
      <c r="C2365">
        <f>INDEX(resultados!$A$2:$ZZ$2386, 2359, MATCH($B$3, resultados!$A$1:$ZZ$1, 0))</f>
        <v/>
      </c>
    </row>
    <row r="2366">
      <c r="A2366">
        <f>INDEX(resultados!$A$2:$ZZ$2386, 2360, MATCH($B$1, resultados!$A$1:$ZZ$1, 0))</f>
        <v/>
      </c>
      <c r="B2366">
        <f>INDEX(resultados!$A$2:$ZZ$2386, 2360, MATCH($B$2, resultados!$A$1:$ZZ$1, 0))</f>
        <v/>
      </c>
      <c r="C2366">
        <f>INDEX(resultados!$A$2:$ZZ$2386, 2360, MATCH($B$3, resultados!$A$1:$ZZ$1, 0))</f>
        <v/>
      </c>
    </row>
    <row r="2367">
      <c r="A2367">
        <f>INDEX(resultados!$A$2:$ZZ$2386, 2361, MATCH($B$1, resultados!$A$1:$ZZ$1, 0))</f>
        <v/>
      </c>
      <c r="B2367">
        <f>INDEX(resultados!$A$2:$ZZ$2386, 2361, MATCH($B$2, resultados!$A$1:$ZZ$1, 0))</f>
        <v/>
      </c>
      <c r="C2367">
        <f>INDEX(resultados!$A$2:$ZZ$2386, 2361, MATCH($B$3, resultados!$A$1:$ZZ$1, 0))</f>
        <v/>
      </c>
    </row>
    <row r="2368">
      <c r="A2368">
        <f>INDEX(resultados!$A$2:$ZZ$2386, 2362, MATCH($B$1, resultados!$A$1:$ZZ$1, 0))</f>
        <v/>
      </c>
      <c r="B2368">
        <f>INDEX(resultados!$A$2:$ZZ$2386, 2362, MATCH($B$2, resultados!$A$1:$ZZ$1, 0))</f>
        <v/>
      </c>
      <c r="C2368">
        <f>INDEX(resultados!$A$2:$ZZ$2386, 2362, MATCH($B$3, resultados!$A$1:$ZZ$1, 0))</f>
        <v/>
      </c>
    </row>
    <row r="2369">
      <c r="A2369">
        <f>INDEX(resultados!$A$2:$ZZ$2386, 2363, MATCH($B$1, resultados!$A$1:$ZZ$1, 0))</f>
        <v/>
      </c>
      <c r="B2369">
        <f>INDEX(resultados!$A$2:$ZZ$2386, 2363, MATCH($B$2, resultados!$A$1:$ZZ$1, 0))</f>
        <v/>
      </c>
      <c r="C2369">
        <f>INDEX(resultados!$A$2:$ZZ$2386, 2363, MATCH($B$3, resultados!$A$1:$ZZ$1, 0))</f>
        <v/>
      </c>
    </row>
    <row r="2370">
      <c r="A2370">
        <f>INDEX(resultados!$A$2:$ZZ$2386, 2364, MATCH($B$1, resultados!$A$1:$ZZ$1, 0))</f>
        <v/>
      </c>
      <c r="B2370">
        <f>INDEX(resultados!$A$2:$ZZ$2386, 2364, MATCH($B$2, resultados!$A$1:$ZZ$1, 0))</f>
        <v/>
      </c>
      <c r="C2370">
        <f>INDEX(resultados!$A$2:$ZZ$2386, 2364, MATCH($B$3, resultados!$A$1:$ZZ$1, 0))</f>
        <v/>
      </c>
    </row>
    <row r="2371">
      <c r="A2371">
        <f>INDEX(resultados!$A$2:$ZZ$2386, 2365, MATCH($B$1, resultados!$A$1:$ZZ$1, 0))</f>
        <v/>
      </c>
      <c r="B2371">
        <f>INDEX(resultados!$A$2:$ZZ$2386, 2365, MATCH($B$2, resultados!$A$1:$ZZ$1, 0))</f>
        <v/>
      </c>
      <c r="C2371">
        <f>INDEX(resultados!$A$2:$ZZ$2386, 2365, MATCH($B$3, resultados!$A$1:$ZZ$1, 0))</f>
        <v/>
      </c>
    </row>
    <row r="2372">
      <c r="A2372">
        <f>INDEX(resultados!$A$2:$ZZ$2386, 2366, MATCH($B$1, resultados!$A$1:$ZZ$1, 0))</f>
        <v/>
      </c>
      <c r="B2372">
        <f>INDEX(resultados!$A$2:$ZZ$2386, 2366, MATCH($B$2, resultados!$A$1:$ZZ$1, 0))</f>
        <v/>
      </c>
      <c r="C2372">
        <f>INDEX(resultados!$A$2:$ZZ$2386, 2366, MATCH($B$3, resultados!$A$1:$ZZ$1, 0))</f>
        <v/>
      </c>
    </row>
    <row r="2373">
      <c r="A2373">
        <f>INDEX(resultados!$A$2:$ZZ$2386, 2367, MATCH($B$1, resultados!$A$1:$ZZ$1, 0))</f>
        <v/>
      </c>
      <c r="B2373">
        <f>INDEX(resultados!$A$2:$ZZ$2386, 2367, MATCH($B$2, resultados!$A$1:$ZZ$1, 0))</f>
        <v/>
      </c>
      <c r="C2373">
        <f>INDEX(resultados!$A$2:$ZZ$2386, 2367, MATCH($B$3, resultados!$A$1:$ZZ$1, 0))</f>
        <v/>
      </c>
    </row>
    <row r="2374">
      <c r="A2374">
        <f>INDEX(resultados!$A$2:$ZZ$2386, 2368, MATCH($B$1, resultados!$A$1:$ZZ$1, 0))</f>
        <v/>
      </c>
      <c r="B2374">
        <f>INDEX(resultados!$A$2:$ZZ$2386, 2368, MATCH($B$2, resultados!$A$1:$ZZ$1, 0))</f>
        <v/>
      </c>
      <c r="C2374">
        <f>INDEX(resultados!$A$2:$ZZ$2386, 2368, MATCH($B$3, resultados!$A$1:$ZZ$1, 0))</f>
        <v/>
      </c>
    </row>
    <row r="2375">
      <c r="A2375">
        <f>INDEX(resultados!$A$2:$ZZ$2386, 2369, MATCH($B$1, resultados!$A$1:$ZZ$1, 0))</f>
        <v/>
      </c>
      <c r="B2375">
        <f>INDEX(resultados!$A$2:$ZZ$2386, 2369, MATCH($B$2, resultados!$A$1:$ZZ$1, 0))</f>
        <v/>
      </c>
      <c r="C2375">
        <f>INDEX(resultados!$A$2:$ZZ$2386, 2369, MATCH($B$3, resultados!$A$1:$ZZ$1, 0))</f>
        <v/>
      </c>
    </row>
    <row r="2376">
      <c r="A2376">
        <f>INDEX(resultados!$A$2:$ZZ$2386, 2370, MATCH($B$1, resultados!$A$1:$ZZ$1, 0))</f>
        <v/>
      </c>
      <c r="B2376">
        <f>INDEX(resultados!$A$2:$ZZ$2386, 2370, MATCH($B$2, resultados!$A$1:$ZZ$1, 0))</f>
        <v/>
      </c>
      <c r="C2376">
        <f>INDEX(resultados!$A$2:$ZZ$2386, 2370, MATCH($B$3, resultados!$A$1:$ZZ$1, 0))</f>
        <v/>
      </c>
    </row>
    <row r="2377">
      <c r="A2377">
        <f>INDEX(resultados!$A$2:$ZZ$2386, 2371, MATCH($B$1, resultados!$A$1:$ZZ$1, 0))</f>
        <v/>
      </c>
      <c r="B2377">
        <f>INDEX(resultados!$A$2:$ZZ$2386, 2371, MATCH($B$2, resultados!$A$1:$ZZ$1, 0))</f>
        <v/>
      </c>
      <c r="C2377">
        <f>INDEX(resultados!$A$2:$ZZ$2386, 2371, MATCH($B$3, resultados!$A$1:$ZZ$1, 0))</f>
        <v/>
      </c>
    </row>
    <row r="2378">
      <c r="A2378">
        <f>INDEX(resultados!$A$2:$ZZ$2386, 2372, MATCH($B$1, resultados!$A$1:$ZZ$1, 0))</f>
        <v/>
      </c>
      <c r="B2378">
        <f>INDEX(resultados!$A$2:$ZZ$2386, 2372, MATCH($B$2, resultados!$A$1:$ZZ$1, 0))</f>
        <v/>
      </c>
      <c r="C2378">
        <f>INDEX(resultados!$A$2:$ZZ$2386, 2372, MATCH($B$3, resultados!$A$1:$ZZ$1, 0))</f>
        <v/>
      </c>
    </row>
    <row r="2379">
      <c r="A2379">
        <f>INDEX(resultados!$A$2:$ZZ$2386, 2373, MATCH($B$1, resultados!$A$1:$ZZ$1, 0))</f>
        <v/>
      </c>
      <c r="B2379">
        <f>INDEX(resultados!$A$2:$ZZ$2386, 2373, MATCH($B$2, resultados!$A$1:$ZZ$1, 0))</f>
        <v/>
      </c>
      <c r="C2379">
        <f>INDEX(resultados!$A$2:$ZZ$2386, 2373, MATCH($B$3, resultados!$A$1:$ZZ$1, 0))</f>
        <v/>
      </c>
    </row>
    <row r="2380">
      <c r="A2380">
        <f>INDEX(resultados!$A$2:$ZZ$2386, 2374, MATCH($B$1, resultados!$A$1:$ZZ$1, 0))</f>
        <v/>
      </c>
      <c r="B2380">
        <f>INDEX(resultados!$A$2:$ZZ$2386, 2374, MATCH($B$2, resultados!$A$1:$ZZ$1, 0))</f>
        <v/>
      </c>
      <c r="C2380">
        <f>INDEX(resultados!$A$2:$ZZ$2386, 2374, MATCH($B$3, resultados!$A$1:$ZZ$1, 0))</f>
        <v/>
      </c>
    </row>
    <row r="2381">
      <c r="A2381">
        <f>INDEX(resultados!$A$2:$ZZ$2386, 2375, MATCH($B$1, resultados!$A$1:$ZZ$1, 0))</f>
        <v/>
      </c>
      <c r="B2381">
        <f>INDEX(resultados!$A$2:$ZZ$2386, 2375, MATCH($B$2, resultados!$A$1:$ZZ$1, 0))</f>
        <v/>
      </c>
      <c r="C2381">
        <f>INDEX(resultados!$A$2:$ZZ$2386, 2375, MATCH($B$3, resultados!$A$1:$ZZ$1, 0))</f>
        <v/>
      </c>
    </row>
    <row r="2382">
      <c r="A2382">
        <f>INDEX(resultados!$A$2:$ZZ$2386, 2376, MATCH($B$1, resultados!$A$1:$ZZ$1, 0))</f>
        <v/>
      </c>
      <c r="B2382">
        <f>INDEX(resultados!$A$2:$ZZ$2386, 2376, MATCH($B$2, resultados!$A$1:$ZZ$1, 0))</f>
        <v/>
      </c>
      <c r="C2382">
        <f>INDEX(resultados!$A$2:$ZZ$2386, 2376, MATCH($B$3, resultados!$A$1:$ZZ$1, 0))</f>
        <v/>
      </c>
    </row>
    <row r="2383">
      <c r="A2383">
        <f>INDEX(resultados!$A$2:$ZZ$2386, 2377, MATCH($B$1, resultados!$A$1:$ZZ$1, 0))</f>
        <v/>
      </c>
      <c r="B2383">
        <f>INDEX(resultados!$A$2:$ZZ$2386, 2377, MATCH($B$2, resultados!$A$1:$ZZ$1, 0))</f>
        <v/>
      </c>
      <c r="C2383">
        <f>INDEX(resultados!$A$2:$ZZ$2386, 2377, MATCH($B$3, resultados!$A$1:$ZZ$1, 0))</f>
        <v/>
      </c>
    </row>
    <row r="2384">
      <c r="A2384">
        <f>INDEX(resultados!$A$2:$ZZ$2386, 2378, MATCH($B$1, resultados!$A$1:$ZZ$1, 0))</f>
        <v/>
      </c>
      <c r="B2384">
        <f>INDEX(resultados!$A$2:$ZZ$2386, 2378, MATCH($B$2, resultados!$A$1:$ZZ$1, 0))</f>
        <v/>
      </c>
      <c r="C2384">
        <f>INDEX(resultados!$A$2:$ZZ$2386, 2378, MATCH($B$3, resultados!$A$1:$ZZ$1, 0))</f>
        <v/>
      </c>
    </row>
    <row r="2385">
      <c r="A2385">
        <f>INDEX(resultados!$A$2:$ZZ$2386, 2379, MATCH($B$1, resultados!$A$1:$ZZ$1, 0))</f>
        <v/>
      </c>
      <c r="B2385">
        <f>INDEX(resultados!$A$2:$ZZ$2386, 2379, MATCH($B$2, resultados!$A$1:$ZZ$1, 0))</f>
        <v/>
      </c>
      <c r="C2385">
        <f>INDEX(resultados!$A$2:$ZZ$2386, 2379, MATCH($B$3, resultados!$A$1:$ZZ$1, 0))</f>
        <v/>
      </c>
    </row>
    <row r="2386">
      <c r="A2386">
        <f>INDEX(resultados!$A$2:$ZZ$2386, 2380, MATCH($B$1, resultados!$A$1:$ZZ$1, 0))</f>
        <v/>
      </c>
      <c r="B2386">
        <f>INDEX(resultados!$A$2:$ZZ$2386, 2380, MATCH($B$2, resultados!$A$1:$ZZ$1, 0))</f>
        <v/>
      </c>
      <c r="C2386">
        <f>INDEX(resultados!$A$2:$ZZ$2386, 2380, MATCH($B$3, resultados!$A$1:$ZZ$1, 0))</f>
        <v/>
      </c>
    </row>
    <row r="2387">
      <c r="A2387">
        <f>INDEX(resultados!$A$2:$ZZ$2386, 2381, MATCH($B$1, resultados!$A$1:$ZZ$1, 0))</f>
        <v/>
      </c>
      <c r="B2387">
        <f>INDEX(resultados!$A$2:$ZZ$2386, 2381, MATCH($B$2, resultados!$A$1:$ZZ$1, 0))</f>
        <v/>
      </c>
      <c r="C2387">
        <f>INDEX(resultados!$A$2:$ZZ$2386, 2381, MATCH($B$3, resultados!$A$1:$ZZ$1, 0))</f>
        <v/>
      </c>
    </row>
    <row r="2388">
      <c r="A2388">
        <f>INDEX(resultados!$A$2:$ZZ$2386, 2382, MATCH($B$1, resultados!$A$1:$ZZ$1, 0))</f>
        <v/>
      </c>
      <c r="B2388">
        <f>INDEX(resultados!$A$2:$ZZ$2386, 2382, MATCH($B$2, resultados!$A$1:$ZZ$1, 0))</f>
        <v/>
      </c>
      <c r="C2388">
        <f>INDEX(resultados!$A$2:$ZZ$2386, 2382, MATCH($B$3, resultados!$A$1:$ZZ$1, 0))</f>
        <v/>
      </c>
    </row>
    <row r="2389">
      <c r="A2389">
        <f>INDEX(resultados!$A$2:$ZZ$2386, 2383, MATCH($B$1, resultados!$A$1:$ZZ$1, 0))</f>
        <v/>
      </c>
      <c r="B2389">
        <f>INDEX(resultados!$A$2:$ZZ$2386, 2383, MATCH($B$2, resultados!$A$1:$ZZ$1, 0))</f>
        <v/>
      </c>
      <c r="C2389">
        <f>INDEX(resultados!$A$2:$ZZ$2386, 2383, MATCH($B$3, resultados!$A$1:$ZZ$1, 0))</f>
        <v/>
      </c>
    </row>
    <row r="2390">
      <c r="A2390">
        <f>INDEX(resultados!$A$2:$ZZ$2386, 2384, MATCH($B$1, resultados!$A$1:$ZZ$1, 0))</f>
        <v/>
      </c>
      <c r="B2390">
        <f>INDEX(resultados!$A$2:$ZZ$2386, 2384, MATCH($B$2, resultados!$A$1:$ZZ$1, 0))</f>
        <v/>
      </c>
      <c r="C2390">
        <f>INDEX(resultados!$A$2:$ZZ$2386, 2384, MATCH($B$3, resultados!$A$1:$ZZ$1, 0))</f>
        <v/>
      </c>
    </row>
    <row r="2391">
      <c r="A2391">
        <f>INDEX(resultados!$A$2:$ZZ$2386, 2385, MATCH($B$1, resultados!$A$1:$ZZ$1, 0))</f>
        <v/>
      </c>
      <c r="B2391">
        <f>INDEX(resultados!$A$2:$ZZ$2386, 2385, MATCH($B$2, resultados!$A$1:$ZZ$1, 0))</f>
        <v/>
      </c>
      <c r="C2391">
        <f>INDEX(resultados!$A$2:$ZZ$2386, 2385,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2.5299</v>
      </c>
      <c r="E2" t="n">
        <v>39.53</v>
      </c>
      <c r="F2" t="n">
        <v>23.69</v>
      </c>
      <c r="G2" t="n">
        <v>5.13</v>
      </c>
      <c r="H2" t="n">
        <v>0.07000000000000001</v>
      </c>
      <c r="I2" t="n">
        <v>277</v>
      </c>
      <c r="J2" t="n">
        <v>242.64</v>
      </c>
      <c r="K2" t="n">
        <v>58.47</v>
      </c>
      <c r="L2" t="n">
        <v>1</v>
      </c>
      <c r="M2" t="n">
        <v>275</v>
      </c>
      <c r="N2" t="n">
        <v>58.17</v>
      </c>
      <c r="O2" t="n">
        <v>30160.1</v>
      </c>
      <c r="P2" t="n">
        <v>380.91</v>
      </c>
      <c r="Q2" t="n">
        <v>467.43</v>
      </c>
      <c r="R2" t="n">
        <v>323.28</v>
      </c>
      <c r="S2" t="n">
        <v>39.61</v>
      </c>
      <c r="T2" t="n">
        <v>135548.25</v>
      </c>
      <c r="U2" t="n">
        <v>0.12</v>
      </c>
      <c r="V2" t="n">
        <v>0.49</v>
      </c>
      <c r="W2" t="n">
        <v>3.06</v>
      </c>
      <c r="X2" t="n">
        <v>8.35</v>
      </c>
      <c r="Y2" t="n">
        <v>1</v>
      </c>
      <c r="Z2" t="n">
        <v>10</v>
      </c>
      <c r="AA2" t="n">
        <v>998.3508048817881</v>
      </c>
      <c r="AB2" t="n">
        <v>1365.987615368296</v>
      </c>
      <c r="AC2" t="n">
        <v>1235.619674533204</v>
      </c>
      <c r="AD2" t="n">
        <v>998350.8048817881</v>
      </c>
      <c r="AE2" t="n">
        <v>1365987.615368295</v>
      </c>
      <c r="AF2" t="n">
        <v>3.135402223113588e-06</v>
      </c>
      <c r="AG2" t="n">
        <v>46</v>
      </c>
      <c r="AH2" t="n">
        <v>1235619.674533204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3.0007</v>
      </c>
      <c r="E3" t="n">
        <v>33.33</v>
      </c>
      <c r="F3" t="n">
        <v>21.22</v>
      </c>
      <c r="G3" t="n">
        <v>6.43</v>
      </c>
      <c r="H3" t="n">
        <v>0.09</v>
      </c>
      <c r="I3" t="n">
        <v>198</v>
      </c>
      <c r="J3" t="n">
        <v>243.08</v>
      </c>
      <c r="K3" t="n">
        <v>58.47</v>
      </c>
      <c r="L3" t="n">
        <v>1.25</v>
      </c>
      <c r="M3" t="n">
        <v>196</v>
      </c>
      <c r="N3" t="n">
        <v>58.36</v>
      </c>
      <c r="O3" t="n">
        <v>30214.33</v>
      </c>
      <c r="P3" t="n">
        <v>340.91</v>
      </c>
      <c r="Q3" t="n">
        <v>467.27</v>
      </c>
      <c r="R3" t="n">
        <v>242.03</v>
      </c>
      <c r="S3" t="n">
        <v>39.61</v>
      </c>
      <c r="T3" t="n">
        <v>95313.66</v>
      </c>
      <c r="U3" t="n">
        <v>0.16</v>
      </c>
      <c r="V3" t="n">
        <v>0.55</v>
      </c>
      <c r="W3" t="n">
        <v>2.94</v>
      </c>
      <c r="X3" t="n">
        <v>5.88</v>
      </c>
      <c r="Y3" t="n">
        <v>1</v>
      </c>
      <c r="Z3" t="n">
        <v>10</v>
      </c>
      <c r="AA3" t="n">
        <v>796.5753141367112</v>
      </c>
      <c r="AB3" t="n">
        <v>1089.909487224481</v>
      </c>
      <c r="AC3" t="n">
        <v>985.8900554613483</v>
      </c>
      <c r="AD3" t="n">
        <v>796575.3141367112</v>
      </c>
      <c r="AE3" t="n">
        <v>1089909.487224481</v>
      </c>
      <c r="AF3" t="n">
        <v>3.718882742755422e-06</v>
      </c>
      <c r="AG3" t="n">
        <v>39</v>
      </c>
      <c r="AH3" t="n">
        <v>985890.0554613483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3.3353</v>
      </c>
      <c r="E4" t="n">
        <v>29.98</v>
      </c>
      <c r="F4" t="n">
        <v>19.91</v>
      </c>
      <c r="G4" t="n">
        <v>7.71</v>
      </c>
      <c r="H4" t="n">
        <v>0.11</v>
      </c>
      <c r="I4" t="n">
        <v>155</v>
      </c>
      <c r="J4" t="n">
        <v>243.52</v>
      </c>
      <c r="K4" t="n">
        <v>58.47</v>
      </c>
      <c r="L4" t="n">
        <v>1.5</v>
      </c>
      <c r="M4" t="n">
        <v>153</v>
      </c>
      <c r="N4" t="n">
        <v>58.55</v>
      </c>
      <c r="O4" t="n">
        <v>30268.64</v>
      </c>
      <c r="P4" t="n">
        <v>319.55</v>
      </c>
      <c r="Q4" t="n">
        <v>467.26</v>
      </c>
      <c r="R4" t="n">
        <v>199.04</v>
      </c>
      <c r="S4" t="n">
        <v>39.61</v>
      </c>
      <c r="T4" t="n">
        <v>74037.27</v>
      </c>
      <c r="U4" t="n">
        <v>0.2</v>
      </c>
      <c r="V4" t="n">
        <v>0.59</v>
      </c>
      <c r="W4" t="n">
        <v>2.87</v>
      </c>
      <c r="X4" t="n">
        <v>4.57</v>
      </c>
      <c r="Y4" t="n">
        <v>1</v>
      </c>
      <c r="Z4" t="n">
        <v>10</v>
      </c>
      <c r="AA4" t="n">
        <v>693.1283299283639</v>
      </c>
      <c r="AB4" t="n">
        <v>948.3687596717708</v>
      </c>
      <c r="AC4" t="n">
        <v>857.8577762926102</v>
      </c>
      <c r="AD4" t="n">
        <v>693128.3299283639</v>
      </c>
      <c r="AE4" t="n">
        <v>948368.7596717709</v>
      </c>
      <c r="AF4" t="n">
        <v>4.133565372050575e-06</v>
      </c>
      <c r="AG4" t="n">
        <v>35</v>
      </c>
      <c r="AH4" t="n">
        <v>857857.7762926102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3.5965</v>
      </c>
      <c r="E5" t="n">
        <v>27.8</v>
      </c>
      <c r="F5" t="n">
        <v>19.05</v>
      </c>
      <c r="G5" t="n">
        <v>9</v>
      </c>
      <c r="H5" t="n">
        <v>0.13</v>
      </c>
      <c r="I5" t="n">
        <v>127</v>
      </c>
      <c r="J5" t="n">
        <v>243.96</v>
      </c>
      <c r="K5" t="n">
        <v>58.47</v>
      </c>
      <c r="L5" t="n">
        <v>1.75</v>
      </c>
      <c r="M5" t="n">
        <v>125</v>
      </c>
      <c r="N5" t="n">
        <v>58.74</v>
      </c>
      <c r="O5" t="n">
        <v>30323.01</v>
      </c>
      <c r="P5" t="n">
        <v>305.56</v>
      </c>
      <c r="Q5" t="n">
        <v>467.23</v>
      </c>
      <c r="R5" t="n">
        <v>171.21</v>
      </c>
      <c r="S5" t="n">
        <v>39.61</v>
      </c>
      <c r="T5" t="n">
        <v>60261.84</v>
      </c>
      <c r="U5" t="n">
        <v>0.23</v>
      </c>
      <c r="V5" t="n">
        <v>0.61</v>
      </c>
      <c r="W5" t="n">
        <v>2.81</v>
      </c>
      <c r="X5" t="n">
        <v>3.71</v>
      </c>
      <c r="Y5" t="n">
        <v>1</v>
      </c>
      <c r="Z5" t="n">
        <v>10</v>
      </c>
      <c r="AA5" t="n">
        <v>634.4494061786809</v>
      </c>
      <c r="AB5" t="n">
        <v>868.0816674660421</v>
      </c>
      <c r="AC5" t="n">
        <v>785.2331714833548</v>
      </c>
      <c r="AD5" t="n">
        <v>634449.4061786808</v>
      </c>
      <c r="AE5" t="n">
        <v>868081.6674660421</v>
      </c>
      <c r="AF5" t="n">
        <v>4.457280562642008e-06</v>
      </c>
      <c r="AG5" t="n">
        <v>33</v>
      </c>
      <c r="AH5" t="n">
        <v>785233.1714833548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3.7979</v>
      </c>
      <c r="E6" t="n">
        <v>26.33</v>
      </c>
      <c r="F6" t="n">
        <v>18.47</v>
      </c>
      <c r="G6" t="n">
        <v>10.26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296.07</v>
      </c>
      <c r="Q6" t="n">
        <v>467.27</v>
      </c>
      <c r="R6" t="n">
        <v>152.15</v>
      </c>
      <c r="S6" t="n">
        <v>39.61</v>
      </c>
      <c r="T6" t="n">
        <v>50826.73</v>
      </c>
      <c r="U6" t="n">
        <v>0.26</v>
      </c>
      <c r="V6" t="n">
        <v>0.63</v>
      </c>
      <c r="W6" t="n">
        <v>2.79</v>
      </c>
      <c r="X6" t="n">
        <v>3.14</v>
      </c>
      <c r="Y6" t="n">
        <v>1</v>
      </c>
      <c r="Z6" t="n">
        <v>10</v>
      </c>
      <c r="AA6" t="n">
        <v>589.4841000715583</v>
      </c>
      <c r="AB6" t="n">
        <v>806.5581519209763</v>
      </c>
      <c r="AC6" t="n">
        <v>729.5813739131136</v>
      </c>
      <c r="AD6" t="n">
        <v>589484.1000715583</v>
      </c>
      <c r="AE6" t="n">
        <v>806558.1519209764</v>
      </c>
      <c r="AF6" t="n">
        <v>4.706883316796353e-06</v>
      </c>
      <c r="AG6" t="n">
        <v>31</v>
      </c>
      <c r="AH6" t="n">
        <v>729581.3739131136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3.9521</v>
      </c>
      <c r="E7" t="n">
        <v>25.3</v>
      </c>
      <c r="F7" t="n">
        <v>18.11</v>
      </c>
      <c r="G7" t="n">
        <v>11.56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289.99</v>
      </c>
      <c r="Q7" t="n">
        <v>467.08</v>
      </c>
      <c r="R7" t="n">
        <v>139.72</v>
      </c>
      <c r="S7" t="n">
        <v>39.61</v>
      </c>
      <c r="T7" t="n">
        <v>44682.58</v>
      </c>
      <c r="U7" t="n">
        <v>0.28</v>
      </c>
      <c r="V7" t="n">
        <v>0.64</v>
      </c>
      <c r="W7" t="n">
        <v>2.78</v>
      </c>
      <c r="X7" t="n">
        <v>2.77</v>
      </c>
      <c r="Y7" t="n">
        <v>1</v>
      </c>
      <c r="Z7" t="n">
        <v>10</v>
      </c>
      <c r="AA7" t="n">
        <v>563.2111015005363</v>
      </c>
      <c r="AB7" t="n">
        <v>770.6102761932111</v>
      </c>
      <c r="AC7" t="n">
        <v>697.0643129916458</v>
      </c>
      <c r="AD7" t="n">
        <v>563211.1015005363</v>
      </c>
      <c r="AE7" t="n">
        <v>770610.2761932111</v>
      </c>
      <c r="AF7" t="n">
        <v>4.897989298378279e-06</v>
      </c>
      <c r="AG7" t="n">
        <v>30</v>
      </c>
      <c r="AH7" t="n">
        <v>697064.3129916458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4.0964</v>
      </c>
      <c r="E8" t="n">
        <v>24.41</v>
      </c>
      <c r="F8" t="n">
        <v>17.74</v>
      </c>
      <c r="G8" t="n">
        <v>12.82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283.73</v>
      </c>
      <c r="Q8" t="n">
        <v>467.14</v>
      </c>
      <c r="R8" t="n">
        <v>127.91</v>
      </c>
      <c r="S8" t="n">
        <v>39.61</v>
      </c>
      <c r="T8" t="n">
        <v>38828.98</v>
      </c>
      <c r="U8" t="n">
        <v>0.31</v>
      </c>
      <c r="V8" t="n">
        <v>0.66</v>
      </c>
      <c r="W8" t="n">
        <v>2.75</v>
      </c>
      <c r="X8" t="n">
        <v>2.4</v>
      </c>
      <c r="Y8" t="n">
        <v>1</v>
      </c>
      <c r="Z8" t="n">
        <v>10</v>
      </c>
      <c r="AA8" t="n">
        <v>538.6054984439389</v>
      </c>
      <c r="AB8" t="n">
        <v>736.94380456858</v>
      </c>
      <c r="AC8" t="n">
        <v>666.6109221676797</v>
      </c>
      <c r="AD8" t="n">
        <v>538605.4984439389</v>
      </c>
      <c r="AE8" t="n">
        <v>736943.80456858</v>
      </c>
      <c r="AF8" t="n">
        <v>5.076825829780821e-06</v>
      </c>
      <c r="AG8" t="n">
        <v>29</v>
      </c>
      <c r="AH8" t="n">
        <v>666610.9221676798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4.2189</v>
      </c>
      <c r="E9" t="n">
        <v>23.7</v>
      </c>
      <c r="F9" t="n">
        <v>17.45</v>
      </c>
      <c r="G9" t="n">
        <v>14.15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278.93</v>
      </c>
      <c r="Q9" t="n">
        <v>467.08</v>
      </c>
      <c r="R9" t="n">
        <v>119.2</v>
      </c>
      <c r="S9" t="n">
        <v>39.61</v>
      </c>
      <c r="T9" t="n">
        <v>34521.14</v>
      </c>
      <c r="U9" t="n">
        <v>0.33</v>
      </c>
      <c r="V9" t="n">
        <v>0.67</v>
      </c>
      <c r="W9" t="n">
        <v>2.72</v>
      </c>
      <c r="X9" t="n">
        <v>2.12</v>
      </c>
      <c r="Y9" t="n">
        <v>1</v>
      </c>
      <c r="Z9" t="n">
        <v>10</v>
      </c>
      <c r="AA9" t="n">
        <v>517.3894430211917</v>
      </c>
      <c r="AB9" t="n">
        <v>707.9150615528707</v>
      </c>
      <c r="AC9" t="n">
        <v>640.3526416432929</v>
      </c>
      <c r="AD9" t="n">
        <v>517389.4430211917</v>
      </c>
      <c r="AE9" t="n">
        <v>707915.0615528707</v>
      </c>
      <c r="AF9" t="n">
        <v>5.228644784020678e-06</v>
      </c>
      <c r="AG9" t="n">
        <v>28</v>
      </c>
      <c r="AH9" t="n">
        <v>640352.641643293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4.314</v>
      </c>
      <c r="E10" t="n">
        <v>23.18</v>
      </c>
      <c r="F10" t="n">
        <v>17.26</v>
      </c>
      <c r="G10" t="n">
        <v>15.46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275.62</v>
      </c>
      <c r="Q10" t="n">
        <v>467.17</v>
      </c>
      <c r="R10" t="n">
        <v>112.73</v>
      </c>
      <c r="S10" t="n">
        <v>39.61</v>
      </c>
      <c r="T10" t="n">
        <v>31319.18</v>
      </c>
      <c r="U10" t="n">
        <v>0.35</v>
      </c>
      <c r="V10" t="n">
        <v>0.68</v>
      </c>
      <c r="W10" t="n">
        <v>2.72</v>
      </c>
      <c r="X10" t="n">
        <v>1.92</v>
      </c>
      <c r="Y10" t="n">
        <v>1</v>
      </c>
      <c r="Z10" t="n">
        <v>10</v>
      </c>
      <c r="AA10" t="n">
        <v>499.5033442758728</v>
      </c>
      <c r="AB10" t="n">
        <v>683.442512170539</v>
      </c>
      <c r="AC10" t="n">
        <v>618.2157180265724</v>
      </c>
      <c r="AD10" t="n">
        <v>499503.3442758728</v>
      </c>
      <c r="AE10" t="n">
        <v>683442.512170539</v>
      </c>
      <c r="AF10" t="n">
        <v>5.346505866046886e-06</v>
      </c>
      <c r="AG10" t="n">
        <v>27</v>
      </c>
      <c r="AH10" t="n">
        <v>618215.7180265724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4.3871</v>
      </c>
      <c r="E11" t="n">
        <v>22.79</v>
      </c>
      <c r="F11" t="n">
        <v>17.11</v>
      </c>
      <c r="G11" t="n">
        <v>16.56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273.06</v>
      </c>
      <c r="Q11" t="n">
        <v>467.21</v>
      </c>
      <c r="R11" t="n">
        <v>107.18</v>
      </c>
      <c r="S11" t="n">
        <v>39.61</v>
      </c>
      <c r="T11" t="n">
        <v>28570.65</v>
      </c>
      <c r="U11" t="n">
        <v>0.37</v>
      </c>
      <c r="V11" t="n">
        <v>0.68</v>
      </c>
      <c r="W11" t="n">
        <v>2.72</v>
      </c>
      <c r="X11" t="n">
        <v>1.77</v>
      </c>
      <c r="Y11" t="n">
        <v>1</v>
      </c>
      <c r="Z11" t="n">
        <v>10</v>
      </c>
      <c r="AA11" t="n">
        <v>493.653945169623</v>
      </c>
      <c r="AB11" t="n">
        <v>675.4391062560921</v>
      </c>
      <c r="AC11" t="n">
        <v>610.9761459397497</v>
      </c>
      <c r="AD11" t="n">
        <v>493653.945169623</v>
      </c>
      <c r="AE11" t="n">
        <v>675439.1062560922</v>
      </c>
      <c r="AF11" t="n">
        <v>5.437101503230017e-06</v>
      </c>
      <c r="AG11" t="n">
        <v>27</v>
      </c>
      <c r="AH11" t="n">
        <v>610976.1459397497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4.4606</v>
      </c>
      <c r="E12" t="n">
        <v>22.42</v>
      </c>
      <c r="F12" t="n">
        <v>16.97</v>
      </c>
      <c r="G12" t="n">
        <v>17.86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270.5</v>
      </c>
      <c r="Q12" t="n">
        <v>467.16</v>
      </c>
      <c r="R12" t="n">
        <v>102.92</v>
      </c>
      <c r="S12" t="n">
        <v>39.61</v>
      </c>
      <c r="T12" t="n">
        <v>26466.3</v>
      </c>
      <c r="U12" t="n">
        <v>0.38</v>
      </c>
      <c r="V12" t="n">
        <v>0.6899999999999999</v>
      </c>
      <c r="W12" t="n">
        <v>2.71</v>
      </c>
      <c r="X12" t="n">
        <v>1.63</v>
      </c>
      <c r="Y12" t="n">
        <v>1</v>
      </c>
      <c r="Z12" t="n">
        <v>10</v>
      </c>
      <c r="AA12" t="n">
        <v>478.011108705662</v>
      </c>
      <c r="AB12" t="n">
        <v>654.0358872928618</v>
      </c>
      <c r="AC12" t="n">
        <v>591.6156201547633</v>
      </c>
      <c r="AD12" t="n">
        <v>478011.108705662</v>
      </c>
      <c r="AE12" t="n">
        <v>654035.8872928618</v>
      </c>
      <c r="AF12" t="n">
        <v>5.528192875773932e-06</v>
      </c>
      <c r="AG12" t="n">
        <v>26</v>
      </c>
      <c r="AH12" t="n">
        <v>591615.6201547633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4.5269</v>
      </c>
      <c r="E13" t="n">
        <v>22.09</v>
      </c>
      <c r="F13" t="n">
        <v>16.83</v>
      </c>
      <c r="G13" t="n">
        <v>19.05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268.11</v>
      </c>
      <c r="Q13" t="n">
        <v>467.11</v>
      </c>
      <c r="R13" t="n">
        <v>99.11</v>
      </c>
      <c r="S13" t="n">
        <v>39.61</v>
      </c>
      <c r="T13" t="n">
        <v>24580.33</v>
      </c>
      <c r="U13" t="n">
        <v>0.4</v>
      </c>
      <c r="V13" t="n">
        <v>0.6899999999999999</v>
      </c>
      <c r="W13" t="n">
        <v>2.68</v>
      </c>
      <c r="X13" t="n">
        <v>1.5</v>
      </c>
      <c r="Y13" t="n">
        <v>1</v>
      </c>
      <c r="Z13" t="n">
        <v>10</v>
      </c>
      <c r="AA13" t="n">
        <v>472.9853456619896</v>
      </c>
      <c r="AB13" t="n">
        <v>647.1594165754922</v>
      </c>
      <c r="AC13" t="n">
        <v>585.3954301514722</v>
      </c>
      <c r="AD13" t="n">
        <v>472985.3456619896</v>
      </c>
      <c r="AE13" t="n">
        <v>647159.4165754921</v>
      </c>
      <c r="AF13" t="n">
        <v>5.610361011823748e-06</v>
      </c>
      <c r="AG13" t="n">
        <v>26</v>
      </c>
      <c r="AH13" t="n">
        <v>585395.4301514722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4.5897</v>
      </c>
      <c r="E14" t="n">
        <v>21.79</v>
      </c>
      <c r="F14" t="n">
        <v>16.72</v>
      </c>
      <c r="G14" t="n">
        <v>20.47</v>
      </c>
      <c r="H14" t="n">
        <v>0.29</v>
      </c>
      <c r="I14" t="n">
        <v>49</v>
      </c>
      <c r="J14" t="n">
        <v>247.96</v>
      </c>
      <c r="K14" t="n">
        <v>58.47</v>
      </c>
      <c r="L14" t="n">
        <v>4</v>
      </c>
      <c r="M14" t="n">
        <v>47</v>
      </c>
      <c r="N14" t="n">
        <v>60.48</v>
      </c>
      <c r="O14" t="n">
        <v>30815.5</v>
      </c>
      <c r="P14" t="n">
        <v>266.01</v>
      </c>
      <c r="Q14" t="n">
        <v>467.15</v>
      </c>
      <c r="R14" t="n">
        <v>95.13</v>
      </c>
      <c r="S14" t="n">
        <v>39.61</v>
      </c>
      <c r="T14" t="n">
        <v>22609.21</v>
      </c>
      <c r="U14" t="n">
        <v>0.42</v>
      </c>
      <c r="V14" t="n">
        <v>0.7</v>
      </c>
      <c r="W14" t="n">
        <v>2.69</v>
      </c>
      <c r="X14" t="n">
        <v>1.38</v>
      </c>
      <c r="Y14" t="n">
        <v>1</v>
      </c>
      <c r="Z14" t="n">
        <v>10</v>
      </c>
      <c r="AA14" t="n">
        <v>468.536138038976</v>
      </c>
      <c r="AB14" t="n">
        <v>641.0718144204977</v>
      </c>
      <c r="AC14" t="n">
        <v>579.8888202021471</v>
      </c>
      <c r="AD14" t="n">
        <v>468536.1380389761</v>
      </c>
      <c r="AE14" t="n">
        <v>641071.8144204977</v>
      </c>
      <c r="AF14" t="n">
        <v>5.688191463466711e-06</v>
      </c>
      <c r="AG14" t="n">
        <v>26</v>
      </c>
      <c r="AH14" t="n">
        <v>579888.8202021471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4.6386</v>
      </c>
      <c r="E15" t="n">
        <v>21.56</v>
      </c>
      <c r="F15" t="n">
        <v>16.63</v>
      </c>
      <c r="G15" t="n">
        <v>21.69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264.4</v>
      </c>
      <c r="Q15" t="n">
        <v>467.09</v>
      </c>
      <c r="R15" t="n">
        <v>92.20999999999999</v>
      </c>
      <c r="S15" t="n">
        <v>39.61</v>
      </c>
      <c r="T15" t="n">
        <v>21167.46</v>
      </c>
      <c r="U15" t="n">
        <v>0.43</v>
      </c>
      <c r="V15" t="n">
        <v>0.7</v>
      </c>
      <c r="W15" t="n">
        <v>2.68</v>
      </c>
      <c r="X15" t="n">
        <v>1.29</v>
      </c>
      <c r="Y15" t="n">
        <v>1</v>
      </c>
      <c r="Z15" t="n">
        <v>10</v>
      </c>
      <c r="AA15" t="n">
        <v>455.1438174367986</v>
      </c>
      <c r="AB15" t="n">
        <v>622.7478505451122</v>
      </c>
      <c r="AC15" t="n">
        <v>563.3136697211836</v>
      </c>
      <c r="AD15" t="n">
        <v>455143.8174367986</v>
      </c>
      <c r="AE15" t="n">
        <v>622747.8505451122</v>
      </c>
      <c r="AF15" t="n">
        <v>5.748795111322458e-06</v>
      </c>
      <c r="AG15" t="n">
        <v>25</v>
      </c>
      <c r="AH15" t="n">
        <v>563313.6697211836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4.6893</v>
      </c>
      <c r="E16" t="n">
        <v>21.33</v>
      </c>
      <c r="F16" t="n">
        <v>16.54</v>
      </c>
      <c r="G16" t="n">
        <v>23.08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262.71</v>
      </c>
      <c r="Q16" t="n">
        <v>467.16</v>
      </c>
      <c r="R16" t="n">
        <v>88.90000000000001</v>
      </c>
      <c r="S16" t="n">
        <v>39.61</v>
      </c>
      <c r="T16" t="n">
        <v>19524.86</v>
      </c>
      <c r="U16" t="n">
        <v>0.45</v>
      </c>
      <c r="V16" t="n">
        <v>0.71</v>
      </c>
      <c r="W16" t="n">
        <v>2.68</v>
      </c>
      <c r="X16" t="n">
        <v>1.2</v>
      </c>
      <c r="Y16" t="n">
        <v>1</v>
      </c>
      <c r="Z16" t="n">
        <v>10</v>
      </c>
      <c r="AA16" t="n">
        <v>451.7109294372882</v>
      </c>
      <c r="AB16" t="n">
        <v>618.0508217358522</v>
      </c>
      <c r="AC16" t="n">
        <v>559.064918749158</v>
      </c>
      <c r="AD16" t="n">
        <v>451710.9294372882</v>
      </c>
      <c r="AE16" t="n">
        <v>618050.8217358522</v>
      </c>
      <c r="AF16" t="n">
        <v>5.811629568301729e-06</v>
      </c>
      <c r="AG16" t="n">
        <v>25</v>
      </c>
      <c r="AH16" t="n">
        <v>559064.918749158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4.7183</v>
      </c>
      <c r="E17" t="n">
        <v>21.19</v>
      </c>
      <c r="F17" t="n">
        <v>16.5</v>
      </c>
      <c r="G17" t="n">
        <v>24.15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261.85</v>
      </c>
      <c r="Q17" t="n">
        <v>467.07</v>
      </c>
      <c r="R17" t="n">
        <v>87.87</v>
      </c>
      <c r="S17" t="n">
        <v>39.61</v>
      </c>
      <c r="T17" t="n">
        <v>19021.76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449.8801377976424</v>
      </c>
      <c r="AB17" t="n">
        <v>615.5458518456621</v>
      </c>
      <c r="AC17" t="n">
        <v>556.7990196695404</v>
      </c>
      <c r="AD17" t="n">
        <v>449880.1377976424</v>
      </c>
      <c r="AE17" t="n">
        <v>615545.8518456621</v>
      </c>
      <c r="AF17" t="n">
        <v>5.847570381958512e-06</v>
      </c>
      <c r="AG17" t="n">
        <v>25</v>
      </c>
      <c r="AH17" t="n">
        <v>556799.0196695403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4.7561</v>
      </c>
      <c r="E18" t="n">
        <v>21.03</v>
      </c>
      <c r="F18" t="n">
        <v>16.43</v>
      </c>
      <c r="G18" t="n">
        <v>25.27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260.39</v>
      </c>
      <c r="Q18" t="n">
        <v>467.08</v>
      </c>
      <c r="R18" t="n">
        <v>85.76000000000001</v>
      </c>
      <c r="S18" t="n">
        <v>39.61</v>
      </c>
      <c r="T18" t="n">
        <v>17978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447.2855186516569</v>
      </c>
      <c r="AB18" t="n">
        <v>611.9957794636067</v>
      </c>
      <c r="AC18" t="n">
        <v>553.5877612130703</v>
      </c>
      <c r="AD18" t="n">
        <v>447285.5186516569</v>
      </c>
      <c r="AE18" t="n">
        <v>611995.7794636067</v>
      </c>
      <c r="AF18" t="n">
        <v>5.894417373552525e-06</v>
      </c>
      <c r="AG18" t="n">
        <v>25</v>
      </c>
      <c r="AH18" t="n">
        <v>553587.7612130702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4.7904</v>
      </c>
      <c r="E19" t="n">
        <v>20.88</v>
      </c>
      <c r="F19" t="n">
        <v>16.37</v>
      </c>
      <c r="G19" t="n">
        <v>26.55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259.69</v>
      </c>
      <c r="Q19" t="n">
        <v>467.18</v>
      </c>
      <c r="R19" t="n">
        <v>83.63</v>
      </c>
      <c r="S19" t="n">
        <v>39.61</v>
      </c>
      <c r="T19" t="n">
        <v>16923.04</v>
      </c>
      <c r="U19" t="n">
        <v>0.47</v>
      </c>
      <c r="V19" t="n">
        <v>0.71</v>
      </c>
      <c r="W19" t="n">
        <v>2.67</v>
      </c>
      <c r="X19" t="n">
        <v>1.04</v>
      </c>
      <c r="Y19" t="n">
        <v>1</v>
      </c>
      <c r="Z19" t="n">
        <v>10</v>
      </c>
      <c r="AA19" t="n">
        <v>445.2956125916808</v>
      </c>
      <c r="AB19" t="n">
        <v>609.2731022038877</v>
      </c>
      <c r="AC19" t="n">
        <v>551.1249324497174</v>
      </c>
      <c r="AD19" t="n">
        <v>445295.6125916808</v>
      </c>
      <c r="AE19" t="n">
        <v>609273.1022038877</v>
      </c>
      <c r="AF19" t="n">
        <v>5.936926680739684e-06</v>
      </c>
      <c r="AG19" t="n">
        <v>25</v>
      </c>
      <c r="AH19" t="n">
        <v>551124.9324497174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4.818</v>
      </c>
      <c r="E20" t="n">
        <v>20.76</v>
      </c>
      <c r="F20" t="n">
        <v>16.35</v>
      </c>
      <c r="G20" t="n">
        <v>28.02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258.89</v>
      </c>
      <c r="Q20" t="n">
        <v>467.07</v>
      </c>
      <c r="R20" t="n">
        <v>82.64</v>
      </c>
      <c r="S20" t="n">
        <v>39.61</v>
      </c>
      <c r="T20" t="n">
        <v>16434.07</v>
      </c>
      <c r="U20" t="n">
        <v>0.48</v>
      </c>
      <c r="V20" t="n">
        <v>0.71</v>
      </c>
      <c r="W20" t="n">
        <v>2.68</v>
      </c>
      <c r="X20" t="n">
        <v>1.01</v>
      </c>
      <c r="Y20" t="n">
        <v>1</v>
      </c>
      <c r="Z20" t="n">
        <v>10</v>
      </c>
      <c r="AA20" t="n">
        <v>443.7045727986097</v>
      </c>
      <c r="AB20" t="n">
        <v>607.096171367286</v>
      </c>
      <c r="AC20" t="n">
        <v>549.1557648368193</v>
      </c>
      <c r="AD20" t="n">
        <v>443704.5727986097</v>
      </c>
      <c r="AE20" t="n">
        <v>607096.171367286</v>
      </c>
      <c r="AF20" t="n">
        <v>5.971132420633726e-06</v>
      </c>
      <c r="AG20" t="n">
        <v>25</v>
      </c>
      <c r="AH20" t="n">
        <v>549155.7648368194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4.8437</v>
      </c>
      <c r="E21" t="n">
        <v>20.65</v>
      </c>
      <c r="F21" t="n">
        <v>16.28</v>
      </c>
      <c r="G21" t="n">
        <v>28.73</v>
      </c>
      <c r="H21" t="n">
        <v>0.41</v>
      </c>
      <c r="I21" t="n">
        <v>34</v>
      </c>
      <c r="J21" t="n">
        <v>251.09</v>
      </c>
      <c r="K21" t="n">
        <v>58.47</v>
      </c>
      <c r="L21" t="n">
        <v>5.75</v>
      </c>
      <c r="M21" t="n">
        <v>32</v>
      </c>
      <c r="N21" t="n">
        <v>61.87</v>
      </c>
      <c r="O21" t="n">
        <v>31202.53</v>
      </c>
      <c r="P21" t="n">
        <v>257.56</v>
      </c>
      <c r="Q21" t="n">
        <v>467.13</v>
      </c>
      <c r="R21" t="n">
        <v>81.08</v>
      </c>
      <c r="S21" t="n">
        <v>39.61</v>
      </c>
      <c r="T21" t="n">
        <v>15660.39</v>
      </c>
      <c r="U21" t="n">
        <v>0.49</v>
      </c>
      <c r="V21" t="n">
        <v>0.72</v>
      </c>
      <c r="W21" t="n">
        <v>2.66</v>
      </c>
      <c r="X21" t="n">
        <v>0.95</v>
      </c>
      <c r="Y21" t="n">
        <v>1</v>
      </c>
      <c r="Z21" t="n">
        <v>10</v>
      </c>
      <c r="AA21" t="n">
        <v>431.7441220575769</v>
      </c>
      <c r="AB21" t="n">
        <v>590.7313550055584</v>
      </c>
      <c r="AC21" t="n">
        <v>534.3527835804911</v>
      </c>
      <c r="AD21" t="n">
        <v>431744.1220575769</v>
      </c>
      <c r="AE21" t="n">
        <v>590731.3550055583</v>
      </c>
      <c r="AF21" t="n">
        <v>6.002983417564048e-06</v>
      </c>
      <c r="AG21" t="n">
        <v>24</v>
      </c>
      <c r="AH21" t="n">
        <v>534352.7835804911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4.8817</v>
      </c>
      <c r="E22" t="n">
        <v>20.48</v>
      </c>
      <c r="F22" t="n">
        <v>16.22</v>
      </c>
      <c r="G22" t="n">
        <v>30.41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30</v>
      </c>
      <c r="N22" t="n">
        <v>62.07</v>
      </c>
      <c r="O22" t="n">
        <v>31258.11</v>
      </c>
      <c r="P22" t="n">
        <v>256.36</v>
      </c>
      <c r="Q22" t="n">
        <v>467.09</v>
      </c>
      <c r="R22" t="n">
        <v>78.52</v>
      </c>
      <c r="S22" t="n">
        <v>39.61</v>
      </c>
      <c r="T22" t="n">
        <v>14388.43</v>
      </c>
      <c r="U22" t="n">
        <v>0.5</v>
      </c>
      <c r="V22" t="n">
        <v>0.72</v>
      </c>
      <c r="W22" t="n">
        <v>2.67</v>
      </c>
      <c r="X22" t="n">
        <v>0.88</v>
      </c>
      <c r="Y22" t="n">
        <v>1</v>
      </c>
      <c r="Z22" t="n">
        <v>10</v>
      </c>
      <c r="AA22" t="n">
        <v>429.4380512267871</v>
      </c>
      <c r="AB22" t="n">
        <v>587.5760871582071</v>
      </c>
      <c r="AC22" t="n">
        <v>531.4986500680448</v>
      </c>
      <c r="AD22" t="n">
        <v>429438.0512267872</v>
      </c>
      <c r="AE22" t="n">
        <v>587576.0871582071</v>
      </c>
      <c r="AF22" t="n">
        <v>6.050078276838452e-06</v>
      </c>
      <c r="AG22" t="n">
        <v>24</v>
      </c>
      <c r="AH22" t="n">
        <v>531498.6500680448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4.8994</v>
      </c>
      <c r="E23" t="n">
        <v>20.41</v>
      </c>
      <c r="F23" t="n">
        <v>16.19</v>
      </c>
      <c r="G23" t="n">
        <v>31.33</v>
      </c>
      <c r="H23" t="n">
        <v>0.44</v>
      </c>
      <c r="I23" t="n">
        <v>31</v>
      </c>
      <c r="J23" t="n">
        <v>252</v>
      </c>
      <c r="K23" t="n">
        <v>58.47</v>
      </c>
      <c r="L23" t="n">
        <v>6.25</v>
      </c>
      <c r="M23" t="n">
        <v>29</v>
      </c>
      <c r="N23" t="n">
        <v>62.27</v>
      </c>
      <c r="O23" t="n">
        <v>31313.77</v>
      </c>
      <c r="P23" t="n">
        <v>255.78</v>
      </c>
      <c r="Q23" t="n">
        <v>467.15</v>
      </c>
      <c r="R23" t="n">
        <v>77.56999999999999</v>
      </c>
      <c r="S23" t="n">
        <v>39.61</v>
      </c>
      <c r="T23" t="n">
        <v>13921.88</v>
      </c>
      <c r="U23" t="n">
        <v>0.51</v>
      </c>
      <c r="V23" t="n">
        <v>0.72</v>
      </c>
      <c r="W23" t="n">
        <v>2.67</v>
      </c>
      <c r="X23" t="n">
        <v>0.86</v>
      </c>
      <c r="Y23" t="n">
        <v>1</v>
      </c>
      <c r="Z23" t="n">
        <v>10</v>
      </c>
      <c r="AA23" t="n">
        <v>428.3579865831921</v>
      </c>
      <c r="AB23" t="n">
        <v>586.0982950637512</v>
      </c>
      <c r="AC23" t="n">
        <v>530.1618963769896</v>
      </c>
      <c r="AD23" t="n">
        <v>428357.9865831921</v>
      </c>
      <c r="AE23" t="n">
        <v>586098.2950637512</v>
      </c>
      <c r="AF23" t="n">
        <v>6.072014566553109e-06</v>
      </c>
      <c r="AG23" t="n">
        <v>24</v>
      </c>
      <c r="AH23" t="n">
        <v>530161.8963769895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4.9155</v>
      </c>
      <c r="E24" t="n">
        <v>20.34</v>
      </c>
      <c r="F24" t="n">
        <v>16.17</v>
      </c>
      <c r="G24" t="n">
        <v>32.34</v>
      </c>
      <c r="H24" t="n">
        <v>0.46</v>
      </c>
      <c r="I24" t="n">
        <v>30</v>
      </c>
      <c r="J24" t="n">
        <v>252.45</v>
      </c>
      <c r="K24" t="n">
        <v>58.47</v>
      </c>
      <c r="L24" t="n">
        <v>6.5</v>
      </c>
      <c r="M24" t="n">
        <v>28</v>
      </c>
      <c r="N24" t="n">
        <v>62.47</v>
      </c>
      <c r="O24" t="n">
        <v>31369.49</v>
      </c>
      <c r="P24" t="n">
        <v>255.07</v>
      </c>
      <c r="Q24" t="n">
        <v>467.12</v>
      </c>
      <c r="R24" t="n">
        <v>77.06</v>
      </c>
      <c r="S24" t="n">
        <v>39.61</v>
      </c>
      <c r="T24" t="n">
        <v>13671.66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427.3199382978887</v>
      </c>
      <c r="AB24" t="n">
        <v>584.6779916043407</v>
      </c>
      <c r="AC24" t="n">
        <v>528.8771446863367</v>
      </c>
      <c r="AD24" t="n">
        <v>427319.9382978887</v>
      </c>
      <c r="AE24" t="n">
        <v>584677.9916043407</v>
      </c>
      <c r="AF24" t="n">
        <v>6.091967914824633e-06</v>
      </c>
      <c r="AG24" t="n">
        <v>24</v>
      </c>
      <c r="AH24" t="n">
        <v>528877.1446863367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4.9561</v>
      </c>
      <c r="E25" t="n">
        <v>20.18</v>
      </c>
      <c r="F25" t="n">
        <v>16.1</v>
      </c>
      <c r="G25" t="n">
        <v>34.5</v>
      </c>
      <c r="H25" t="n">
        <v>0.47</v>
      </c>
      <c r="I25" t="n">
        <v>28</v>
      </c>
      <c r="J25" t="n">
        <v>252.9</v>
      </c>
      <c r="K25" t="n">
        <v>58.47</v>
      </c>
      <c r="L25" t="n">
        <v>6.75</v>
      </c>
      <c r="M25" t="n">
        <v>26</v>
      </c>
      <c r="N25" t="n">
        <v>62.68</v>
      </c>
      <c r="O25" t="n">
        <v>31425.3</v>
      </c>
      <c r="P25" t="n">
        <v>253.71</v>
      </c>
      <c r="Q25" t="n">
        <v>467.08</v>
      </c>
      <c r="R25" t="n">
        <v>74.92</v>
      </c>
      <c r="S25" t="n">
        <v>39.61</v>
      </c>
      <c r="T25" t="n">
        <v>12611.99</v>
      </c>
      <c r="U25" t="n">
        <v>0.53</v>
      </c>
      <c r="V25" t="n">
        <v>0.72</v>
      </c>
      <c r="W25" t="n">
        <v>2.65</v>
      </c>
      <c r="X25" t="n">
        <v>0.76</v>
      </c>
      <c r="Y25" t="n">
        <v>1</v>
      </c>
      <c r="Z25" t="n">
        <v>10</v>
      </c>
      <c r="AA25" t="n">
        <v>424.8693263020622</v>
      </c>
      <c r="AB25" t="n">
        <v>581.32495615828</v>
      </c>
      <c r="AC25" t="n">
        <v>525.8441182372333</v>
      </c>
      <c r="AD25" t="n">
        <v>424869.3263020623</v>
      </c>
      <c r="AE25" t="n">
        <v>581324.95615828</v>
      </c>
      <c r="AF25" t="n">
        <v>6.142285053944128e-06</v>
      </c>
      <c r="AG25" t="n">
        <v>24</v>
      </c>
      <c r="AH25" t="n">
        <v>525844.1182372333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4.968</v>
      </c>
      <c r="E26" t="n">
        <v>20.13</v>
      </c>
      <c r="F26" t="n">
        <v>16.1</v>
      </c>
      <c r="G26" t="n">
        <v>35.77</v>
      </c>
      <c r="H26" t="n">
        <v>0.49</v>
      </c>
      <c r="I26" t="n">
        <v>27</v>
      </c>
      <c r="J26" t="n">
        <v>253.35</v>
      </c>
      <c r="K26" t="n">
        <v>58.47</v>
      </c>
      <c r="L26" t="n">
        <v>7</v>
      </c>
      <c r="M26" t="n">
        <v>25</v>
      </c>
      <c r="N26" t="n">
        <v>62.88</v>
      </c>
      <c r="O26" t="n">
        <v>31481.17</v>
      </c>
      <c r="P26" t="n">
        <v>253.46</v>
      </c>
      <c r="Q26" t="n">
        <v>467.12</v>
      </c>
      <c r="R26" t="n">
        <v>74.43000000000001</v>
      </c>
      <c r="S26" t="n">
        <v>39.61</v>
      </c>
      <c r="T26" t="n">
        <v>12371.34</v>
      </c>
      <c r="U26" t="n">
        <v>0.53</v>
      </c>
      <c r="V26" t="n">
        <v>0.72</v>
      </c>
      <c r="W26" t="n">
        <v>2.66</v>
      </c>
      <c r="X26" t="n">
        <v>0.76</v>
      </c>
      <c r="Y26" t="n">
        <v>1</v>
      </c>
      <c r="Z26" t="n">
        <v>10</v>
      </c>
      <c r="AA26" t="n">
        <v>424.3072857887323</v>
      </c>
      <c r="AB26" t="n">
        <v>580.5559475324645</v>
      </c>
      <c r="AC26" t="n">
        <v>525.1485027153551</v>
      </c>
      <c r="AD26" t="n">
        <v>424307.2857887322</v>
      </c>
      <c r="AE26" t="n">
        <v>580555.9475324645</v>
      </c>
      <c r="AF26" t="n">
        <v>6.157033180927428e-06</v>
      </c>
      <c r="AG26" t="n">
        <v>24</v>
      </c>
      <c r="AH26" t="n">
        <v>525148.5027153551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4.9901</v>
      </c>
      <c r="E27" t="n">
        <v>20.04</v>
      </c>
      <c r="F27" t="n">
        <v>16.05</v>
      </c>
      <c r="G27" t="n">
        <v>37.05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24</v>
      </c>
      <c r="N27" t="n">
        <v>63.08</v>
      </c>
      <c r="O27" t="n">
        <v>31537.13</v>
      </c>
      <c r="P27" t="n">
        <v>252.63</v>
      </c>
      <c r="Q27" t="n">
        <v>467.09</v>
      </c>
      <c r="R27" t="n">
        <v>73.43000000000001</v>
      </c>
      <c r="S27" t="n">
        <v>39.61</v>
      </c>
      <c r="T27" t="n">
        <v>11874.56</v>
      </c>
      <c r="U27" t="n">
        <v>0.54</v>
      </c>
      <c r="V27" t="n">
        <v>0.73</v>
      </c>
      <c r="W27" t="n">
        <v>2.65</v>
      </c>
      <c r="X27" t="n">
        <v>0.72</v>
      </c>
      <c r="Y27" t="n">
        <v>1</v>
      </c>
      <c r="Z27" t="n">
        <v>10</v>
      </c>
      <c r="AA27" t="n">
        <v>422.9082412135143</v>
      </c>
      <c r="AB27" t="n">
        <v>578.6417130231606</v>
      </c>
      <c r="AC27" t="n">
        <v>523.4169600609742</v>
      </c>
      <c r="AD27" t="n">
        <v>422908.2412135142</v>
      </c>
      <c r="AE27" t="n">
        <v>578641.7130231606</v>
      </c>
      <c r="AF27" t="n">
        <v>6.184422559610701e-06</v>
      </c>
      <c r="AG27" t="n">
        <v>24</v>
      </c>
      <c r="AH27" t="n">
        <v>523416.9600609742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4.9889</v>
      </c>
      <c r="E28" t="n">
        <v>20.04</v>
      </c>
      <c r="F28" t="n">
        <v>16.06</v>
      </c>
      <c r="G28" t="n">
        <v>37.06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252.52</v>
      </c>
      <c r="Q28" t="n">
        <v>467.07</v>
      </c>
      <c r="R28" t="n">
        <v>73.70999999999999</v>
      </c>
      <c r="S28" t="n">
        <v>39.61</v>
      </c>
      <c r="T28" t="n">
        <v>12015.42</v>
      </c>
      <c r="U28" t="n">
        <v>0.54</v>
      </c>
      <c r="V28" t="n">
        <v>0.73</v>
      </c>
      <c r="W28" t="n">
        <v>2.65</v>
      </c>
      <c r="X28" t="n">
        <v>0.73</v>
      </c>
      <c r="Y28" t="n">
        <v>1</v>
      </c>
      <c r="Z28" t="n">
        <v>10</v>
      </c>
      <c r="AA28" t="n">
        <v>422.9356884991368</v>
      </c>
      <c r="AB28" t="n">
        <v>578.6792676102382</v>
      </c>
      <c r="AC28" t="n">
        <v>523.4509304909693</v>
      </c>
      <c r="AD28" t="n">
        <v>422935.6884991368</v>
      </c>
      <c r="AE28" t="n">
        <v>578679.2676102382</v>
      </c>
      <c r="AF28" t="n">
        <v>6.182935353528352e-06</v>
      </c>
      <c r="AG28" t="n">
        <v>24</v>
      </c>
      <c r="AH28" t="n">
        <v>523450.9304909693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5.0104</v>
      </c>
      <c r="E29" t="n">
        <v>19.96</v>
      </c>
      <c r="F29" t="n">
        <v>16.02</v>
      </c>
      <c r="G29" t="n">
        <v>38.45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251.62</v>
      </c>
      <c r="Q29" t="n">
        <v>467.1</v>
      </c>
      <c r="R29" t="n">
        <v>72.13</v>
      </c>
      <c r="S29" t="n">
        <v>39.61</v>
      </c>
      <c r="T29" t="n">
        <v>11232.49</v>
      </c>
      <c r="U29" t="n">
        <v>0.55</v>
      </c>
      <c r="V29" t="n">
        <v>0.73</v>
      </c>
      <c r="W29" t="n">
        <v>2.66</v>
      </c>
      <c r="X29" t="n">
        <v>0.6899999999999999</v>
      </c>
      <c r="Y29" t="n">
        <v>1</v>
      </c>
      <c r="Z29" t="n">
        <v>10</v>
      </c>
      <c r="AA29" t="n">
        <v>421.5732251981721</v>
      </c>
      <c r="AB29" t="n">
        <v>576.8150852142195</v>
      </c>
      <c r="AC29" t="n">
        <v>521.7646630464303</v>
      </c>
      <c r="AD29" t="n">
        <v>421573.225198172</v>
      </c>
      <c r="AE29" t="n">
        <v>576815.0852142195</v>
      </c>
      <c r="AF29" t="n">
        <v>6.209581129170448e-06</v>
      </c>
      <c r="AG29" t="n">
        <v>24</v>
      </c>
      <c r="AH29" t="n">
        <v>521764.6630464303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5.0267</v>
      </c>
      <c r="E30" t="n">
        <v>19.89</v>
      </c>
      <c r="F30" t="n">
        <v>16</v>
      </c>
      <c r="G30" t="n">
        <v>40.01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251.13</v>
      </c>
      <c r="Q30" t="n">
        <v>467.07</v>
      </c>
      <c r="R30" t="n">
        <v>71.59</v>
      </c>
      <c r="S30" t="n">
        <v>39.61</v>
      </c>
      <c r="T30" t="n">
        <v>10968.32</v>
      </c>
      <c r="U30" t="n">
        <v>0.55</v>
      </c>
      <c r="V30" t="n">
        <v>0.73</v>
      </c>
      <c r="W30" t="n">
        <v>2.65</v>
      </c>
      <c r="X30" t="n">
        <v>0.67</v>
      </c>
      <c r="Y30" t="n">
        <v>1</v>
      </c>
      <c r="Z30" t="n">
        <v>10</v>
      </c>
      <c r="AA30" t="n">
        <v>420.6785437001339</v>
      </c>
      <c r="AB30" t="n">
        <v>575.5909425180417</v>
      </c>
      <c r="AC30" t="n">
        <v>520.6573508110806</v>
      </c>
      <c r="AD30" t="n">
        <v>420678.5437001339</v>
      </c>
      <c r="AE30" t="n">
        <v>575590.9425180417</v>
      </c>
      <c r="AF30" t="n">
        <v>6.229782345122365e-06</v>
      </c>
      <c r="AG30" t="n">
        <v>24</v>
      </c>
      <c r="AH30" t="n">
        <v>520657.3508110807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5.0449</v>
      </c>
      <c r="E31" t="n">
        <v>19.82</v>
      </c>
      <c r="F31" t="n">
        <v>15.98</v>
      </c>
      <c r="G31" t="n">
        <v>41.68</v>
      </c>
      <c r="H31" t="n">
        <v>0.57</v>
      </c>
      <c r="I31" t="n">
        <v>23</v>
      </c>
      <c r="J31" t="n">
        <v>255.63</v>
      </c>
      <c r="K31" t="n">
        <v>58.47</v>
      </c>
      <c r="L31" t="n">
        <v>8.25</v>
      </c>
      <c r="M31" t="n">
        <v>21</v>
      </c>
      <c r="N31" t="n">
        <v>63.91</v>
      </c>
      <c r="O31" t="n">
        <v>31761.69</v>
      </c>
      <c r="P31" t="n">
        <v>250.59</v>
      </c>
      <c r="Q31" t="n">
        <v>467.11</v>
      </c>
      <c r="R31" t="n">
        <v>71</v>
      </c>
      <c r="S31" t="n">
        <v>39.61</v>
      </c>
      <c r="T31" t="n">
        <v>10674.28</v>
      </c>
      <c r="U31" t="n">
        <v>0.5600000000000001</v>
      </c>
      <c r="V31" t="n">
        <v>0.73</v>
      </c>
      <c r="W31" t="n">
        <v>2.65</v>
      </c>
      <c r="X31" t="n">
        <v>0.65</v>
      </c>
      <c r="Y31" t="n">
        <v>1</v>
      </c>
      <c r="Z31" t="n">
        <v>10</v>
      </c>
      <c r="AA31" t="n">
        <v>409.6912178287527</v>
      </c>
      <c r="AB31" t="n">
        <v>560.5575985342108</v>
      </c>
      <c r="AC31" t="n">
        <v>507.0587680776356</v>
      </c>
      <c r="AD31" t="n">
        <v>409691.2178287527</v>
      </c>
      <c r="AE31" t="n">
        <v>560557.5985342108</v>
      </c>
      <c r="AF31" t="n">
        <v>6.252338304038e-06</v>
      </c>
      <c r="AG31" t="n">
        <v>23</v>
      </c>
      <c r="AH31" t="n">
        <v>507058.7680776357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5.0732</v>
      </c>
      <c r="E32" t="n">
        <v>19.71</v>
      </c>
      <c r="F32" t="n">
        <v>15.92</v>
      </c>
      <c r="G32" t="n">
        <v>43.41</v>
      </c>
      <c r="H32" t="n">
        <v>0.59</v>
      </c>
      <c r="I32" t="n">
        <v>22</v>
      </c>
      <c r="J32" t="n">
        <v>256.09</v>
      </c>
      <c r="K32" t="n">
        <v>58.47</v>
      </c>
      <c r="L32" t="n">
        <v>8.5</v>
      </c>
      <c r="M32" t="n">
        <v>20</v>
      </c>
      <c r="N32" t="n">
        <v>64.11</v>
      </c>
      <c r="O32" t="n">
        <v>31818.02</v>
      </c>
      <c r="P32" t="n">
        <v>249.17</v>
      </c>
      <c r="Q32" t="n">
        <v>467.08</v>
      </c>
      <c r="R32" t="n">
        <v>68.92</v>
      </c>
      <c r="S32" t="n">
        <v>39.61</v>
      </c>
      <c r="T32" t="n">
        <v>9641.700000000001</v>
      </c>
      <c r="U32" t="n">
        <v>0.57</v>
      </c>
      <c r="V32" t="n">
        <v>0.73</v>
      </c>
      <c r="W32" t="n">
        <v>2.64</v>
      </c>
      <c r="X32" t="n">
        <v>0.58</v>
      </c>
      <c r="Y32" t="n">
        <v>1</v>
      </c>
      <c r="Z32" t="n">
        <v>10</v>
      </c>
      <c r="AA32" t="n">
        <v>407.799131055485</v>
      </c>
      <c r="AB32" t="n">
        <v>557.9687619380487</v>
      </c>
      <c r="AC32" t="n">
        <v>504.7170064127564</v>
      </c>
      <c r="AD32" t="n">
        <v>407799.131055485</v>
      </c>
      <c r="AE32" t="n">
        <v>557968.7619380488</v>
      </c>
      <c r="AF32" t="n">
        <v>6.287411580813413e-06</v>
      </c>
      <c r="AG32" t="n">
        <v>23</v>
      </c>
      <c r="AH32" t="n">
        <v>504717.0064127564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5.0663</v>
      </c>
      <c r="E33" t="n">
        <v>19.74</v>
      </c>
      <c r="F33" t="n">
        <v>15.94</v>
      </c>
      <c r="G33" t="n">
        <v>43.48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249.4</v>
      </c>
      <c r="Q33" t="n">
        <v>467.08</v>
      </c>
      <c r="R33" t="n">
        <v>69.64</v>
      </c>
      <c r="S33" t="n">
        <v>39.61</v>
      </c>
      <c r="T33" t="n">
        <v>10000.08</v>
      </c>
      <c r="U33" t="n">
        <v>0.57</v>
      </c>
      <c r="V33" t="n">
        <v>0.73</v>
      </c>
      <c r="W33" t="n">
        <v>2.65</v>
      </c>
      <c r="X33" t="n">
        <v>0.61</v>
      </c>
      <c r="Y33" t="n">
        <v>1</v>
      </c>
      <c r="Z33" t="n">
        <v>10</v>
      </c>
      <c r="AA33" t="n">
        <v>408.2226064714982</v>
      </c>
      <c r="AB33" t="n">
        <v>558.5481796846548</v>
      </c>
      <c r="AC33" t="n">
        <v>505.2411253428443</v>
      </c>
      <c r="AD33" t="n">
        <v>408222.6064714982</v>
      </c>
      <c r="AE33" t="n">
        <v>558548.1796846548</v>
      </c>
      <c r="AF33" t="n">
        <v>6.278860145839903e-06</v>
      </c>
      <c r="AG33" t="n">
        <v>23</v>
      </c>
      <c r="AH33" t="n">
        <v>505241.1253428443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5.089</v>
      </c>
      <c r="E34" t="n">
        <v>19.65</v>
      </c>
      <c r="F34" t="n">
        <v>15.9</v>
      </c>
      <c r="G34" t="n">
        <v>45.43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248.58</v>
      </c>
      <c r="Q34" t="n">
        <v>467.15</v>
      </c>
      <c r="R34" t="n">
        <v>68.37</v>
      </c>
      <c r="S34" t="n">
        <v>39.61</v>
      </c>
      <c r="T34" t="n">
        <v>9373.219999999999</v>
      </c>
      <c r="U34" t="n">
        <v>0.58</v>
      </c>
      <c r="V34" t="n">
        <v>0.73</v>
      </c>
      <c r="W34" t="n">
        <v>2.64</v>
      </c>
      <c r="X34" t="n">
        <v>0.57</v>
      </c>
      <c r="Y34" t="n">
        <v>1</v>
      </c>
      <c r="Z34" t="n">
        <v>10</v>
      </c>
      <c r="AA34" t="n">
        <v>406.897308231299</v>
      </c>
      <c r="AB34" t="n">
        <v>556.7348481643824</v>
      </c>
      <c r="AC34" t="n">
        <v>503.6008556378397</v>
      </c>
      <c r="AD34" t="n">
        <v>406897.3082312989</v>
      </c>
      <c r="AE34" t="n">
        <v>556734.8481643824</v>
      </c>
      <c r="AF34" t="n">
        <v>6.306993127564349e-06</v>
      </c>
      <c r="AG34" t="n">
        <v>23</v>
      </c>
      <c r="AH34" t="n">
        <v>503600.8556378398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5.0867</v>
      </c>
      <c r="E35" t="n">
        <v>19.66</v>
      </c>
      <c r="F35" t="n">
        <v>15.91</v>
      </c>
      <c r="G35" t="n">
        <v>45.46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248.03</v>
      </c>
      <c r="Q35" t="n">
        <v>467.08</v>
      </c>
      <c r="R35" t="n">
        <v>68.76000000000001</v>
      </c>
      <c r="S35" t="n">
        <v>39.61</v>
      </c>
      <c r="T35" t="n">
        <v>9567.67</v>
      </c>
      <c r="U35" t="n">
        <v>0.58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406.751628634153</v>
      </c>
      <c r="AB35" t="n">
        <v>556.5355229126369</v>
      </c>
      <c r="AC35" t="n">
        <v>503.4205537083662</v>
      </c>
      <c r="AD35" t="n">
        <v>406751.6286341529</v>
      </c>
      <c r="AE35" t="n">
        <v>556535.5229126369</v>
      </c>
      <c r="AF35" t="n">
        <v>6.304142649239846e-06</v>
      </c>
      <c r="AG35" t="n">
        <v>23</v>
      </c>
      <c r="AH35" t="n">
        <v>503420.5537083662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5.1039</v>
      </c>
      <c r="E36" t="n">
        <v>19.59</v>
      </c>
      <c r="F36" t="n">
        <v>15.89</v>
      </c>
      <c r="G36" t="n">
        <v>47.67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248.13</v>
      </c>
      <c r="Q36" t="n">
        <v>467.09</v>
      </c>
      <c r="R36" t="n">
        <v>68.15000000000001</v>
      </c>
      <c r="S36" t="n">
        <v>39.61</v>
      </c>
      <c r="T36" t="n">
        <v>9266.92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406.1344607485851</v>
      </c>
      <c r="AB36" t="n">
        <v>555.6910865840775</v>
      </c>
      <c r="AC36" t="n">
        <v>502.6567091978308</v>
      </c>
      <c r="AD36" t="n">
        <v>406134.4607485851</v>
      </c>
      <c r="AE36" t="n">
        <v>555691.0865840776</v>
      </c>
      <c r="AF36" t="n">
        <v>6.325459269753523e-06</v>
      </c>
      <c r="AG36" t="n">
        <v>23</v>
      </c>
      <c r="AH36" t="n">
        <v>502656.7091978308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5.1049</v>
      </c>
      <c r="E37" t="n">
        <v>19.59</v>
      </c>
      <c r="F37" t="n">
        <v>15.89</v>
      </c>
      <c r="G37" t="n">
        <v>47.66</v>
      </c>
      <c r="H37" t="n">
        <v>0.67</v>
      </c>
      <c r="I37" t="n">
        <v>20</v>
      </c>
      <c r="J37" t="n">
        <v>258.38</v>
      </c>
      <c r="K37" t="n">
        <v>58.47</v>
      </c>
      <c r="L37" t="n">
        <v>9.75</v>
      </c>
      <c r="M37" t="n">
        <v>18</v>
      </c>
      <c r="N37" t="n">
        <v>65.16</v>
      </c>
      <c r="O37" t="n">
        <v>32100.97</v>
      </c>
      <c r="P37" t="n">
        <v>247.75</v>
      </c>
      <c r="Q37" t="n">
        <v>467.07</v>
      </c>
      <c r="R37" t="n">
        <v>67.89</v>
      </c>
      <c r="S37" t="n">
        <v>39.61</v>
      </c>
      <c r="T37" t="n">
        <v>9134.26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405.9201202569558</v>
      </c>
      <c r="AB37" t="n">
        <v>555.3978164673953</v>
      </c>
      <c r="AC37" t="n">
        <v>502.3914283694775</v>
      </c>
      <c r="AD37" t="n">
        <v>405920.1202569559</v>
      </c>
      <c r="AE37" t="n">
        <v>555397.8164673953</v>
      </c>
      <c r="AF37" t="n">
        <v>6.326698608155481e-06</v>
      </c>
      <c r="AG37" t="n">
        <v>23</v>
      </c>
      <c r="AH37" t="n">
        <v>502391.4283694775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5.121</v>
      </c>
      <c r="E38" t="n">
        <v>19.53</v>
      </c>
      <c r="F38" t="n">
        <v>15.87</v>
      </c>
      <c r="G38" t="n">
        <v>50.13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247.48</v>
      </c>
      <c r="Q38" t="n">
        <v>467.07</v>
      </c>
      <c r="R38" t="n">
        <v>67.40000000000001</v>
      </c>
      <c r="S38" t="n">
        <v>39.61</v>
      </c>
      <c r="T38" t="n">
        <v>8897.98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405.1706208679939</v>
      </c>
      <c r="AB38" t="n">
        <v>554.3723183378381</v>
      </c>
      <c r="AC38" t="n">
        <v>501.4638023421096</v>
      </c>
      <c r="AD38" t="n">
        <v>405170.6208679939</v>
      </c>
      <c r="AE38" t="n">
        <v>554372.3183378382</v>
      </c>
      <c r="AF38" t="n">
        <v>6.346651956427006e-06</v>
      </c>
      <c r="AG38" t="n">
        <v>23</v>
      </c>
      <c r="AH38" t="n">
        <v>501463.8023421096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5.1228</v>
      </c>
      <c r="E39" t="n">
        <v>19.52</v>
      </c>
      <c r="F39" t="n">
        <v>15.87</v>
      </c>
      <c r="G39" t="n">
        <v>50.1</v>
      </c>
      <c r="H39" t="n">
        <v>0.7</v>
      </c>
      <c r="I39" t="n">
        <v>19</v>
      </c>
      <c r="J39" t="n">
        <v>259.3</v>
      </c>
      <c r="K39" t="n">
        <v>58.47</v>
      </c>
      <c r="L39" t="n">
        <v>10.25</v>
      </c>
      <c r="M39" t="n">
        <v>17</v>
      </c>
      <c r="N39" t="n">
        <v>65.58</v>
      </c>
      <c r="O39" t="n">
        <v>32214.64</v>
      </c>
      <c r="P39" t="n">
        <v>247.05</v>
      </c>
      <c r="Q39" t="n">
        <v>467.08</v>
      </c>
      <c r="R39" t="n">
        <v>67.31999999999999</v>
      </c>
      <c r="S39" t="n">
        <v>39.61</v>
      </c>
      <c r="T39" t="n">
        <v>8856.66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404.906416794342</v>
      </c>
      <c r="AB39" t="n">
        <v>554.0108226684064</v>
      </c>
      <c r="AC39" t="n">
        <v>501.136807312006</v>
      </c>
      <c r="AD39" t="n">
        <v>404906.416794342</v>
      </c>
      <c r="AE39" t="n">
        <v>554010.8226684064</v>
      </c>
      <c r="AF39" t="n">
        <v>6.348882765550529e-06</v>
      </c>
      <c r="AG39" t="n">
        <v>23</v>
      </c>
      <c r="AH39" t="n">
        <v>501136.807312006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15.82</v>
      </c>
      <c r="G40" t="n">
        <v>52.74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246.45</v>
      </c>
      <c r="Q40" t="n">
        <v>467.07</v>
      </c>
      <c r="R40" t="n">
        <v>65.95999999999999</v>
      </c>
      <c r="S40" t="n">
        <v>39.61</v>
      </c>
      <c r="T40" t="n">
        <v>8181.55</v>
      </c>
      <c r="U40" t="n">
        <v>0.6</v>
      </c>
      <c r="V40" t="n">
        <v>0.74</v>
      </c>
      <c r="W40" t="n">
        <v>2.64</v>
      </c>
      <c r="X40" t="n">
        <v>0.49</v>
      </c>
      <c r="Y40" t="n">
        <v>1</v>
      </c>
      <c r="Z40" t="n">
        <v>10</v>
      </c>
      <c r="AA40" t="n">
        <v>403.6342011829449</v>
      </c>
      <c r="AB40" t="n">
        <v>552.2701211427014</v>
      </c>
      <c r="AC40" t="n">
        <v>499.5622358968244</v>
      </c>
      <c r="AD40" t="n">
        <v>403634.2011829449</v>
      </c>
      <c r="AE40" t="n">
        <v>552270.1211427015</v>
      </c>
      <c r="AF40" t="n">
        <v>6.378626887197522e-06</v>
      </c>
      <c r="AG40" t="n">
        <v>23</v>
      </c>
      <c r="AH40" t="n">
        <v>499562.2358968244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5.1515</v>
      </c>
      <c r="E41" t="n">
        <v>19.41</v>
      </c>
      <c r="F41" t="n">
        <v>15.8</v>
      </c>
      <c r="G41" t="n">
        <v>52.68</v>
      </c>
      <c r="H41" t="n">
        <v>0.74</v>
      </c>
      <c r="I41" t="n">
        <v>18</v>
      </c>
      <c r="J41" t="n">
        <v>260.23</v>
      </c>
      <c r="K41" t="n">
        <v>58.47</v>
      </c>
      <c r="L41" t="n">
        <v>10.75</v>
      </c>
      <c r="M41" t="n">
        <v>16</v>
      </c>
      <c r="N41" t="n">
        <v>66</v>
      </c>
      <c r="O41" t="n">
        <v>32328.64</v>
      </c>
      <c r="P41" t="n">
        <v>245.4</v>
      </c>
      <c r="Q41" t="n">
        <v>467.07</v>
      </c>
      <c r="R41" t="n">
        <v>65.37</v>
      </c>
      <c r="S41" t="n">
        <v>39.61</v>
      </c>
      <c r="T41" t="n">
        <v>7884.42</v>
      </c>
      <c r="U41" t="n">
        <v>0.61</v>
      </c>
      <c r="V41" t="n">
        <v>0.74</v>
      </c>
      <c r="W41" t="n">
        <v>2.63</v>
      </c>
      <c r="X41" t="n">
        <v>0.47</v>
      </c>
      <c r="Y41" t="n">
        <v>1</v>
      </c>
      <c r="Z41" t="n">
        <v>10</v>
      </c>
      <c r="AA41" t="n">
        <v>402.9120257672848</v>
      </c>
      <c r="AB41" t="n">
        <v>551.2820088788644</v>
      </c>
      <c r="AC41" t="n">
        <v>498.6684276806238</v>
      </c>
      <c r="AD41" t="n">
        <v>402912.0257672848</v>
      </c>
      <c r="AE41" t="n">
        <v>551282.0088788645</v>
      </c>
      <c r="AF41" t="n">
        <v>6.384451777686726e-06</v>
      </c>
      <c r="AG41" t="n">
        <v>23</v>
      </c>
      <c r="AH41" t="n">
        <v>498668.4276806238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5.1669</v>
      </c>
      <c r="E42" t="n">
        <v>19.35</v>
      </c>
      <c r="F42" t="n">
        <v>15.79</v>
      </c>
      <c r="G42" t="n">
        <v>55.74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244.89</v>
      </c>
      <c r="Q42" t="n">
        <v>467.08</v>
      </c>
      <c r="R42" t="n">
        <v>64.89</v>
      </c>
      <c r="S42" t="n">
        <v>39.61</v>
      </c>
      <c r="T42" t="n">
        <v>7649.46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402.1252533397325</v>
      </c>
      <c r="AB42" t="n">
        <v>550.2055121335376</v>
      </c>
      <c r="AC42" t="n">
        <v>497.6946702737983</v>
      </c>
      <c r="AD42" t="n">
        <v>402125.2533397325</v>
      </c>
      <c r="AE42" t="n">
        <v>550205.5121335376</v>
      </c>
      <c r="AF42" t="n">
        <v>6.403537589076878e-06</v>
      </c>
      <c r="AG42" t="n">
        <v>23</v>
      </c>
      <c r="AH42" t="n">
        <v>497694.6702737983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5.1681</v>
      </c>
      <c r="E43" t="n">
        <v>19.35</v>
      </c>
      <c r="F43" t="n">
        <v>15.79</v>
      </c>
      <c r="G43" t="n">
        <v>55.73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244.74</v>
      </c>
      <c r="Q43" t="n">
        <v>467.18</v>
      </c>
      <c r="R43" t="n">
        <v>64.84</v>
      </c>
      <c r="S43" t="n">
        <v>39.61</v>
      </c>
      <c r="T43" t="n">
        <v>7628.15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402.0153276964854</v>
      </c>
      <c r="AB43" t="n">
        <v>550.0551070188699</v>
      </c>
      <c r="AC43" t="n">
        <v>497.5586196121796</v>
      </c>
      <c r="AD43" t="n">
        <v>402015.3276964854</v>
      </c>
      <c r="AE43" t="n">
        <v>550055.1070188698</v>
      </c>
      <c r="AF43" t="n">
        <v>6.405024795159228e-06</v>
      </c>
      <c r="AG43" t="n">
        <v>23</v>
      </c>
      <c r="AH43" t="n">
        <v>497558.6196121796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5.1696</v>
      </c>
      <c r="E44" t="n">
        <v>19.34</v>
      </c>
      <c r="F44" t="n">
        <v>15.78</v>
      </c>
      <c r="G44" t="n">
        <v>55.71</v>
      </c>
      <c r="H44" t="n">
        <v>0.78</v>
      </c>
      <c r="I44" t="n">
        <v>17</v>
      </c>
      <c r="J44" t="n">
        <v>261.62</v>
      </c>
      <c r="K44" t="n">
        <v>58.47</v>
      </c>
      <c r="L44" t="n">
        <v>11.5</v>
      </c>
      <c r="M44" t="n">
        <v>15</v>
      </c>
      <c r="N44" t="n">
        <v>66.64</v>
      </c>
      <c r="O44" t="n">
        <v>32500.22</v>
      </c>
      <c r="P44" t="n">
        <v>244.99</v>
      </c>
      <c r="Q44" t="n">
        <v>467.11</v>
      </c>
      <c r="R44" t="n">
        <v>64.56</v>
      </c>
      <c r="S44" t="n">
        <v>39.61</v>
      </c>
      <c r="T44" t="n">
        <v>7486.36</v>
      </c>
      <c r="U44" t="n">
        <v>0.61</v>
      </c>
      <c r="V44" t="n">
        <v>0.74</v>
      </c>
      <c r="W44" t="n">
        <v>2.64</v>
      </c>
      <c r="X44" t="n">
        <v>0.45</v>
      </c>
      <c r="Y44" t="n">
        <v>1</v>
      </c>
      <c r="Z44" t="n">
        <v>10</v>
      </c>
      <c r="AA44" t="n">
        <v>402.0469447523444</v>
      </c>
      <c r="AB44" t="n">
        <v>550.0983668695422</v>
      </c>
      <c r="AC44" t="n">
        <v>497.5977508034193</v>
      </c>
      <c r="AD44" t="n">
        <v>402046.9447523444</v>
      </c>
      <c r="AE44" t="n">
        <v>550098.3668695423</v>
      </c>
      <c r="AF44" t="n">
        <v>6.406883802762164e-06</v>
      </c>
      <c r="AG44" t="n">
        <v>23</v>
      </c>
      <c r="AH44" t="n">
        <v>497597.7508034193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5.1834</v>
      </c>
      <c r="E45" t="n">
        <v>19.29</v>
      </c>
      <c r="F45" t="n">
        <v>15.78</v>
      </c>
      <c r="G45" t="n">
        <v>59.17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244.4</v>
      </c>
      <c r="Q45" t="n">
        <v>467.08</v>
      </c>
      <c r="R45" t="n">
        <v>64.45</v>
      </c>
      <c r="S45" t="n">
        <v>39.61</v>
      </c>
      <c r="T45" t="n">
        <v>7437.65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401.3163469170547</v>
      </c>
      <c r="AB45" t="n">
        <v>549.098730679597</v>
      </c>
      <c r="AC45" t="n">
        <v>496.6935184884443</v>
      </c>
      <c r="AD45" t="n">
        <v>401316.3469170547</v>
      </c>
      <c r="AE45" t="n">
        <v>549098.730679597</v>
      </c>
      <c r="AF45" t="n">
        <v>6.423986672709186e-06</v>
      </c>
      <c r="AG45" t="n">
        <v>23</v>
      </c>
      <c r="AH45" t="n">
        <v>496693.5184884443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5.1903</v>
      </c>
      <c r="E46" t="n">
        <v>19.27</v>
      </c>
      <c r="F46" t="n">
        <v>15.75</v>
      </c>
      <c r="G46" t="n">
        <v>59.08</v>
      </c>
      <c r="H46" t="n">
        <v>0.8100000000000001</v>
      </c>
      <c r="I46" t="n">
        <v>16</v>
      </c>
      <c r="J46" t="n">
        <v>262.55</v>
      </c>
      <c r="K46" t="n">
        <v>58.47</v>
      </c>
      <c r="L46" t="n">
        <v>12</v>
      </c>
      <c r="M46" t="n">
        <v>14</v>
      </c>
      <c r="N46" t="n">
        <v>67.06999999999999</v>
      </c>
      <c r="O46" t="n">
        <v>32615.02</v>
      </c>
      <c r="P46" t="n">
        <v>244.04</v>
      </c>
      <c r="Q46" t="n">
        <v>467.1</v>
      </c>
      <c r="R46" t="n">
        <v>63.69</v>
      </c>
      <c r="S46" t="n">
        <v>39.61</v>
      </c>
      <c r="T46" t="n">
        <v>7056.78</v>
      </c>
      <c r="U46" t="n">
        <v>0.62</v>
      </c>
      <c r="V46" t="n">
        <v>0.74</v>
      </c>
      <c r="W46" t="n">
        <v>2.63</v>
      </c>
      <c r="X46" t="n">
        <v>0.42</v>
      </c>
      <c r="Y46" t="n">
        <v>1</v>
      </c>
      <c r="Z46" t="n">
        <v>10</v>
      </c>
      <c r="AA46" t="n">
        <v>400.8154338420865</v>
      </c>
      <c r="AB46" t="n">
        <v>548.4133593117004</v>
      </c>
      <c r="AC46" t="n">
        <v>496.073558001975</v>
      </c>
      <c r="AD46" t="n">
        <v>400815.4338420865</v>
      </c>
      <c r="AE46" t="n">
        <v>548413.3593117004</v>
      </c>
      <c r="AF46" t="n">
        <v>6.432538107682696e-06</v>
      </c>
      <c r="AG46" t="n">
        <v>23</v>
      </c>
      <c r="AH46" t="n">
        <v>496073.5580019749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5.1878</v>
      </c>
      <c r="E47" t="n">
        <v>19.28</v>
      </c>
      <c r="F47" t="n">
        <v>15.76</v>
      </c>
      <c r="G47" t="n">
        <v>59.11</v>
      </c>
      <c r="H47" t="n">
        <v>0.83</v>
      </c>
      <c r="I47" t="n">
        <v>16</v>
      </c>
      <c r="J47" t="n">
        <v>263.01</v>
      </c>
      <c r="K47" t="n">
        <v>58.47</v>
      </c>
      <c r="L47" t="n">
        <v>12.25</v>
      </c>
      <c r="M47" t="n">
        <v>14</v>
      </c>
      <c r="N47" t="n">
        <v>67.29000000000001</v>
      </c>
      <c r="O47" t="n">
        <v>32672.53</v>
      </c>
      <c r="P47" t="n">
        <v>243.87</v>
      </c>
      <c r="Q47" t="n">
        <v>467.09</v>
      </c>
      <c r="R47" t="n">
        <v>64.17</v>
      </c>
      <c r="S47" t="n">
        <v>39.61</v>
      </c>
      <c r="T47" t="n">
        <v>7295.28</v>
      </c>
      <c r="U47" t="n">
        <v>0.62</v>
      </c>
      <c r="V47" t="n">
        <v>0.74</v>
      </c>
      <c r="W47" t="n">
        <v>2.63</v>
      </c>
      <c r="X47" t="n">
        <v>0.43</v>
      </c>
      <c r="Y47" t="n">
        <v>1</v>
      </c>
      <c r="Z47" t="n">
        <v>10</v>
      </c>
      <c r="AA47" t="n">
        <v>400.8536053021402</v>
      </c>
      <c r="AB47" t="n">
        <v>548.4655871873518</v>
      </c>
      <c r="AC47" t="n">
        <v>496.1208013224766</v>
      </c>
      <c r="AD47" t="n">
        <v>400853.6053021402</v>
      </c>
      <c r="AE47" t="n">
        <v>548465.5871873519</v>
      </c>
      <c r="AF47" t="n">
        <v>6.429439761677801e-06</v>
      </c>
      <c r="AG47" t="n">
        <v>23</v>
      </c>
      <c r="AH47" t="n">
        <v>496120.8013224766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5.215</v>
      </c>
      <c r="E48" t="n">
        <v>19.18</v>
      </c>
      <c r="F48" t="n">
        <v>15.71</v>
      </c>
      <c r="G48" t="n">
        <v>62.84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242.4</v>
      </c>
      <c r="Q48" t="n">
        <v>467.13</v>
      </c>
      <c r="R48" t="n">
        <v>62.17</v>
      </c>
      <c r="S48" t="n">
        <v>39.61</v>
      </c>
      <c r="T48" t="n">
        <v>6300.05</v>
      </c>
      <c r="U48" t="n">
        <v>0.64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399.1089804732602</v>
      </c>
      <c r="AB48" t="n">
        <v>546.0785145290629</v>
      </c>
      <c r="AC48" t="n">
        <v>493.9615475284172</v>
      </c>
      <c r="AD48" t="n">
        <v>399108.9804732602</v>
      </c>
      <c r="AE48" t="n">
        <v>546078.5145290629</v>
      </c>
      <c r="AF48" t="n">
        <v>6.463149766211059e-06</v>
      </c>
      <c r="AG48" t="n">
        <v>23</v>
      </c>
      <c r="AH48" t="n">
        <v>493961.5475284171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5.2071</v>
      </c>
      <c r="E49" t="n">
        <v>19.2</v>
      </c>
      <c r="F49" t="n">
        <v>15.74</v>
      </c>
      <c r="G49" t="n">
        <v>62.96</v>
      </c>
      <c r="H49" t="n">
        <v>0.86</v>
      </c>
      <c r="I49" t="n">
        <v>15</v>
      </c>
      <c r="J49" t="n">
        <v>263.95</v>
      </c>
      <c r="K49" t="n">
        <v>58.47</v>
      </c>
      <c r="L49" t="n">
        <v>12.75</v>
      </c>
      <c r="M49" t="n">
        <v>13</v>
      </c>
      <c r="N49" t="n">
        <v>67.72</v>
      </c>
      <c r="O49" t="n">
        <v>32787.82</v>
      </c>
      <c r="P49" t="n">
        <v>242.74</v>
      </c>
      <c r="Q49" t="n">
        <v>467.07</v>
      </c>
      <c r="R49" t="n">
        <v>63.24</v>
      </c>
      <c r="S49" t="n">
        <v>39.61</v>
      </c>
      <c r="T49" t="n">
        <v>6836.69</v>
      </c>
      <c r="U49" t="n">
        <v>0.63</v>
      </c>
      <c r="V49" t="n">
        <v>0.74</v>
      </c>
      <c r="W49" t="n">
        <v>2.63</v>
      </c>
      <c r="X49" t="n">
        <v>0.41</v>
      </c>
      <c r="Y49" t="n">
        <v>1</v>
      </c>
      <c r="Z49" t="n">
        <v>10</v>
      </c>
      <c r="AA49" t="n">
        <v>399.6283406351921</v>
      </c>
      <c r="AB49" t="n">
        <v>546.7891260151714</v>
      </c>
      <c r="AC49" t="n">
        <v>494.6043392516409</v>
      </c>
      <c r="AD49" t="n">
        <v>399628.3406351921</v>
      </c>
      <c r="AE49" t="n">
        <v>546789.1260151714</v>
      </c>
      <c r="AF49" t="n">
        <v>6.453358992835591e-06</v>
      </c>
      <c r="AG49" t="n">
        <v>23</v>
      </c>
      <c r="AH49" t="n">
        <v>494604.3392516409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5.2097</v>
      </c>
      <c r="E50" t="n">
        <v>19.2</v>
      </c>
      <c r="F50" t="n">
        <v>15.73</v>
      </c>
      <c r="G50" t="n">
        <v>62.92</v>
      </c>
      <c r="H50" t="n">
        <v>0.87</v>
      </c>
      <c r="I50" t="n">
        <v>15</v>
      </c>
      <c r="J50" t="n">
        <v>264.42</v>
      </c>
      <c r="K50" t="n">
        <v>58.47</v>
      </c>
      <c r="L50" t="n">
        <v>13</v>
      </c>
      <c r="M50" t="n">
        <v>13</v>
      </c>
      <c r="N50" t="n">
        <v>67.94</v>
      </c>
      <c r="O50" t="n">
        <v>32845.58</v>
      </c>
      <c r="P50" t="n">
        <v>242.51</v>
      </c>
      <c r="Q50" t="n">
        <v>467.1</v>
      </c>
      <c r="R50" t="n">
        <v>62.95</v>
      </c>
      <c r="S50" t="n">
        <v>39.61</v>
      </c>
      <c r="T50" t="n">
        <v>6689.77</v>
      </c>
      <c r="U50" t="n">
        <v>0.63</v>
      </c>
      <c r="V50" t="n">
        <v>0.74</v>
      </c>
      <c r="W50" t="n">
        <v>2.63</v>
      </c>
      <c r="X50" t="n">
        <v>0.4</v>
      </c>
      <c r="Y50" t="n">
        <v>1</v>
      </c>
      <c r="Z50" t="n">
        <v>10</v>
      </c>
      <c r="AA50" t="n">
        <v>399.401959672713</v>
      </c>
      <c r="AB50" t="n">
        <v>546.4793815950842</v>
      </c>
      <c r="AC50" t="n">
        <v>494.3241564042778</v>
      </c>
      <c r="AD50" t="n">
        <v>399401.959672713</v>
      </c>
      <c r="AE50" t="n">
        <v>546479.3815950842</v>
      </c>
      <c r="AF50" t="n">
        <v>6.456581272680682e-06</v>
      </c>
      <c r="AG50" t="n">
        <v>23</v>
      </c>
      <c r="AH50" t="n">
        <v>494324.1564042778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5.2078</v>
      </c>
      <c r="E51" t="n">
        <v>19.2</v>
      </c>
      <c r="F51" t="n">
        <v>15.74</v>
      </c>
      <c r="G51" t="n">
        <v>62.95</v>
      </c>
      <c r="H51" t="n">
        <v>0.89</v>
      </c>
      <c r="I51" t="n">
        <v>15</v>
      </c>
      <c r="J51" t="n">
        <v>264.89</v>
      </c>
      <c r="K51" t="n">
        <v>58.47</v>
      </c>
      <c r="L51" t="n">
        <v>13.25</v>
      </c>
      <c r="M51" t="n">
        <v>13</v>
      </c>
      <c r="N51" t="n">
        <v>68.16</v>
      </c>
      <c r="O51" t="n">
        <v>32903.43</v>
      </c>
      <c r="P51" t="n">
        <v>242.56</v>
      </c>
      <c r="Q51" t="n">
        <v>467.13</v>
      </c>
      <c r="R51" t="n">
        <v>62.95</v>
      </c>
      <c r="S51" t="n">
        <v>39.61</v>
      </c>
      <c r="T51" t="n">
        <v>6689.95</v>
      </c>
      <c r="U51" t="n">
        <v>0.63</v>
      </c>
      <c r="V51" t="n">
        <v>0.74</v>
      </c>
      <c r="W51" t="n">
        <v>2.64</v>
      </c>
      <c r="X51" t="n">
        <v>0.4</v>
      </c>
      <c r="Y51" t="n">
        <v>1</v>
      </c>
      <c r="Z51" t="n">
        <v>10</v>
      </c>
      <c r="AA51" t="n">
        <v>399.5220821941513</v>
      </c>
      <c r="AB51" t="n">
        <v>546.6437385283476</v>
      </c>
      <c r="AC51" t="n">
        <v>494.4728273425069</v>
      </c>
      <c r="AD51" t="n">
        <v>399522.0821941512</v>
      </c>
      <c r="AE51" t="n">
        <v>546643.7385283476</v>
      </c>
      <c r="AF51" t="n">
        <v>6.454226529716961e-06</v>
      </c>
      <c r="AG51" t="n">
        <v>23</v>
      </c>
      <c r="AH51" t="n">
        <v>494472.827342507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5.2295</v>
      </c>
      <c r="E52" t="n">
        <v>19.12</v>
      </c>
      <c r="F52" t="n">
        <v>15.7</v>
      </c>
      <c r="G52" t="n">
        <v>67.3</v>
      </c>
      <c r="H52" t="n">
        <v>0.91</v>
      </c>
      <c r="I52" t="n">
        <v>14</v>
      </c>
      <c r="J52" t="n">
        <v>265.36</v>
      </c>
      <c r="K52" t="n">
        <v>58.47</v>
      </c>
      <c r="L52" t="n">
        <v>13.5</v>
      </c>
      <c r="M52" t="n">
        <v>12</v>
      </c>
      <c r="N52" t="n">
        <v>68.38</v>
      </c>
      <c r="O52" t="n">
        <v>32961.36</v>
      </c>
      <c r="P52" t="n">
        <v>241.97</v>
      </c>
      <c r="Q52" t="n">
        <v>467.07</v>
      </c>
      <c r="R52" t="n">
        <v>62.01</v>
      </c>
      <c r="S52" t="n">
        <v>39.61</v>
      </c>
      <c r="T52" t="n">
        <v>6227.59</v>
      </c>
      <c r="U52" t="n">
        <v>0.64</v>
      </c>
      <c r="V52" t="n">
        <v>0.74</v>
      </c>
      <c r="W52" t="n">
        <v>2.63</v>
      </c>
      <c r="X52" t="n">
        <v>0.37</v>
      </c>
      <c r="Y52" t="n">
        <v>1</v>
      </c>
      <c r="Z52" t="n">
        <v>10</v>
      </c>
      <c r="AA52" t="n">
        <v>398.4087513434175</v>
      </c>
      <c r="AB52" t="n">
        <v>545.1204301416831</v>
      </c>
      <c r="AC52" t="n">
        <v>493.0949013702889</v>
      </c>
      <c r="AD52" t="n">
        <v>398408.7513434174</v>
      </c>
      <c r="AE52" t="n">
        <v>545120.4301416831</v>
      </c>
      <c r="AF52" t="n">
        <v>6.48112017303945e-06</v>
      </c>
      <c r="AG52" t="n">
        <v>23</v>
      </c>
      <c r="AH52" t="n">
        <v>493094.9013702889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5.2283</v>
      </c>
      <c r="E53" t="n">
        <v>19.13</v>
      </c>
      <c r="F53" t="n">
        <v>15.71</v>
      </c>
      <c r="G53" t="n">
        <v>67.31999999999999</v>
      </c>
      <c r="H53" t="n">
        <v>0.92</v>
      </c>
      <c r="I53" t="n">
        <v>14</v>
      </c>
      <c r="J53" t="n">
        <v>265.83</v>
      </c>
      <c r="K53" t="n">
        <v>58.47</v>
      </c>
      <c r="L53" t="n">
        <v>13.75</v>
      </c>
      <c r="M53" t="n">
        <v>12</v>
      </c>
      <c r="N53" t="n">
        <v>68.59999999999999</v>
      </c>
      <c r="O53" t="n">
        <v>33019.37</v>
      </c>
      <c r="P53" t="n">
        <v>241.79</v>
      </c>
      <c r="Q53" t="n">
        <v>467.07</v>
      </c>
      <c r="R53" t="n">
        <v>62.27</v>
      </c>
      <c r="S53" t="n">
        <v>39.61</v>
      </c>
      <c r="T53" t="n">
        <v>6353.78</v>
      </c>
      <c r="U53" t="n">
        <v>0.64</v>
      </c>
      <c r="V53" t="n">
        <v>0.74</v>
      </c>
      <c r="W53" t="n">
        <v>2.63</v>
      </c>
      <c r="X53" t="n">
        <v>0.38</v>
      </c>
      <c r="Y53" t="n">
        <v>1</v>
      </c>
      <c r="Z53" t="n">
        <v>10</v>
      </c>
      <c r="AA53" t="n">
        <v>398.3992330606052</v>
      </c>
      <c r="AB53" t="n">
        <v>545.1074068072224</v>
      </c>
      <c r="AC53" t="n">
        <v>493.0831209645908</v>
      </c>
      <c r="AD53" t="n">
        <v>398399.2330606052</v>
      </c>
      <c r="AE53" t="n">
        <v>545107.4068072224</v>
      </c>
      <c r="AF53" t="n">
        <v>6.479632966957101e-06</v>
      </c>
      <c r="AG53" t="n">
        <v>23</v>
      </c>
      <c r="AH53" t="n">
        <v>493083.1209645908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5.2308</v>
      </c>
      <c r="E54" t="n">
        <v>19.12</v>
      </c>
      <c r="F54" t="n">
        <v>15.7</v>
      </c>
      <c r="G54" t="n">
        <v>67.28</v>
      </c>
      <c r="H54" t="n">
        <v>0.9399999999999999</v>
      </c>
      <c r="I54" t="n">
        <v>14</v>
      </c>
      <c r="J54" t="n">
        <v>266.3</v>
      </c>
      <c r="K54" t="n">
        <v>58.47</v>
      </c>
      <c r="L54" t="n">
        <v>14</v>
      </c>
      <c r="M54" t="n">
        <v>12</v>
      </c>
      <c r="N54" t="n">
        <v>68.81999999999999</v>
      </c>
      <c r="O54" t="n">
        <v>33077.47</v>
      </c>
      <c r="P54" t="n">
        <v>241.1</v>
      </c>
      <c r="Q54" t="n">
        <v>467.19</v>
      </c>
      <c r="R54" t="n">
        <v>61.91</v>
      </c>
      <c r="S54" t="n">
        <v>39.61</v>
      </c>
      <c r="T54" t="n">
        <v>6176.05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397.9648782974299</v>
      </c>
      <c r="AB54" t="n">
        <v>544.5131034578661</v>
      </c>
      <c r="AC54" t="n">
        <v>492.5455370927871</v>
      </c>
      <c r="AD54" t="n">
        <v>397964.8782974299</v>
      </c>
      <c r="AE54" t="n">
        <v>544513.1034578661</v>
      </c>
      <c r="AF54" t="n">
        <v>6.482731312961996e-06</v>
      </c>
      <c r="AG54" t="n">
        <v>23</v>
      </c>
      <c r="AH54" t="n">
        <v>492545.5370927871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5.225</v>
      </c>
      <c r="E55" t="n">
        <v>19.14</v>
      </c>
      <c r="F55" t="n">
        <v>15.72</v>
      </c>
      <c r="G55" t="n">
        <v>67.38</v>
      </c>
      <c r="H55" t="n">
        <v>0.95</v>
      </c>
      <c r="I55" t="n">
        <v>14</v>
      </c>
      <c r="J55" t="n">
        <v>266.77</v>
      </c>
      <c r="K55" t="n">
        <v>58.47</v>
      </c>
      <c r="L55" t="n">
        <v>14.25</v>
      </c>
      <c r="M55" t="n">
        <v>12</v>
      </c>
      <c r="N55" t="n">
        <v>69.04000000000001</v>
      </c>
      <c r="O55" t="n">
        <v>33135.65</v>
      </c>
      <c r="P55" t="n">
        <v>240.82</v>
      </c>
      <c r="Q55" t="n">
        <v>467.09</v>
      </c>
      <c r="R55" t="n">
        <v>62.53</v>
      </c>
      <c r="S55" t="n">
        <v>39.61</v>
      </c>
      <c r="T55" t="n">
        <v>6486.55</v>
      </c>
      <c r="U55" t="n">
        <v>0.63</v>
      </c>
      <c r="V55" t="n">
        <v>0.74</v>
      </c>
      <c r="W55" t="n">
        <v>2.63</v>
      </c>
      <c r="X55" t="n">
        <v>0.39</v>
      </c>
      <c r="Y55" t="n">
        <v>1</v>
      </c>
      <c r="Z55" t="n">
        <v>10</v>
      </c>
      <c r="AA55" t="n">
        <v>398.0912826236195</v>
      </c>
      <c r="AB55" t="n">
        <v>544.6860554335241</v>
      </c>
      <c r="AC55" t="n">
        <v>492.701982774628</v>
      </c>
      <c r="AD55" t="n">
        <v>398091.2826236195</v>
      </c>
      <c r="AE55" t="n">
        <v>544686.0554335241</v>
      </c>
      <c r="AF55" t="n">
        <v>6.475543150230639e-06</v>
      </c>
      <c r="AG55" t="n">
        <v>23</v>
      </c>
      <c r="AH55" t="n">
        <v>492701.982774628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5.2477</v>
      </c>
      <c r="E56" t="n">
        <v>19.06</v>
      </c>
      <c r="F56" t="n">
        <v>15.69</v>
      </c>
      <c r="G56" t="n">
        <v>72.39</v>
      </c>
      <c r="H56" t="n">
        <v>0.97</v>
      </c>
      <c r="I56" t="n">
        <v>13</v>
      </c>
      <c r="J56" t="n">
        <v>267.24</v>
      </c>
      <c r="K56" t="n">
        <v>58.47</v>
      </c>
      <c r="L56" t="n">
        <v>14.5</v>
      </c>
      <c r="M56" t="n">
        <v>11</v>
      </c>
      <c r="N56" t="n">
        <v>69.27</v>
      </c>
      <c r="O56" t="n">
        <v>33193.92</v>
      </c>
      <c r="P56" t="n">
        <v>240.62</v>
      </c>
      <c r="Q56" t="n">
        <v>467.17</v>
      </c>
      <c r="R56" t="n">
        <v>61.17</v>
      </c>
      <c r="S56" t="n">
        <v>39.61</v>
      </c>
      <c r="T56" t="n">
        <v>5813.19</v>
      </c>
      <c r="U56" t="n">
        <v>0.65</v>
      </c>
      <c r="V56" t="n">
        <v>0.74</v>
      </c>
      <c r="W56" t="n">
        <v>2.64</v>
      </c>
      <c r="X56" t="n">
        <v>0.35</v>
      </c>
      <c r="Y56" t="n">
        <v>1</v>
      </c>
      <c r="Z56" t="n">
        <v>10</v>
      </c>
      <c r="AA56" t="n">
        <v>397.1708494421989</v>
      </c>
      <c r="AB56" t="n">
        <v>543.4266781480583</v>
      </c>
      <c r="AC56" t="n">
        <v>491.5627986897398</v>
      </c>
      <c r="AD56" t="n">
        <v>397170.8494421989</v>
      </c>
      <c r="AE56" t="n">
        <v>543426.6781480582</v>
      </c>
      <c r="AF56" t="n">
        <v>6.503676131955086e-06</v>
      </c>
      <c r="AG56" t="n">
        <v>23</v>
      </c>
      <c r="AH56" t="n">
        <v>491562.7986897398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5.2492</v>
      </c>
      <c r="E57" t="n">
        <v>19.05</v>
      </c>
      <c r="F57" t="n">
        <v>15.68</v>
      </c>
      <c r="G57" t="n">
        <v>72.37</v>
      </c>
      <c r="H57" t="n">
        <v>0.98</v>
      </c>
      <c r="I57" t="n">
        <v>13</v>
      </c>
      <c r="J57" t="n">
        <v>267.71</v>
      </c>
      <c r="K57" t="n">
        <v>58.47</v>
      </c>
      <c r="L57" t="n">
        <v>14.75</v>
      </c>
      <c r="M57" t="n">
        <v>11</v>
      </c>
      <c r="N57" t="n">
        <v>69.48999999999999</v>
      </c>
      <c r="O57" t="n">
        <v>33252.27</v>
      </c>
      <c r="P57" t="n">
        <v>241.01</v>
      </c>
      <c r="Q57" t="n">
        <v>467.07</v>
      </c>
      <c r="R57" t="n">
        <v>61.42</v>
      </c>
      <c r="S57" t="n">
        <v>39.61</v>
      </c>
      <c r="T57" t="n">
        <v>5933.77</v>
      </c>
      <c r="U57" t="n">
        <v>0.64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397.2678785141769</v>
      </c>
      <c r="AB57" t="n">
        <v>543.5594376049592</v>
      </c>
      <c r="AC57" t="n">
        <v>491.6828877704031</v>
      </c>
      <c r="AD57" t="n">
        <v>397267.8785141769</v>
      </c>
      <c r="AE57" t="n">
        <v>543559.4376049591</v>
      </c>
      <c r="AF57" t="n">
        <v>6.505535139558024e-06</v>
      </c>
      <c r="AG57" t="n">
        <v>23</v>
      </c>
      <c r="AH57" t="n">
        <v>491682.8877704031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5.248</v>
      </c>
      <c r="E58" t="n">
        <v>19.05</v>
      </c>
      <c r="F58" t="n">
        <v>15.68</v>
      </c>
      <c r="G58" t="n">
        <v>72.39</v>
      </c>
      <c r="H58" t="n">
        <v>1</v>
      </c>
      <c r="I58" t="n">
        <v>13</v>
      </c>
      <c r="J58" t="n">
        <v>268.19</v>
      </c>
      <c r="K58" t="n">
        <v>58.47</v>
      </c>
      <c r="L58" t="n">
        <v>15</v>
      </c>
      <c r="M58" t="n">
        <v>11</v>
      </c>
      <c r="N58" t="n">
        <v>69.70999999999999</v>
      </c>
      <c r="O58" t="n">
        <v>33310.7</v>
      </c>
      <c r="P58" t="n">
        <v>240.87</v>
      </c>
      <c r="Q58" t="n">
        <v>467.08</v>
      </c>
      <c r="R58" t="n">
        <v>61.38</v>
      </c>
      <c r="S58" t="n">
        <v>39.61</v>
      </c>
      <c r="T58" t="n">
        <v>5916.23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397.2413674383383</v>
      </c>
      <c r="AB58" t="n">
        <v>543.5231639814107</v>
      </c>
      <c r="AC58" t="n">
        <v>491.6500760505758</v>
      </c>
      <c r="AD58" t="n">
        <v>397241.3674383383</v>
      </c>
      <c r="AE58" t="n">
        <v>543523.1639814107</v>
      </c>
      <c r="AF58" t="n">
        <v>6.504047933475674e-06</v>
      </c>
      <c r="AG58" t="n">
        <v>23</v>
      </c>
      <c r="AH58" t="n">
        <v>491650.0760505758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5.2468</v>
      </c>
      <c r="E59" t="n">
        <v>19.06</v>
      </c>
      <c r="F59" t="n">
        <v>15.69</v>
      </c>
      <c r="G59" t="n">
        <v>72.41</v>
      </c>
      <c r="H59" t="n">
        <v>1.01</v>
      </c>
      <c r="I59" t="n">
        <v>13</v>
      </c>
      <c r="J59" t="n">
        <v>268.66</v>
      </c>
      <c r="K59" t="n">
        <v>58.47</v>
      </c>
      <c r="L59" t="n">
        <v>15.25</v>
      </c>
      <c r="M59" t="n">
        <v>11</v>
      </c>
      <c r="N59" t="n">
        <v>69.94</v>
      </c>
      <c r="O59" t="n">
        <v>33369.22</v>
      </c>
      <c r="P59" t="n">
        <v>240.38</v>
      </c>
      <c r="Q59" t="n">
        <v>467.07</v>
      </c>
      <c r="R59" t="n">
        <v>61.42</v>
      </c>
      <c r="S59" t="n">
        <v>39.61</v>
      </c>
      <c r="T59" t="n">
        <v>5935.63</v>
      </c>
      <c r="U59" t="n">
        <v>0.64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397.0887132001689</v>
      </c>
      <c r="AB59" t="n">
        <v>543.3142957181176</v>
      </c>
      <c r="AC59" t="n">
        <v>491.461141881183</v>
      </c>
      <c r="AD59" t="n">
        <v>397088.7132001689</v>
      </c>
      <c r="AE59" t="n">
        <v>543314.2957181176</v>
      </c>
      <c r="AF59" t="n">
        <v>6.502560727393325e-06</v>
      </c>
      <c r="AG59" t="n">
        <v>23</v>
      </c>
      <c r="AH59" t="n">
        <v>491461.141881183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5.249</v>
      </c>
      <c r="E60" t="n">
        <v>19.05</v>
      </c>
      <c r="F60" t="n">
        <v>15.68</v>
      </c>
      <c r="G60" t="n">
        <v>72.37</v>
      </c>
      <c r="H60" t="n">
        <v>1.03</v>
      </c>
      <c r="I60" t="n">
        <v>13</v>
      </c>
      <c r="J60" t="n">
        <v>269.14</v>
      </c>
      <c r="K60" t="n">
        <v>58.47</v>
      </c>
      <c r="L60" t="n">
        <v>15.5</v>
      </c>
      <c r="M60" t="n">
        <v>11</v>
      </c>
      <c r="N60" t="n">
        <v>70.16</v>
      </c>
      <c r="O60" t="n">
        <v>33427.83</v>
      </c>
      <c r="P60" t="n">
        <v>239.55</v>
      </c>
      <c r="Q60" t="n">
        <v>467.07</v>
      </c>
      <c r="R60" t="n">
        <v>61.23</v>
      </c>
      <c r="S60" t="n">
        <v>39.61</v>
      </c>
      <c r="T60" t="n">
        <v>5843.38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396.6014697360579</v>
      </c>
      <c r="AB60" t="n">
        <v>542.6476277148563</v>
      </c>
      <c r="AC60" t="n">
        <v>490.8580997364786</v>
      </c>
      <c r="AD60" t="n">
        <v>396601.4697360579</v>
      </c>
      <c r="AE60" t="n">
        <v>542647.6277148563</v>
      </c>
      <c r="AF60" t="n">
        <v>6.505287271877631e-06</v>
      </c>
      <c r="AG60" t="n">
        <v>23</v>
      </c>
      <c r="AH60" t="n">
        <v>490858.0997364785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5.2716</v>
      </c>
      <c r="E61" t="n">
        <v>18.97</v>
      </c>
      <c r="F61" t="n">
        <v>15.65</v>
      </c>
      <c r="G61" t="n">
        <v>78.23</v>
      </c>
      <c r="H61" t="n">
        <v>1.04</v>
      </c>
      <c r="I61" t="n">
        <v>12</v>
      </c>
      <c r="J61" t="n">
        <v>269.61</v>
      </c>
      <c r="K61" t="n">
        <v>58.47</v>
      </c>
      <c r="L61" t="n">
        <v>15.75</v>
      </c>
      <c r="M61" t="n">
        <v>10</v>
      </c>
      <c r="N61" t="n">
        <v>70.39</v>
      </c>
      <c r="O61" t="n">
        <v>33486.53</v>
      </c>
      <c r="P61" t="n">
        <v>238.83</v>
      </c>
      <c r="Q61" t="n">
        <v>467.07</v>
      </c>
      <c r="R61" t="n">
        <v>60.16</v>
      </c>
      <c r="S61" t="n">
        <v>39.61</v>
      </c>
      <c r="T61" t="n">
        <v>5310.87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385.4490489554785</v>
      </c>
      <c r="AB61" t="n">
        <v>527.3883935927871</v>
      </c>
      <c r="AC61" t="n">
        <v>477.05518550255</v>
      </c>
      <c r="AD61" t="n">
        <v>385449.0489554785</v>
      </c>
      <c r="AE61" t="n">
        <v>527388.3935927871</v>
      </c>
      <c r="AF61" t="n">
        <v>6.533296319761884e-06</v>
      </c>
      <c r="AG61" t="n">
        <v>22</v>
      </c>
      <c r="AH61" t="n">
        <v>477055.18550255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5.2723</v>
      </c>
      <c r="E62" t="n">
        <v>18.97</v>
      </c>
      <c r="F62" t="n">
        <v>15.64</v>
      </c>
      <c r="G62" t="n">
        <v>78.22</v>
      </c>
      <c r="H62" t="n">
        <v>1.05</v>
      </c>
      <c r="I62" t="n">
        <v>12</v>
      </c>
      <c r="J62" t="n">
        <v>270.09</v>
      </c>
      <c r="K62" t="n">
        <v>58.47</v>
      </c>
      <c r="L62" t="n">
        <v>16</v>
      </c>
      <c r="M62" t="n">
        <v>10</v>
      </c>
      <c r="N62" t="n">
        <v>70.62</v>
      </c>
      <c r="O62" t="n">
        <v>33545.31</v>
      </c>
      <c r="P62" t="n">
        <v>239.04</v>
      </c>
      <c r="Q62" t="n">
        <v>467.07</v>
      </c>
      <c r="R62" t="n">
        <v>60.21</v>
      </c>
      <c r="S62" t="n">
        <v>39.61</v>
      </c>
      <c r="T62" t="n">
        <v>5335.51</v>
      </c>
      <c r="U62" t="n">
        <v>0.66</v>
      </c>
      <c r="V62" t="n">
        <v>0.75</v>
      </c>
      <c r="W62" t="n">
        <v>2.62</v>
      </c>
      <c r="X62" t="n">
        <v>0.31</v>
      </c>
      <c r="Y62" t="n">
        <v>1</v>
      </c>
      <c r="Z62" t="n">
        <v>10</v>
      </c>
      <c r="AA62" t="n">
        <v>385.4885152314391</v>
      </c>
      <c r="AB62" t="n">
        <v>527.4423930926856</v>
      </c>
      <c r="AC62" t="n">
        <v>477.104031365967</v>
      </c>
      <c r="AD62" t="n">
        <v>385488.5152314391</v>
      </c>
      <c r="AE62" t="n">
        <v>527442.3930926856</v>
      </c>
      <c r="AF62" t="n">
        <v>6.534163856643254e-06</v>
      </c>
      <c r="AG62" t="n">
        <v>22</v>
      </c>
      <c r="AH62" t="n">
        <v>477104.031365967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5.2726</v>
      </c>
      <c r="E63" t="n">
        <v>18.97</v>
      </c>
      <c r="F63" t="n">
        <v>15.64</v>
      </c>
      <c r="G63" t="n">
        <v>78.20999999999999</v>
      </c>
      <c r="H63" t="n">
        <v>1.07</v>
      </c>
      <c r="I63" t="n">
        <v>12</v>
      </c>
      <c r="J63" t="n">
        <v>270.57</v>
      </c>
      <c r="K63" t="n">
        <v>58.47</v>
      </c>
      <c r="L63" t="n">
        <v>16.25</v>
      </c>
      <c r="M63" t="n">
        <v>10</v>
      </c>
      <c r="N63" t="n">
        <v>70.84</v>
      </c>
      <c r="O63" t="n">
        <v>33604.17</v>
      </c>
      <c r="P63" t="n">
        <v>238.96</v>
      </c>
      <c r="Q63" t="n">
        <v>467.07</v>
      </c>
      <c r="R63" t="n">
        <v>59.96</v>
      </c>
      <c r="S63" t="n">
        <v>39.61</v>
      </c>
      <c r="T63" t="n">
        <v>5212.14</v>
      </c>
      <c r="U63" t="n">
        <v>0.66</v>
      </c>
      <c r="V63" t="n">
        <v>0.75</v>
      </c>
      <c r="W63" t="n">
        <v>2.63</v>
      </c>
      <c r="X63" t="n">
        <v>0.31</v>
      </c>
      <c r="Y63" t="n">
        <v>1</v>
      </c>
      <c r="Z63" t="n">
        <v>10</v>
      </c>
      <c r="AA63" t="n">
        <v>385.4424600879528</v>
      </c>
      <c r="AB63" t="n">
        <v>527.3793784135581</v>
      </c>
      <c r="AC63" t="n">
        <v>477.0470307193738</v>
      </c>
      <c r="AD63" t="n">
        <v>385442.4600879528</v>
      </c>
      <c r="AE63" t="n">
        <v>527379.3784135581</v>
      </c>
      <c r="AF63" t="n">
        <v>6.53453565816384e-06</v>
      </c>
      <c r="AG63" t="n">
        <v>22</v>
      </c>
      <c r="AH63" t="n">
        <v>477047.0307193738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5.2715</v>
      </c>
      <c r="E64" t="n">
        <v>18.97</v>
      </c>
      <c r="F64" t="n">
        <v>15.65</v>
      </c>
      <c r="G64" t="n">
        <v>78.23</v>
      </c>
      <c r="H64" t="n">
        <v>1.08</v>
      </c>
      <c r="I64" t="n">
        <v>12</v>
      </c>
      <c r="J64" t="n">
        <v>271.05</v>
      </c>
      <c r="K64" t="n">
        <v>58.47</v>
      </c>
      <c r="L64" t="n">
        <v>16.5</v>
      </c>
      <c r="M64" t="n">
        <v>10</v>
      </c>
      <c r="N64" t="n">
        <v>71.06999999999999</v>
      </c>
      <c r="O64" t="n">
        <v>33663.13</v>
      </c>
      <c r="P64" t="n">
        <v>238.51</v>
      </c>
      <c r="Q64" t="n">
        <v>467.07</v>
      </c>
      <c r="R64" t="n">
        <v>60.27</v>
      </c>
      <c r="S64" t="n">
        <v>39.61</v>
      </c>
      <c r="T64" t="n">
        <v>5365.36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385.3053469306027</v>
      </c>
      <c r="AB64" t="n">
        <v>527.1917741426663</v>
      </c>
      <c r="AC64" t="n">
        <v>476.8773311367915</v>
      </c>
      <c r="AD64" t="n">
        <v>385305.3469306027</v>
      </c>
      <c r="AE64" t="n">
        <v>527191.7741426663</v>
      </c>
      <c r="AF64" t="n">
        <v>6.533172385921687e-06</v>
      </c>
      <c r="AG64" t="n">
        <v>22</v>
      </c>
      <c r="AH64" t="n">
        <v>476877.3311367915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5.2738</v>
      </c>
      <c r="E65" t="n">
        <v>18.96</v>
      </c>
      <c r="F65" t="n">
        <v>15.64</v>
      </c>
      <c r="G65" t="n">
        <v>78.19</v>
      </c>
      <c r="H65" t="n">
        <v>1.1</v>
      </c>
      <c r="I65" t="n">
        <v>12</v>
      </c>
      <c r="J65" t="n">
        <v>271.52</v>
      </c>
      <c r="K65" t="n">
        <v>58.47</v>
      </c>
      <c r="L65" t="n">
        <v>16.75</v>
      </c>
      <c r="M65" t="n">
        <v>10</v>
      </c>
      <c r="N65" t="n">
        <v>71.3</v>
      </c>
      <c r="O65" t="n">
        <v>33722.17</v>
      </c>
      <c r="P65" t="n">
        <v>238.07</v>
      </c>
      <c r="Q65" t="n">
        <v>467.09</v>
      </c>
      <c r="R65" t="n">
        <v>59.75</v>
      </c>
      <c r="S65" t="n">
        <v>39.61</v>
      </c>
      <c r="T65" t="n">
        <v>5108.3</v>
      </c>
      <c r="U65" t="n">
        <v>0.66</v>
      </c>
      <c r="V65" t="n">
        <v>0.75</v>
      </c>
      <c r="W65" t="n">
        <v>2.63</v>
      </c>
      <c r="X65" t="n">
        <v>0.3</v>
      </c>
      <c r="Y65" t="n">
        <v>1</v>
      </c>
      <c r="Z65" t="n">
        <v>10</v>
      </c>
      <c r="AA65" t="n">
        <v>384.9968808783427</v>
      </c>
      <c r="AB65" t="n">
        <v>526.7697172814022</v>
      </c>
      <c r="AC65" t="n">
        <v>476.495554790006</v>
      </c>
      <c r="AD65" t="n">
        <v>384996.8808783427</v>
      </c>
      <c r="AE65" t="n">
        <v>526769.7172814022</v>
      </c>
      <c r="AF65" t="n">
        <v>6.53602286424619e-06</v>
      </c>
      <c r="AG65" t="n">
        <v>22</v>
      </c>
      <c r="AH65" t="n">
        <v>476495.554790006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5.2907</v>
      </c>
      <c r="E66" t="n">
        <v>18.9</v>
      </c>
      <c r="F66" t="n">
        <v>15.62</v>
      </c>
      <c r="G66" t="n">
        <v>85.23</v>
      </c>
      <c r="H66" t="n">
        <v>1.11</v>
      </c>
      <c r="I66" t="n">
        <v>11</v>
      </c>
      <c r="J66" t="n">
        <v>272</v>
      </c>
      <c r="K66" t="n">
        <v>58.47</v>
      </c>
      <c r="L66" t="n">
        <v>17</v>
      </c>
      <c r="M66" t="n">
        <v>9</v>
      </c>
      <c r="N66" t="n">
        <v>71.53</v>
      </c>
      <c r="O66" t="n">
        <v>33781.3</v>
      </c>
      <c r="P66" t="n">
        <v>237.35</v>
      </c>
      <c r="Q66" t="n">
        <v>467.07</v>
      </c>
      <c r="R66" t="n">
        <v>59.29</v>
      </c>
      <c r="S66" t="n">
        <v>39.61</v>
      </c>
      <c r="T66" t="n">
        <v>4879.64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384.0741287224823</v>
      </c>
      <c r="AB66" t="n">
        <v>525.5071670728018</v>
      </c>
      <c r="AC66" t="n">
        <v>475.3535006013142</v>
      </c>
      <c r="AD66" t="n">
        <v>384074.1287224822</v>
      </c>
      <c r="AE66" t="n">
        <v>525507.1670728019</v>
      </c>
      <c r="AF66" t="n">
        <v>6.556967683239282e-06</v>
      </c>
      <c r="AG66" t="n">
        <v>22</v>
      </c>
      <c r="AH66" t="n">
        <v>475353.5006013142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5.2956</v>
      </c>
      <c r="E67" t="n">
        <v>18.88</v>
      </c>
      <c r="F67" t="n">
        <v>15.61</v>
      </c>
      <c r="G67" t="n">
        <v>85.13</v>
      </c>
      <c r="H67" t="n">
        <v>1.13</v>
      </c>
      <c r="I67" t="n">
        <v>11</v>
      </c>
      <c r="J67" t="n">
        <v>272.48</v>
      </c>
      <c r="K67" t="n">
        <v>58.47</v>
      </c>
      <c r="L67" t="n">
        <v>17.25</v>
      </c>
      <c r="M67" t="n">
        <v>9</v>
      </c>
      <c r="N67" t="n">
        <v>71.76000000000001</v>
      </c>
      <c r="O67" t="n">
        <v>33840.65</v>
      </c>
      <c r="P67" t="n">
        <v>237.09</v>
      </c>
      <c r="Q67" t="n">
        <v>467.07</v>
      </c>
      <c r="R67" t="n">
        <v>58.75</v>
      </c>
      <c r="S67" t="n">
        <v>39.61</v>
      </c>
      <c r="T67" t="n">
        <v>4612.5</v>
      </c>
      <c r="U67" t="n">
        <v>0.67</v>
      </c>
      <c r="V67" t="n">
        <v>0.75</v>
      </c>
      <c r="W67" t="n">
        <v>2.63</v>
      </c>
      <c r="X67" t="n">
        <v>0.27</v>
      </c>
      <c r="Y67" t="n">
        <v>1</v>
      </c>
      <c r="Z67" t="n">
        <v>10</v>
      </c>
      <c r="AA67" t="n">
        <v>383.7696263779679</v>
      </c>
      <c r="AB67" t="n">
        <v>525.0905335313421</v>
      </c>
      <c r="AC67" t="n">
        <v>474.9766299803024</v>
      </c>
      <c r="AD67" t="n">
        <v>383769.6263779679</v>
      </c>
      <c r="AE67" t="n">
        <v>525090.5335313421</v>
      </c>
      <c r="AF67" t="n">
        <v>6.563040441408876e-06</v>
      </c>
      <c r="AG67" t="n">
        <v>22</v>
      </c>
      <c r="AH67" t="n">
        <v>474976.6299803024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5.2954</v>
      </c>
      <c r="E68" t="n">
        <v>18.88</v>
      </c>
      <c r="F68" t="n">
        <v>15.61</v>
      </c>
      <c r="G68" t="n">
        <v>85.13</v>
      </c>
      <c r="H68" t="n">
        <v>1.14</v>
      </c>
      <c r="I68" t="n">
        <v>11</v>
      </c>
      <c r="J68" t="n">
        <v>272.97</v>
      </c>
      <c r="K68" t="n">
        <v>58.47</v>
      </c>
      <c r="L68" t="n">
        <v>17.5</v>
      </c>
      <c r="M68" t="n">
        <v>9</v>
      </c>
      <c r="N68" t="n">
        <v>71.98999999999999</v>
      </c>
      <c r="O68" t="n">
        <v>33899.96</v>
      </c>
      <c r="P68" t="n">
        <v>236.92</v>
      </c>
      <c r="Q68" t="n">
        <v>467.07</v>
      </c>
      <c r="R68" t="n">
        <v>58.94</v>
      </c>
      <c r="S68" t="n">
        <v>39.61</v>
      </c>
      <c r="T68" t="n">
        <v>4704.94</v>
      </c>
      <c r="U68" t="n">
        <v>0.67</v>
      </c>
      <c r="V68" t="n">
        <v>0.75</v>
      </c>
      <c r="W68" t="n">
        <v>2.62</v>
      </c>
      <c r="X68" t="n">
        <v>0.27</v>
      </c>
      <c r="Y68" t="n">
        <v>1</v>
      </c>
      <c r="Z68" t="n">
        <v>10</v>
      </c>
      <c r="AA68" t="n">
        <v>383.6981262732829</v>
      </c>
      <c r="AB68" t="n">
        <v>524.99270393375</v>
      </c>
      <c r="AC68" t="n">
        <v>474.8881371021999</v>
      </c>
      <c r="AD68" t="n">
        <v>383698.1262732829</v>
      </c>
      <c r="AE68" t="n">
        <v>524992.70393375</v>
      </c>
      <c r="AF68" t="n">
        <v>6.562792573728483e-06</v>
      </c>
      <c r="AG68" t="n">
        <v>22</v>
      </c>
      <c r="AH68" t="n">
        <v>474888.1371021999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5.2923</v>
      </c>
      <c r="E69" t="n">
        <v>18.9</v>
      </c>
      <c r="F69" t="n">
        <v>15.62</v>
      </c>
      <c r="G69" t="n">
        <v>85.19</v>
      </c>
      <c r="H69" t="n">
        <v>1.16</v>
      </c>
      <c r="I69" t="n">
        <v>11</v>
      </c>
      <c r="J69" t="n">
        <v>273.45</v>
      </c>
      <c r="K69" t="n">
        <v>58.47</v>
      </c>
      <c r="L69" t="n">
        <v>17.75</v>
      </c>
      <c r="M69" t="n">
        <v>9</v>
      </c>
      <c r="N69" t="n">
        <v>72.22</v>
      </c>
      <c r="O69" t="n">
        <v>33959.36</v>
      </c>
      <c r="P69" t="n">
        <v>237.12</v>
      </c>
      <c r="Q69" t="n">
        <v>467.08</v>
      </c>
      <c r="R69" t="n">
        <v>59.25</v>
      </c>
      <c r="S69" t="n">
        <v>39.61</v>
      </c>
      <c r="T69" t="n">
        <v>4860.59</v>
      </c>
      <c r="U69" t="n">
        <v>0.67</v>
      </c>
      <c r="V69" t="n">
        <v>0.75</v>
      </c>
      <c r="W69" t="n">
        <v>2.63</v>
      </c>
      <c r="X69" t="n">
        <v>0.29</v>
      </c>
      <c r="Y69" t="n">
        <v>1</v>
      </c>
      <c r="Z69" t="n">
        <v>10</v>
      </c>
      <c r="AA69" t="n">
        <v>383.9197223793783</v>
      </c>
      <c r="AB69" t="n">
        <v>525.29590150224</v>
      </c>
      <c r="AC69" t="n">
        <v>475.1623979202937</v>
      </c>
      <c r="AD69" t="n">
        <v>383919.7223793783</v>
      </c>
      <c r="AE69" t="n">
        <v>525295.90150224</v>
      </c>
      <c r="AF69" t="n">
        <v>6.558950624682414e-06</v>
      </c>
      <c r="AG69" t="n">
        <v>22</v>
      </c>
      <c r="AH69" t="n">
        <v>475162.3979202937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5.2899</v>
      </c>
      <c r="E70" t="n">
        <v>18.9</v>
      </c>
      <c r="F70" t="n">
        <v>15.63</v>
      </c>
      <c r="G70" t="n">
        <v>85.23999999999999</v>
      </c>
      <c r="H70" t="n">
        <v>1.17</v>
      </c>
      <c r="I70" t="n">
        <v>11</v>
      </c>
      <c r="J70" t="n">
        <v>273.93</v>
      </c>
      <c r="K70" t="n">
        <v>58.47</v>
      </c>
      <c r="L70" t="n">
        <v>18</v>
      </c>
      <c r="M70" t="n">
        <v>9</v>
      </c>
      <c r="N70" t="n">
        <v>72.45999999999999</v>
      </c>
      <c r="O70" t="n">
        <v>34018.85</v>
      </c>
      <c r="P70" t="n">
        <v>237.31</v>
      </c>
      <c r="Q70" t="n">
        <v>467.09</v>
      </c>
      <c r="R70" t="n">
        <v>59.49</v>
      </c>
      <c r="S70" t="n">
        <v>39.61</v>
      </c>
      <c r="T70" t="n">
        <v>4980.18</v>
      </c>
      <c r="U70" t="n">
        <v>0.67</v>
      </c>
      <c r="V70" t="n">
        <v>0.75</v>
      </c>
      <c r="W70" t="n">
        <v>2.63</v>
      </c>
      <c r="X70" t="n">
        <v>0.29</v>
      </c>
      <c r="Y70" t="n">
        <v>1</v>
      </c>
      <c r="Z70" t="n">
        <v>10</v>
      </c>
      <c r="AA70" t="n">
        <v>384.1154214570149</v>
      </c>
      <c r="AB70" t="n">
        <v>525.5636656138964</v>
      </c>
      <c r="AC70" t="n">
        <v>475.4046070009428</v>
      </c>
      <c r="AD70" t="n">
        <v>384115.4214570149</v>
      </c>
      <c r="AE70" t="n">
        <v>525563.6656138964</v>
      </c>
      <c r="AF70" t="n">
        <v>6.555976212517714e-06</v>
      </c>
      <c r="AG70" t="n">
        <v>22</v>
      </c>
      <c r="AH70" t="n">
        <v>475404.6070009428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5.2937</v>
      </c>
      <c r="E71" t="n">
        <v>18.89</v>
      </c>
      <c r="F71" t="n">
        <v>15.61</v>
      </c>
      <c r="G71" t="n">
        <v>85.17</v>
      </c>
      <c r="H71" t="n">
        <v>1.18</v>
      </c>
      <c r="I71" t="n">
        <v>11</v>
      </c>
      <c r="J71" t="n">
        <v>274.41</v>
      </c>
      <c r="K71" t="n">
        <v>58.47</v>
      </c>
      <c r="L71" t="n">
        <v>18.25</v>
      </c>
      <c r="M71" t="n">
        <v>9</v>
      </c>
      <c r="N71" t="n">
        <v>72.69</v>
      </c>
      <c r="O71" t="n">
        <v>34078.44</v>
      </c>
      <c r="P71" t="n">
        <v>236.86</v>
      </c>
      <c r="Q71" t="n">
        <v>467.07</v>
      </c>
      <c r="R71" t="n">
        <v>59.07</v>
      </c>
      <c r="S71" t="n">
        <v>39.61</v>
      </c>
      <c r="T71" t="n">
        <v>4770.6</v>
      </c>
      <c r="U71" t="n">
        <v>0.67</v>
      </c>
      <c r="V71" t="n">
        <v>0.75</v>
      </c>
      <c r="W71" t="n">
        <v>2.63</v>
      </c>
      <c r="X71" t="n">
        <v>0.28</v>
      </c>
      <c r="Y71" t="n">
        <v>1</v>
      </c>
      <c r="Z71" t="n">
        <v>10</v>
      </c>
      <c r="AA71" t="n">
        <v>383.7229524283065</v>
      </c>
      <c r="AB71" t="n">
        <v>525.0266721743061</v>
      </c>
      <c r="AC71" t="n">
        <v>474.918863461552</v>
      </c>
      <c r="AD71" t="n">
        <v>383722.9524283066</v>
      </c>
      <c r="AE71" t="n">
        <v>525026.6721743061</v>
      </c>
      <c r="AF71" t="n">
        <v>6.560685698445155e-06</v>
      </c>
      <c r="AG71" t="n">
        <v>22</v>
      </c>
      <c r="AH71" t="n">
        <v>474918.863461552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5.2939</v>
      </c>
      <c r="E72" t="n">
        <v>18.89</v>
      </c>
      <c r="F72" t="n">
        <v>15.61</v>
      </c>
      <c r="G72" t="n">
        <v>85.16</v>
      </c>
      <c r="H72" t="n">
        <v>1.2</v>
      </c>
      <c r="I72" t="n">
        <v>11</v>
      </c>
      <c r="J72" t="n">
        <v>274.9</v>
      </c>
      <c r="K72" t="n">
        <v>58.47</v>
      </c>
      <c r="L72" t="n">
        <v>18.5</v>
      </c>
      <c r="M72" t="n">
        <v>9</v>
      </c>
      <c r="N72" t="n">
        <v>72.92</v>
      </c>
      <c r="O72" t="n">
        <v>34138.11</v>
      </c>
      <c r="P72" t="n">
        <v>236.47</v>
      </c>
      <c r="Q72" t="n">
        <v>467.07</v>
      </c>
      <c r="R72" t="n">
        <v>59</v>
      </c>
      <c r="S72" t="n">
        <v>39.61</v>
      </c>
      <c r="T72" t="n">
        <v>4737.85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383.5386247999096</v>
      </c>
      <c r="AB72" t="n">
        <v>524.7744669811723</v>
      </c>
      <c r="AC72" t="n">
        <v>474.6907283780787</v>
      </c>
      <c r="AD72" t="n">
        <v>383538.6247999096</v>
      </c>
      <c r="AE72" t="n">
        <v>524774.4669811723</v>
      </c>
      <c r="AF72" t="n">
        <v>6.560933566125547e-06</v>
      </c>
      <c r="AG72" t="n">
        <v>22</v>
      </c>
      <c r="AH72" t="n">
        <v>474690.7283780787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5.3133</v>
      </c>
      <c r="E73" t="n">
        <v>18.82</v>
      </c>
      <c r="F73" t="n">
        <v>15.59</v>
      </c>
      <c r="G73" t="n">
        <v>93.55</v>
      </c>
      <c r="H73" t="n">
        <v>1.21</v>
      </c>
      <c r="I73" t="n">
        <v>10</v>
      </c>
      <c r="J73" t="n">
        <v>275.38</v>
      </c>
      <c r="K73" t="n">
        <v>58.47</v>
      </c>
      <c r="L73" t="n">
        <v>18.75</v>
      </c>
      <c r="M73" t="n">
        <v>8</v>
      </c>
      <c r="N73" t="n">
        <v>73.16</v>
      </c>
      <c r="O73" t="n">
        <v>34197.87</v>
      </c>
      <c r="P73" t="n">
        <v>235.42</v>
      </c>
      <c r="Q73" t="n">
        <v>467.07</v>
      </c>
      <c r="R73" t="n">
        <v>58.21</v>
      </c>
      <c r="S73" t="n">
        <v>39.61</v>
      </c>
      <c r="T73" t="n">
        <v>4347.31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382.3977531046184</v>
      </c>
      <c r="AB73" t="n">
        <v>523.213475995968</v>
      </c>
      <c r="AC73" t="n">
        <v>473.2787161816377</v>
      </c>
      <c r="AD73" t="n">
        <v>382397.7531046184</v>
      </c>
      <c r="AE73" t="n">
        <v>523213.475995968</v>
      </c>
      <c r="AF73" t="n">
        <v>6.584976731123532e-06</v>
      </c>
      <c r="AG73" t="n">
        <v>22</v>
      </c>
      <c r="AH73" t="n">
        <v>473278.7161816377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5.3128</v>
      </c>
      <c r="E74" t="n">
        <v>18.82</v>
      </c>
      <c r="F74" t="n">
        <v>15.59</v>
      </c>
      <c r="G74" t="n">
        <v>93.56</v>
      </c>
      <c r="H74" t="n">
        <v>1.23</v>
      </c>
      <c r="I74" t="n">
        <v>10</v>
      </c>
      <c r="J74" t="n">
        <v>275.87</v>
      </c>
      <c r="K74" t="n">
        <v>58.47</v>
      </c>
      <c r="L74" t="n">
        <v>19</v>
      </c>
      <c r="M74" t="n">
        <v>8</v>
      </c>
      <c r="N74" t="n">
        <v>73.39</v>
      </c>
      <c r="O74" t="n">
        <v>34257.73</v>
      </c>
      <c r="P74" t="n">
        <v>235.62</v>
      </c>
      <c r="Q74" t="n">
        <v>467.08</v>
      </c>
      <c r="R74" t="n">
        <v>58.43</v>
      </c>
      <c r="S74" t="n">
        <v>39.61</v>
      </c>
      <c r="T74" t="n">
        <v>4458.15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382.503989944887</v>
      </c>
      <c r="AB74" t="n">
        <v>523.358833927662</v>
      </c>
      <c r="AC74" t="n">
        <v>473.4102013563419</v>
      </c>
      <c r="AD74" t="n">
        <v>382503.989944887</v>
      </c>
      <c r="AE74" t="n">
        <v>523358.833927662</v>
      </c>
      <c r="AF74" t="n">
        <v>6.584357061922554e-06</v>
      </c>
      <c r="AG74" t="n">
        <v>22</v>
      </c>
      <c r="AH74" t="n">
        <v>473410.2013563419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5.3141</v>
      </c>
      <c r="E75" t="n">
        <v>18.82</v>
      </c>
      <c r="F75" t="n">
        <v>15.59</v>
      </c>
      <c r="G75" t="n">
        <v>93.53</v>
      </c>
      <c r="H75" t="n">
        <v>1.24</v>
      </c>
      <c r="I75" t="n">
        <v>10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235.84</v>
      </c>
      <c r="Q75" t="n">
        <v>467.07</v>
      </c>
      <c r="R75" t="n">
        <v>58.28</v>
      </c>
      <c r="S75" t="n">
        <v>39.61</v>
      </c>
      <c r="T75" t="n">
        <v>4383.4</v>
      </c>
      <c r="U75" t="n">
        <v>0.68</v>
      </c>
      <c r="V75" t="n">
        <v>0.75</v>
      </c>
      <c r="W75" t="n">
        <v>2.62</v>
      </c>
      <c r="X75" t="n">
        <v>0.26</v>
      </c>
      <c r="Y75" t="n">
        <v>1</v>
      </c>
      <c r="Z75" t="n">
        <v>10</v>
      </c>
      <c r="AA75" t="n">
        <v>382.5646177798221</v>
      </c>
      <c r="AB75" t="n">
        <v>523.4417876061316</v>
      </c>
      <c r="AC75" t="n">
        <v>473.4852380521646</v>
      </c>
      <c r="AD75" t="n">
        <v>382564.6177798221</v>
      </c>
      <c r="AE75" t="n">
        <v>523441.7876061316</v>
      </c>
      <c r="AF75" t="n">
        <v>6.585968201845098e-06</v>
      </c>
      <c r="AG75" t="n">
        <v>22</v>
      </c>
      <c r="AH75" t="n">
        <v>473485.2380521646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5.3109</v>
      </c>
      <c r="E76" t="n">
        <v>18.83</v>
      </c>
      <c r="F76" t="n">
        <v>15.6</v>
      </c>
      <c r="G76" t="n">
        <v>93.59999999999999</v>
      </c>
      <c r="H76" t="n">
        <v>1.25</v>
      </c>
      <c r="I76" t="n">
        <v>10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235.74</v>
      </c>
      <c r="Q76" t="n">
        <v>467.08</v>
      </c>
      <c r="R76" t="n">
        <v>58.61</v>
      </c>
      <c r="S76" t="n">
        <v>39.61</v>
      </c>
      <c r="T76" t="n">
        <v>4546.04</v>
      </c>
      <c r="U76" t="n">
        <v>0.68</v>
      </c>
      <c r="V76" t="n">
        <v>0.75</v>
      </c>
      <c r="W76" t="n">
        <v>2.63</v>
      </c>
      <c r="X76" t="n">
        <v>0.27</v>
      </c>
      <c r="Y76" t="n">
        <v>1</v>
      </c>
      <c r="Z76" t="n">
        <v>10</v>
      </c>
      <c r="AA76" t="n">
        <v>382.6511941592961</v>
      </c>
      <c r="AB76" t="n">
        <v>523.5602452280082</v>
      </c>
      <c r="AC76" t="n">
        <v>473.5923902448657</v>
      </c>
      <c r="AD76" t="n">
        <v>382651.1941592961</v>
      </c>
      <c r="AE76" t="n">
        <v>523560.2452280082</v>
      </c>
      <c r="AF76" t="n">
        <v>6.582002318958833e-06</v>
      </c>
      <c r="AG76" t="n">
        <v>22</v>
      </c>
      <c r="AH76" t="n">
        <v>473592.3902448657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5.3106</v>
      </c>
      <c r="E77" t="n">
        <v>18.83</v>
      </c>
      <c r="F77" t="n">
        <v>15.6</v>
      </c>
      <c r="G77" t="n">
        <v>93.61</v>
      </c>
      <c r="H77" t="n">
        <v>1.27</v>
      </c>
      <c r="I77" t="n">
        <v>10</v>
      </c>
      <c r="J77" t="n">
        <v>277.33</v>
      </c>
      <c r="K77" t="n">
        <v>58.47</v>
      </c>
      <c r="L77" t="n">
        <v>19.75</v>
      </c>
      <c r="M77" t="n">
        <v>8</v>
      </c>
      <c r="N77" t="n">
        <v>74.09999999999999</v>
      </c>
      <c r="O77" t="n">
        <v>34437.85</v>
      </c>
      <c r="P77" t="n">
        <v>235.68</v>
      </c>
      <c r="Q77" t="n">
        <v>467.07</v>
      </c>
      <c r="R77" t="n">
        <v>58.62</v>
      </c>
      <c r="S77" t="n">
        <v>39.61</v>
      </c>
      <c r="T77" t="n">
        <v>4550.23</v>
      </c>
      <c r="U77" t="n">
        <v>0.68</v>
      </c>
      <c r="V77" t="n">
        <v>0.75</v>
      </c>
      <c r="W77" t="n">
        <v>2.63</v>
      </c>
      <c r="X77" t="n">
        <v>0.27</v>
      </c>
      <c r="Y77" t="n">
        <v>1</v>
      </c>
      <c r="Z77" t="n">
        <v>10</v>
      </c>
      <c r="AA77" t="n">
        <v>382.6329981735219</v>
      </c>
      <c r="AB77" t="n">
        <v>523.5353486775217</v>
      </c>
      <c r="AC77" t="n">
        <v>473.569869786215</v>
      </c>
      <c r="AD77" t="n">
        <v>382632.9981735219</v>
      </c>
      <c r="AE77" t="n">
        <v>523535.3486775217</v>
      </c>
      <c r="AF77" t="n">
        <v>6.581630517438246e-06</v>
      </c>
      <c r="AG77" t="n">
        <v>22</v>
      </c>
      <c r="AH77" t="n">
        <v>473569.869786215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5.3106</v>
      </c>
      <c r="E78" t="n">
        <v>18.83</v>
      </c>
      <c r="F78" t="n">
        <v>15.6</v>
      </c>
      <c r="G78" t="n">
        <v>93.61</v>
      </c>
      <c r="H78" t="n">
        <v>1.28</v>
      </c>
      <c r="I78" t="n">
        <v>10</v>
      </c>
      <c r="J78" t="n">
        <v>277.82</v>
      </c>
      <c r="K78" t="n">
        <v>58.47</v>
      </c>
      <c r="L78" t="n">
        <v>20</v>
      </c>
      <c r="M78" t="n">
        <v>8</v>
      </c>
      <c r="N78" t="n">
        <v>74.34</v>
      </c>
      <c r="O78" t="n">
        <v>34498.07</v>
      </c>
      <c r="P78" t="n">
        <v>235.14</v>
      </c>
      <c r="Q78" t="n">
        <v>467.07</v>
      </c>
      <c r="R78" t="n">
        <v>58.7</v>
      </c>
      <c r="S78" t="n">
        <v>39.61</v>
      </c>
      <c r="T78" t="n">
        <v>4592.78</v>
      </c>
      <c r="U78" t="n">
        <v>0.67</v>
      </c>
      <c r="V78" t="n">
        <v>0.75</v>
      </c>
      <c r="W78" t="n">
        <v>2.62</v>
      </c>
      <c r="X78" t="n">
        <v>0.27</v>
      </c>
      <c r="Y78" t="n">
        <v>1</v>
      </c>
      <c r="Z78" t="n">
        <v>10</v>
      </c>
      <c r="AA78" t="n">
        <v>382.3870617339349</v>
      </c>
      <c r="AB78" t="n">
        <v>523.1988475909289</v>
      </c>
      <c r="AC78" t="n">
        <v>473.2654838910444</v>
      </c>
      <c r="AD78" t="n">
        <v>382387.0617339349</v>
      </c>
      <c r="AE78" t="n">
        <v>523198.8475909289</v>
      </c>
      <c r="AF78" t="n">
        <v>6.581630517438246e-06</v>
      </c>
      <c r="AG78" t="n">
        <v>22</v>
      </c>
      <c r="AH78" t="n">
        <v>473265.4838910444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5.3134</v>
      </c>
      <c r="E79" t="n">
        <v>18.82</v>
      </c>
      <c r="F79" t="n">
        <v>15.59</v>
      </c>
      <c r="G79" t="n">
        <v>93.55</v>
      </c>
      <c r="H79" t="n">
        <v>1.3</v>
      </c>
      <c r="I79" t="n">
        <v>10</v>
      </c>
      <c r="J79" t="n">
        <v>278.3</v>
      </c>
      <c r="K79" t="n">
        <v>58.47</v>
      </c>
      <c r="L79" t="n">
        <v>20.25</v>
      </c>
      <c r="M79" t="n">
        <v>8</v>
      </c>
      <c r="N79" t="n">
        <v>74.58</v>
      </c>
      <c r="O79" t="n">
        <v>34558.39</v>
      </c>
      <c r="P79" t="n">
        <v>234.4</v>
      </c>
      <c r="Q79" t="n">
        <v>467.14</v>
      </c>
      <c r="R79" t="n">
        <v>58.33</v>
      </c>
      <c r="S79" t="n">
        <v>39.61</v>
      </c>
      <c r="T79" t="n">
        <v>4406.1</v>
      </c>
      <c r="U79" t="n">
        <v>0.68</v>
      </c>
      <c r="V79" t="n">
        <v>0.75</v>
      </c>
      <c r="W79" t="n">
        <v>2.63</v>
      </c>
      <c r="X79" t="n">
        <v>0.26</v>
      </c>
      <c r="Y79" t="n">
        <v>1</v>
      </c>
      <c r="Z79" t="n">
        <v>10</v>
      </c>
      <c r="AA79" t="n">
        <v>381.9304142436371</v>
      </c>
      <c r="AB79" t="n">
        <v>522.5740423488379</v>
      </c>
      <c r="AC79" t="n">
        <v>472.700309184339</v>
      </c>
      <c r="AD79" t="n">
        <v>381930.4142436371</v>
      </c>
      <c r="AE79" t="n">
        <v>522574.0423488379</v>
      </c>
      <c r="AF79" t="n">
        <v>6.585100664963728e-06</v>
      </c>
      <c r="AG79" t="n">
        <v>22</v>
      </c>
      <c r="AH79" t="n">
        <v>472700.309184339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5.3152</v>
      </c>
      <c r="E80" t="n">
        <v>18.81</v>
      </c>
      <c r="F80" t="n">
        <v>15.58</v>
      </c>
      <c r="G80" t="n">
        <v>93.51000000000001</v>
      </c>
      <c r="H80" t="n">
        <v>1.31</v>
      </c>
      <c r="I80" t="n">
        <v>10</v>
      </c>
      <c r="J80" t="n">
        <v>278.79</v>
      </c>
      <c r="K80" t="n">
        <v>58.47</v>
      </c>
      <c r="L80" t="n">
        <v>20.5</v>
      </c>
      <c r="M80" t="n">
        <v>8</v>
      </c>
      <c r="N80" t="n">
        <v>74.81999999999999</v>
      </c>
      <c r="O80" t="n">
        <v>34618.81</v>
      </c>
      <c r="P80" t="n">
        <v>233.53</v>
      </c>
      <c r="Q80" t="n">
        <v>467.09</v>
      </c>
      <c r="R80" t="n">
        <v>58.08</v>
      </c>
      <c r="S80" t="n">
        <v>39.61</v>
      </c>
      <c r="T80" t="n">
        <v>4283.05</v>
      </c>
      <c r="U80" t="n">
        <v>0.68</v>
      </c>
      <c r="V80" t="n">
        <v>0.75</v>
      </c>
      <c r="W80" t="n">
        <v>2.63</v>
      </c>
      <c r="X80" t="n">
        <v>0.25</v>
      </c>
      <c r="Y80" t="n">
        <v>1</v>
      </c>
      <c r="Z80" t="n">
        <v>10</v>
      </c>
      <c r="AA80" t="n">
        <v>381.4452786129122</v>
      </c>
      <c r="AB80" t="n">
        <v>521.9102583762066</v>
      </c>
      <c r="AC80" t="n">
        <v>472.0998758224289</v>
      </c>
      <c r="AD80" t="n">
        <v>381445.2786129122</v>
      </c>
      <c r="AE80" t="n">
        <v>521910.2583762066</v>
      </c>
      <c r="AF80" t="n">
        <v>6.587331474087252e-06</v>
      </c>
      <c r="AG80" t="n">
        <v>22</v>
      </c>
      <c r="AH80" t="n">
        <v>472099.875822429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5.3142</v>
      </c>
      <c r="E81" t="n">
        <v>18.82</v>
      </c>
      <c r="F81" t="n">
        <v>15.59</v>
      </c>
      <c r="G81" t="n">
        <v>93.53</v>
      </c>
      <c r="H81" t="n">
        <v>1.32</v>
      </c>
      <c r="I81" t="n">
        <v>10</v>
      </c>
      <c r="J81" t="n">
        <v>279.28</v>
      </c>
      <c r="K81" t="n">
        <v>58.47</v>
      </c>
      <c r="L81" t="n">
        <v>20.75</v>
      </c>
      <c r="M81" t="n">
        <v>8</v>
      </c>
      <c r="N81" t="n">
        <v>75.06</v>
      </c>
      <c r="O81" t="n">
        <v>34679.32</v>
      </c>
      <c r="P81" t="n">
        <v>232.78</v>
      </c>
      <c r="Q81" t="n">
        <v>467.08</v>
      </c>
      <c r="R81" t="n">
        <v>58.34</v>
      </c>
      <c r="S81" t="n">
        <v>39.61</v>
      </c>
      <c r="T81" t="n">
        <v>4413.25</v>
      </c>
      <c r="U81" t="n">
        <v>0.68</v>
      </c>
      <c r="V81" t="n">
        <v>0.75</v>
      </c>
      <c r="W81" t="n">
        <v>2.62</v>
      </c>
      <c r="X81" t="n">
        <v>0.26</v>
      </c>
      <c r="Y81" t="n">
        <v>1</v>
      </c>
      <c r="Z81" t="n">
        <v>10</v>
      </c>
      <c r="AA81" t="n">
        <v>381.1688823117465</v>
      </c>
      <c r="AB81" t="n">
        <v>521.5320807632074</v>
      </c>
      <c r="AC81" t="n">
        <v>471.7577909500388</v>
      </c>
      <c r="AD81" t="n">
        <v>381168.8823117465</v>
      </c>
      <c r="AE81" t="n">
        <v>521532.0807632074</v>
      </c>
      <c r="AF81" t="n">
        <v>6.586092135685293e-06</v>
      </c>
      <c r="AG81" t="n">
        <v>22</v>
      </c>
      <c r="AH81" t="n">
        <v>471757.7909500388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5.3379</v>
      </c>
      <c r="E82" t="n">
        <v>18.73</v>
      </c>
      <c r="F82" t="n">
        <v>15.55</v>
      </c>
      <c r="G82" t="n">
        <v>103.68</v>
      </c>
      <c r="H82" t="n">
        <v>1.34</v>
      </c>
      <c r="I82" t="n">
        <v>9</v>
      </c>
      <c r="J82" t="n">
        <v>279.78</v>
      </c>
      <c r="K82" t="n">
        <v>58.47</v>
      </c>
      <c r="L82" t="n">
        <v>21</v>
      </c>
      <c r="M82" t="n">
        <v>7</v>
      </c>
      <c r="N82" t="n">
        <v>75.3</v>
      </c>
      <c r="O82" t="n">
        <v>34739.92</v>
      </c>
      <c r="P82" t="n">
        <v>232.4</v>
      </c>
      <c r="Q82" t="n">
        <v>467.07</v>
      </c>
      <c r="R82" t="n">
        <v>56.96</v>
      </c>
      <c r="S82" t="n">
        <v>39.61</v>
      </c>
      <c r="T82" t="n">
        <v>3724.77</v>
      </c>
      <c r="U82" t="n">
        <v>0.7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380.1472404713582</v>
      </c>
      <c r="AB82" t="n">
        <v>520.1342253255311</v>
      </c>
      <c r="AC82" t="n">
        <v>470.4933448734319</v>
      </c>
      <c r="AD82" t="n">
        <v>380147.2404713582</v>
      </c>
      <c r="AE82" t="n">
        <v>520134.2253255311</v>
      </c>
      <c r="AF82" t="n">
        <v>6.6154644558117e-06</v>
      </c>
      <c r="AG82" t="n">
        <v>22</v>
      </c>
      <c r="AH82" t="n">
        <v>470493.3448734318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5.3365</v>
      </c>
      <c r="E83" t="n">
        <v>18.74</v>
      </c>
      <c r="F83" t="n">
        <v>15.56</v>
      </c>
      <c r="G83" t="n">
        <v>103.71</v>
      </c>
      <c r="H83" t="n">
        <v>1.35</v>
      </c>
      <c r="I83" t="n">
        <v>9</v>
      </c>
      <c r="J83" t="n">
        <v>280.27</v>
      </c>
      <c r="K83" t="n">
        <v>58.47</v>
      </c>
      <c r="L83" t="n">
        <v>21.25</v>
      </c>
      <c r="M83" t="n">
        <v>7</v>
      </c>
      <c r="N83" t="n">
        <v>75.54000000000001</v>
      </c>
      <c r="O83" t="n">
        <v>34800.62</v>
      </c>
      <c r="P83" t="n">
        <v>232.75</v>
      </c>
      <c r="Q83" t="n">
        <v>467.07</v>
      </c>
      <c r="R83" t="n">
        <v>57.22</v>
      </c>
      <c r="S83" t="n">
        <v>39.61</v>
      </c>
      <c r="T83" t="n">
        <v>3854.87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380.3822330616318</v>
      </c>
      <c r="AB83" t="n">
        <v>520.455752554685</v>
      </c>
      <c r="AC83" t="n">
        <v>470.7841859951016</v>
      </c>
      <c r="AD83" t="n">
        <v>380382.2330616318</v>
      </c>
      <c r="AE83" t="n">
        <v>520455.752554685</v>
      </c>
      <c r="AF83" t="n">
        <v>6.613729382048958e-06</v>
      </c>
      <c r="AG83" t="n">
        <v>22</v>
      </c>
      <c r="AH83" t="n">
        <v>470784.1859951016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5.3354</v>
      </c>
      <c r="E84" t="n">
        <v>18.74</v>
      </c>
      <c r="F84" t="n">
        <v>15.56</v>
      </c>
      <c r="G84" t="n">
        <v>103.74</v>
      </c>
      <c r="H84" t="n">
        <v>1.36</v>
      </c>
      <c r="I84" t="n">
        <v>9</v>
      </c>
      <c r="J84" t="n">
        <v>280.76</v>
      </c>
      <c r="K84" t="n">
        <v>58.47</v>
      </c>
      <c r="L84" t="n">
        <v>21.5</v>
      </c>
      <c r="M84" t="n">
        <v>7</v>
      </c>
      <c r="N84" t="n">
        <v>75.79000000000001</v>
      </c>
      <c r="O84" t="n">
        <v>34861.41</v>
      </c>
      <c r="P84" t="n">
        <v>233.18</v>
      </c>
      <c r="Q84" t="n">
        <v>467.08</v>
      </c>
      <c r="R84" t="n">
        <v>57.26</v>
      </c>
      <c r="S84" t="n">
        <v>39.61</v>
      </c>
      <c r="T84" t="n">
        <v>3874.16</v>
      </c>
      <c r="U84" t="n">
        <v>0.6899999999999999</v>
      </c>
      <c r="V84" t="n">
        <v>0.75</v>
      </c>
      <c r="W84" t="n">
        <v>2.63</v>
      </c>
      <c r="X84" t="n">
        <v>0.23</v>
      </c>
      <c r="Y84" t="n">
        <v>1</v>
      </c>
      <c r="Z84" t="n">
        <v>10</v>
      </c>
      <c r="AA84" t="n">
        <v>380.6100153520668</v>
      </c>
      <c r="AB84" t="n">
        <v>520.7674143335036</v>
      </c>
      <c r="AC84" t="n">
        <v>471.0661032111697</v>
      </c>
      <c r="AD84" t="n">
        <v>380610.0153520668</v>
      </c>
      <c r="AE84" t="n">
        <v>520767.4143335035</v>
      </c>
      <c r="AF84" t="n">
        <v>6.612366109806804e-06</v>
      </c>
      <c r="AG84" t="n">
        <v>22</v>
      </c>
      <c r="AH84" t="n">
        <v>471066.1032111697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5.3374</v>
      </c>
      <c r="E85" t="n">
        <v>18.74</v>
      </c>
      <c r="F85" t="n">
        <v>15.55</v>
      </c>
      <c r="G85" t="n">
        <v>103.69</v>
      </c>
      <c r="H85" t="n">
        <v>1.38</v>
      </c>
      <c r="I85" t="n">
        <v>9</v>
      </c>
      <c r="J85" t="n">
        <v>281.25</v>
      </c>
      <c r="K85" t="n">
        <v>58.47</v>
      </c>
      <c r="L85" t="n">
        <v>21.75</v>
      </c>
      <c r="M85" t="n">
        <v>7</v>
      </c>
      <c r="N85" t="n">
        <v>76.03</v>
      </c>
      <c r="O85" t="n">
        <v>34922.31</v>
      </c>
      <c r="P85" t="n">
        <v>233.17</v>
      </c>
      <c r="Q85" t="n">
        <v>467.07</v>
      </c>
      <c r="R85" t="n">
        <v>57.11</v>
      </c>
      <c r="S85" t="n">
        <v>39.61</v>
      </c>
      <c r="T85" t="n">
        <v>3802.15</v>
      </c>
      <c r="U85" t="n">
        <v>0.6899999999999999</v>
      </c>
      <c r="V85" t="n">
        <v>0.75</v>
      </c>
      <c r="W85" t="n">
        <v>2.62</v>
      </c>
      <c r="X85" t="n">
        <v>0.22</v>
      </c>
      <c r="Y85" t="n">
        <v>1</v>
      </c>
      <c r="Z85" t="n">
        <v>10</v>
      </c>
      <c r="AA85" t="n">
        <v>380.5110729239178</v>
      </c>
      <c r="AB85" t="n">
        <v>520.6320369382781</v>
      </c>
      <c r="AC85" t="n">
        <v>470.9436460445413</v>
      </c>
      <c r="AD85" t="n">
        <v>380511.0729239178</v>
      </c>
      <c r="AE85" t="n">
        <v>520632.0369382782</v>
      </c>
      <c r="AF85" t="n">
        <v>6.61484478661072e-06</v>
      </c>
      <c r="AG85" t="n">
        <v>22</v>
      </c>
      <c r="AH85" t="n">
        <v>470943.6460445413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5.3358</v>
      </c>
      <c r="E86" t="n">
        <v>18.74</v>
      </c>
      <c r="F86" t="n">
        <v>15.56</v>
      </c>
      <c r="G86" t="n">
        <v>103.73</v>
      </c>
      <c r="H86" t="n">
        <v>1.39</v>
      </c>
      <c r="I86" t="n">
        <v>9</v>
      </c>
      <c r="J86" t="n">
        <v>281.75</v>
      </c>
      <c r="K86" t="n">
        <v>58.47</v>
      </c>
      <c r="L86" t="n">
        <v>22</v>
      </c>
      <c r="M86" t="n">
        <v>7</v>
      </c>
      <c r="N86" t="n">
        <v>76.28</v>
      </c>
      <c r="O86" t="n">
        <v>34983.29</v>
      </c>
      <c r="P86" t="n">
        <v>233.37</v>
      </c>
      <c r="Q86" t="n">
        <v>467.07</v>
      </c>
      <c r="R86" t="n">
        <v>57.37</v>
      </c>
      <c r="S86" t="n">
        <v>39.61</v>
      </c>
      <c r="T86" t="n">
        <v>3928.46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380.6841766615819</v>
      </c>
      <c r="AB86" t="n">
        <v>520.8688851089483</v>
      </c>
      <c r="AC86" t="n">
        <v>471.1578897582212</v>
      </c>
      <c r="AD86" t="n">
        <v>380684.176661582</v>
      </c>
      <c r="AE86" t="n">
        <v>520868.8851089483</v>
      </c>
      <c r="AF86" t="n">
        <v>6.612861845167587e-06</v>
      </c>
      <c r="AG86" t="n">
        <v>22</v>
      </c>
      <c r="AH86" t="n">
        <v>471157.8897582212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5.3333</v>
      </c>
      <c r="E87" t="n">
        <v>18.75</v>
      </c>
      <c r="F87" t="n">
        <v>15.57</v>
      </c>
      <c r="G87" t="n">
        <v>103.79</v>
      </c>
      <c r="H87" t="n">
        <v>1.4</v>
      </c>
      <c r="I87" t="n">
        <v>9</v>
      </c>
      <c r="J87" t="n">
        <v>282.24</v>
      </c>
      <c r="K87" t="n">
        <v>58.47</v>
      </c>
      <c r="L87" t="n">
        <v>22.25</v>
      </c>
      <c r="M87" t="n">
        <v>7</v>
      </c>
      <c r="N87" t="n">
        <v>76.52</v>
      </c>
      <c r="O87" t="n">
        <v>35044.38</v>
      </c>
      <c r="P87" t="n">
        <v>233.32</v>
      </c>
      <c r="Q87" t="n">
        <v>467.07</v>
      </c>
      <c r="R87" t="n">
        <v>57.64</v>
      </c>
      <c r="S87" t="n">
        <v>39.61</v>
      </c>
      <c r="T87" t="n">
        <v>4068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380.7709809647084</v>
      </c>
      <c r="AB87" t="n">
        <v>520.9876545860214</v>
      </c>
      <c r="AC87" t="n">
        <v>471.2653240430964</v>
      </c>
      <c r="AD87" t="n">
        <v>380770.9809647084</v>
      </c>
      <c r="AE87" t="n">
        <v>520987.6545860214</v>
      </c>
      <c r="AF87" t="n">
        <v>6.609763499162693e-06</v>
      </c>
      <c r="AG87" t="n">
        <v>22</v>
      </c>
      <c r="AH87" t="n">
        <v>471265.3240430964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5.3345</v>
      </c>
      <c r="E88" t="n">
        <v>18.75</v>
      </c>
      <c r="F88" t="n">
        <v>15.56</v>
      </c>
      <c r="G88" t="n">
        <v>103.76</v>
      </c>
      <c r="H88" t="n">
        <v>1.42</v>
      </c>
      <c r="I88" t="n">
        <v>9</v>
      </c>
      <c r="J88" t="n">
        <v>282.74</v>
      </c>
      <c r="K88" t="n">
        <v>58.47</v>
      </c>
      <c r="L88" t="n">
        <v>22.5</v>
      </c>
      <c r="M88" t="n">
        <v>7</v>
      </c>
      <c r="N88" t="n">
        <v>76.77</v>
      </c>
      <c r="O88" t="n">
        <v>35105.56</v>
      </c>
      <c r="P88" t="n">
        <v>232.62</v>
      </c>
      <c r="Q88" t="n">
        <v>467.07</v>
      </c>
      <c r="R88" t="n">
        <v>57.51</v>
      </c>
      <c r="S88" t="n">
        <v>39.61</v>
      </c>
      <c r="T88" t="n">
        <v>3998.66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380.3830365906387</v>
      </c>
      <c r="AB88" t="n">
        <v>520.4568519785213</v>
      </c>
      <c r="AC88" t="n">
        <v>470.78518049147</v>
      </c>
      <c r="AD88" t="n">
        <v>380383.0365906387</v>
      </c>
      <c r="AE88" t="n">
        <v>520456.8519785213</v>
      </c>
      <c r="AF88" t="n">
        <v>6.611250705245042e-06</v>
      </c>
      <c r="AG88" t="n">
        <v>22</v>
      </c>
      <c r="AH88" t="n">
        <v>470785.18049147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5.3353</v>
      </c>
      <c r="E89" t="n">
        <v>18.74</v>
      </c>
      <c r="F89" t="n">
        <v>15.56</v>
      </c>
      <c r="G89" t="n">
        <v>103.74</v>
      </c>
      <c r="H89" t="n">
        <v>1.43</v>
      </c>
      <c r="I89" t="n">
        <v>9</v>
      </c>
      <c r="J89" t="n">
        <v>283.24</v>
      </c>
      <c r="K89" t="n">
        <v>58.47</v>
      </c>
      <c r="L89" t="n">
        <v>22.75</v>
      </c>
      <c r="M89" t="n">
        <v>7</v>
      </c>
      <c r="N89" t="n">
        <v>77.01000000000001</v>
      </c>
      <c r="O89" t="n">
        <v>35166.85</v>
      </c>
      <c r="P89" t="n">
        <v>232.4</v>
      </c>
      <c r="Q89" t="n">
        <v>467.09</v>
      </c>
      <c r="R89" t="n">
        <v>57.43</v>
      </c>
      <c r="S89" t="n">
        <v>39.61</v>
      </c>
      <c r="T89" t="n">
        <v>3960.32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380.2594095148309</v>
      </c>
      <c r="AB89" t="n">
        <v>520.2876999593595</v>
      </c>
      <c r="AC89" t="n">
        <v>470.6321721036107</v>
      </c>
      <c r="AD89" t="n">
        <v>380259.4095148309</v>
      </c>
      <c r="AE89" t="n">
        <v>520287.6999593596</v>
      </c>
      <c r="AF89" t="n">
        <v>6.612242175966609e-06</v>
      </c>
      <c r="AG89" t="n">
        <v>22</v>
      </c>
      <c r="AH89" t="n">
        <v>470632.1721036107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5.3311</v>
      </c>
      <c r="E90" t="n">
        <v>18.76</v>
      </c>
      <c r="F90" t="n">
        <v>15.58</v>
      </c>
      <c r="G90" t="n">
        <v>103.84</v>
      </c>
      <c r="H90" t="n">
        <v>1.44</v>
      </c>
      <c r="I90" t="n">
        <v>9</v>
      </c>
      <c r="J90" t="n">
        <v>283.74</v>
      </c>
      <c r="K90" t="n">
        <v>58.47</v>
      </c>
      <c r="L90" t="n">
        <v>23</v>
      </c>
      <c r="M90" t="n">
        <v>7</v>
      </c>
      <c r="N90" t="n">
        <v>77.26000000000001</v>
      </c>
      <c r="O90" t="n">
        <v>35228.23</v>
      </c>
      <c r="P90" t="n">
        <v>232.04</v>
      </c>
      <c r="Q90" t="n">
        <v>467.12</v>
      </c>
      <c r="R90" t="n">
        <v>57.89</v>
      </c>
      <c r="S90" t="n">
        <v>39.61</v>
      </c>
      <c r="T90" t="n">
        <v>4190.71</v>
      </c>
      <c r="U90" t="n">
        <v>0.68</v>
      </c>
      <c r="V90" t="n">
        <v>0.75</v>
      </c>
      <c r="W90" t="n">
        <v>2.62</v>
      </c>
      <c r="X90" t="n">
        <v>0.24</v>
      </c>
      <c r="Y90" t="n">
        <v>1</v>
      </c>
      <c r="Z90" t="n">
        <v>10</v>
      </c>
      <c r="AA90" t="n">
        <v>380.290837996386</v>
      </c>
      <c r="AB90" t="n">
        <v>520.3307017943499</v>
      </c>
      <c r="AC90" t="n">
        <v>470.6710699038231</v>
      </c>
      <c r="AD90" t="n">
        <v>380290.837996386</v>
      </c>
      <c r="AE90" t="n">
        <v>520330.7017943499</v>
      </c>
      <c r="AF90" t="n">
        <v>6.607036954678385e-06</v>
      </c>
      <c r="AG90" t="n">
        <v>22</v>
      </c>
      <c r="AH90" t="n">
        <v>470671.0699038231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5.3328</v>
      </c>
      <c r="E91" t="n">
        <v>18.75</v>
      </c>
      <c r="F91" t="n">
        <v>15.57</v>
      </c>
      <c r="G91" t="n">
        <v>103.8</v>
      </c>
      <c r="H91" t="n">
        <v>1.46</v>
      </c>
      <c r="I91" t="n">
        <v>9</v>
      </c>
      <c r="J91" t="n">
        <v>284.23</v>
      </c>
      <c r="K91" t="n">
        <v>58.47</v>
      </c>
      <c r="L91" t="n">
        <v>23.25</v>
      </c>
      <c r="M91" t="n">
        <v>7</v>
      </c>
      <c r="N91" t="n">
        <v>77.51000000000001</v>
      </c>
      <c r="O91" t="n">
        <v>35289.71</v>
      </c>
      <c r="P91" t="n">
        <v>231.67</v>
      </c>
      <c r="Q91" t="n">
        <v>467.07</v>
      </c>
      <c r="R91" t="n">
        <v>57.71</v>
      </c>
      <c r="S91" t="n">
        <v>39.61</v>
      </c>
      <c r="T91" t="n">
        <v>4102.51</v>
      </c>
      <c r="U91" t="n">
        <v>0.6899999999999999</v>
      </c>
      <c r="V91" t="n">
        <v>0.75</v>
      </c>
      <c r="W91" t="n">
        <v>2.62</v>
      </c>
      <c r="X91" t="n">
        <v>0.24</v>
      </c>
      <c r="Y91" t="n">
        <v>1</v>
      </c>
      <c r="Z91" t="n">
        <v>10</v>
      </c>
      <c r="AA91" t="n">
        <v>380.0376143341847</v>
      </c>
      <c r="AB91" t="n">
        <v>519.9842300082865</v>
      </c>
      <c r="AC91" t="n">
        <v>470.3576648987454</v>
      </c>
      <c r="AD91" t="n">
        <v>380037.6143341847</v>
      </c>
      <c r="AE91" t="n">
        <v>519984.2300082865</v>
      </c>
      <c r="AF91" t="n">
        <v>6.609143829961712e-06</v>
      </c>
      <c r="AG91" t="n">
        <v>22</v>
      </c>
      <c r="AH91" t="n">
        <v>470357.6648987454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5.3352</v>
      </c>
      <c r="E92" t="n">
        <v>18.74</v>
      </c>
      <c r="F92" t="n">
        <v>15.56</v>
      </c>
      <c r="G92" t="n">
        <v>103.74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230.93</v>
      </c>
      <c r="Q92" t="n">
        <v>467.07</v>
      </c>
      <c r="R92" t="n">
        <v>57.34</v>
      </c>
      <c r="S92" t="n">
        <v>39.61</v>
      </c>
      <c r="T92" t="n">
        <v>3917.29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379.5959873979739</v>
      </c>
      <c r="AB92" t="n">
        <v>519.3799765509576</v>
      </c>
      <c r="AC92" t="n">
        <v>469.8110805433089</v>
      </c>
      <c r="AD92" t="n">
        <v>379595.9873979739</v>
      </c>
      <c r="AE92" t="n">
        <v>519379.9765509577</v>
      </c>
      <c r="AF92" t="n">
        <v>6.612118242126413e-06</v>
      </c>
      <c r="AG92" t="n">
        <v>22</v>
      </c>
      <c r="AH92" t="n">
        <v>469811.0805433089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5.3599</v>
      </c>
      <c r="E93" t="n">
        <v>18.66</v>
      </c>
      <c r="F93" t="n">
        <v>15.52</v>
      </c>
      <c r="G93" t="n">
        <v>116.42</v>
      </c>
      <c r="H93" t="n">
        <v>1.48</v>
      </c>
      <c r="I93" t="n">
        <v>8</v>
      </c>
      <c r="J93" t="n">
        <v>285.23</v>
      </c>
      <c r="K93" t="n">
        <v>58.47</v>
      </c>
      <c r="L93" t="n">
        <v>23.75</v>
      </c>
      <c r="M93" t="n">
        <v>6</v>
      </c>
      <c r="N93" t="n">
        <v>78.01000000000001</v>
      </c>
      <c r="O93" t="n">
        <v>35412.96</v>
      </c>
      <c r="P93" t="n">
        <v>230</v>
      </c>
      <c r="Q93" t="n">
        <v>467.07</v>
      </c>
      <c r="R93" t="n">
        <v>55.97</v>
      </c>
      <c r="S93" t="n">
        <v>39.61</v>
      </c>
      <c r="T93" t="n">
        <v>3234.6</v>
      </c>
      <c r="U93" t="n">
        <v>0.71</v>
      </c>
      <c r="V93" t="n">
        <v>0.75</v>
      </c>
      <c r="W93" t="n">
        <v>2.62</v>
      </c>
      <c r="X93" t="n">
        <v>0.19</v>
      </c>
      <c r="Y93" t="n">
        <v>1</v>
      </c>
      <c r="Z93" t="n">
        <v>10</v>
      </c>
      <c r="AA93" t="n">
        <v>378.3077226892293</v>
      </c>
      <c r="AB93" t="n">
        <v>517.6173159422254</v>
      </c>
      <c r="AC93" t="n">
        <v>468.2166457891644</v>
      </c>
      <c r="AD93" t="n">
        <v>378307.7226892293</v>
      </c>
      <c r="AE93" t="n">
        <v>517617.3159422254</v>
      </c>
      <c r="AF93" t="n">
        <v>6.642729900654776e-06</v>
      </c>
      <c r="AG93" t="n">
        <v>22</v>
      </c>
      <c r="AH93" t="n">
        <v>468216.6457891644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5.3578</v>
      </c>
      <c r="E94" t="n">
        <v>18.66</v>
      </c>
      <c r="F94" t="n">
        <v>15.53</v>
      </c>
      <c r="G94" t="n">
        <v>116.47</v>
      </c>
      <c r="H94" t="n">
        <v>1.5</v>
      </c>
      <c r="I94" t="n">
        <v>8</v>
      </c>
      <c r="J94" t="n">
        <v>285.73</v>
      </c>
      <c r="K94" t="n">
        <v>58.47</v>
      </c>
      <c r="L94" t="n">
        <v>24</v>
      </c>
      <c r="M94" t="n">
        <v>6</v>
      </c>
      <c r="N94" t="n">
        <v>78.26000000000001</v>
      </c>
      <c r="O94" t="n">
        <v>35474.75</v>
      </c>
      <c r="P94" t="n">
        <v>230.49</v>
      </c>
      <c r="Q94" t="n">
        <v>467.07</v>
      </c>
      <c r="R94" t="n">
        <v>56.37</v>
      </c>
      <c r="S94" t="n">
        <v>39.61</v>
      </c>
      <c r="T94" t="n">
        <v>3435.67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378.6250488259837</v>
      </c>
      <c r="AB94" t="n">
        <v>518.051495561974</v>
      </c>
      <c r="AC94" t="n">
        <v>468.609387915379</v>
      </c>
      <c r="AD94" t="n">
        <v>378625.0488259837</v>
      </c>
      <c r="AE94" t="n">
        <v>518051.4955619739</v>
      </c>
      <c r="AF94" t="n">
        <v>6.640127290010664e-06</v>
      </c>
      <c r="AG94" t="n">
        <v>22</v>
      </c>
      <c r="AH94" t="n">
        <v>468609.387915379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5.3588</v>
      </c>
      <c r="E95" t="n">
        <v>18.66</v>
      </c>
      <c r="F95" t="n">
        <v>15.53</v>
      </c>
      <c r="G95" t="n">
        <v>116.45</v>
      </c>
      <c r="H95" t="n">
        <v>1.51</v>
      </c>
      <c r="I95" t="n">
        <v>8</v>
      </c>
      <c r="J95" t="n">
        <v>286.24</v>
      </c>
      <c r="K95" t="n">
        <v>58.47</v>
      </c>
      <c r="L95" t="n">
        <v>24.25</v>
      </c>
      <c r="M95" t="n">
        <v>6</v>
      </c>
      <c r="N95" t="n">
        <v>78.51000000000001</v>
      </c>
      <c r="O95" t="n">
        <v>35536.63</v>
      </c>
      <c r="P95" t="n">
        <v>230.28</v>
      </c>
      <c r="Q95" t="n">
        <v>467.07</v>
      </c>
      <c r="R95" t="n">
        <v>56.15</v>
      </c>
      <c r="S95" t="n">
        <v>39.61</v>
      </c>
      <c r="T95" t="n">
        <v>3324.2</v>
      </c>
      <c r="U95" t="n">
        <v>0.71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378.5008579067849</v>
      </c>
      <c r="AB95" t="n">
        <v>517.8815720674095</v>
      </c>
      <c r="AC95" t="n">
        <v>468.4556816806466</v>
      </c>
      <c r="AD95" t="n">
        <v>378500.8579067849</v>
      </c>
      <c r="AE95" t="n">
        <v>517881.5720674095</v>
      </c>
      <c r="AF95" t="n">
        <v>6.641366628412621e-06</v>
      </c>
      <c r="AG95" t="n">
        <v>22</v>
      </c>
      <c r="AH95" t="n">
        <v>468455.6816806466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5.3567</v>
      </c>
      <c r="E96" t="n">
        <v>18.67</v>
      </c>
      <c r="F96" t="n">
        <v>15.53</v>
      </c>
      <c r="G96" t="n">
        <v>116.5</v>
      </c>
      <c r="H96" t="n">
        <v>1.52</v>
      </c>
      <c r="I96" t="n">
        <v>8</v>
      </c>
      <c r="J96" t="n">
        <v>286.74</v>
      </c>
      <c r="K96" t="n">
        <v>58.47</v>
      </c>
      <c r="L96" t="n">
        <v>24.5</v>
      </c>
      <c r="M96" t="n">
        <v>6</v>
      </c>
      <c r="N96" t="n">
        <v>78.77</v>
      </c>
      <c r="O96" t="n">
        <v>35598.74</v>
      </c>
      <c r="P96" t="n">
        <v>230.55</v>
      </c>
      <c r="Q96" t="n">
        <v>467.08</v>
      </c>
      <c r="R96" t="n">
        <v>56.47</v>
      </c>
      <c r="S96" t="n">
        <v>39.61</v>
      </c>
      <c r="T96" t="n">
        <v>3487.46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378.6845027577877</v>
      </c>
      <c r="AB96" t="n">
        <v>518.1328430543905</v>
      </c>
      <c r="AC96" t="n">
        <v>468.6829717172912</v>
      </c>
      <c r="AD96" t="n">
        <v>378684.5027577877</v>
      </c>
      <c r="AE96" t="n">
        <v>518132.8430543905</v>
      </c>
      <c r="AF96" t="n">
        <v>6.638764017768511e-06</v>
      </c>
      <c r="AG96" t="n">
        <v>22</v>
      </c>
      <c r="AH96" t="n">
        <v>468682.9717172912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5.3595</v>
      </c>
      <c r="E97" t="n">
        <v>18.66</v>
      </c>
      <c r="F97" t="n">
        <v>15.52</v>
      </c>
      <c r="G97" t="n">
        <v>116.43</v>
      </c>
      <c r="H97" t="n">
        <v>1.53</v>
      </c>
      <c r="I97" t="n">
        <v>8</v>
      </c>
      <c r="J97" t="n">
        <v>287.24</v>
      </c>
      <c r="K97" t="n">
        <v>58.47</v>
      </c>
      <c r="L97" t="n">
        <v>24.75</v>
      </c>
      <c r="M97" t="n">
        <v>6</v>
      </c>
      <c r="N97" t="n">
        <v>79.02</v>
      </c>
      <c r="O97" t="n">
        <v>35660.82</v>
      </c>
      <c r="P97" t="n">
        <v>230.45</v>
      </c>
      <c r="Q97" t="n">
        <v>467.07</v>
      </c>
      <c r="R97" t="n">
        <v>56.18</v>
      </c>
      <c r="S97" t="n">
        <v>39.61</v>
      </c>
      <c r="T97" t="n">
        <v>3341.7</v>
      </c>
      <c r="U97" t="n">
        <v>0.71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378.5225382595048</v>
      </c>
      <c r="AB97" t="n">
        <v>517.9112360824705</v>
      </c>
      <c r="AC97" t="n">
        <v>468.4825146037439</v>
      </c>
      <c r="AD97" t="n">
        <v>378522.5382595048</v>
      </c>
      <c r="AE97" t="n">
        <v>517911.2360824705</v>
      </c>
      <c r="AF97" t="n">
        <v>6.642234165293992e-06</v>
      </c>
      <c r="AG97" t="n">
        <v>22</v>
      </c>
      <c r="AH97" t="n">
        <v>468482.5146037439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5.3601</v>
      </c>
      <c r="E98" t="n">
        <v>18.66</v>
      </c>
      <c r="F98" t="n">
        <v>15.52</v>
      </c>
      <c r="G98" t="n">
        <v>116.41</v>
      </c>
      <c r="H98" t="n">
        <v>1.55</v>
      </c>
      <c r="I98" t="n">
        <v>8</v>
      </c>
      <c r="J98" t="n">
        <v>287.75</v>
      </c>
      <c r="K98" t="n">
        <v>58.47</v>
      </c>
      <c r="L98" t="n">
        <v>25</v>
      </c>
      <c r="M98" t="n">
        <v>6</v>
      </c>
      <c r="N98" t="n">
        <v>79.27</v>
      </c>
      <c r="O98" t="n">
        <v>35723.02</v>
      </c>
      <c r="P98" t="n">
        <v>230.25</v>
      </c>
      <c r="Q98" t="n">
        <v>467.07</v>
      </c>
      <c r="R98" t="n">
        <v>56.03</v>
      </c>
      <c r="S98" t="n">
        <v>39.61</v>
      </c>
      <c r="T98" t="n">
        <v>3265.06</v>
      </c>
      <c r="U98" t="n">
        <v>0.71</v>
      </c>
      <c r="V98" t="n">
        <v>0.75</v>
      </c>
      <c r="W98" t="n">
        <v>2.62</v>
      </c>
      <c r="X98" t="n">
        <v>0.19</v>
      </c>
      <c r="Y98" t="n">
        <v>1</v>
      </c>
      <c r="Z98" t="n">
        <v>10</v>
      </c>
      <c r="AA98" t="n">
        <v>378.4146620924579</v>
      </c>
      <c r="AB98" t="n">
        <v>517.7636351515562</v>
      </c>
      <c r="AC98" t="n">
        <v>468.3490004985169</v>
      </c>
      <c r="AD98" t="n">
        <v>378414.6620924579</v>
      </c>
      <c r="AE98" t="n">
        <v>517763.6351515562</v>
      </c>
      <c r="AF98" t="n">
        <v>6.642977768335167e-06</v>
      </c>
      <c r="AG98" t="n">
        <v>22</v>
      </c>
      <c r="AH98" t="n">
        <v>468349.0004985169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5.3577</v>
      </c>
      <c r="E99" t="n">
        <v>18.66</v>
      </c>
      <c r="F99" t="n">
        <v>15.53</v>
      </c>
      <c r="G99" t="n">
        <v>116.47</v>
      </c>
      <c r="H99" t="n">
        <v>1.56</v>
      </c>
      <c r="I99" t="n">
        <v>8</v>
      </c>
      <c r="J99" t="n">
        <v>288.25</v>
      </c>
      <c r="K99" t="n">
        <v>58.47</v>
      </c>
      <c r="L99" t="n">
        <v>25.25</v>
      </c>
      <c r="M99" t="n">
        <v>6</v>
      </c>
      <c r="N99" t="n">
        <v>79.53</v>
      </c>
      <c r="O99" t="n">
        <v>35785.31</v>
      </c>
      <c r="P99" t="n">
        <v>230.56</v>
      </c>
      <c r="Q99" t="n">
        <v>467.08</v>
      </c>
      <c r="R99" t="n">
        <v>56.29</v>
      </c>
      <c r="S99" t="n">
        <v>39.61</v>
      </c>
      <c r="T99" t="n">
        <v>3396.89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378.6595907365288</v>
      </c>
      <c r="AB99" t="n">
        <v>518.0987573278633</v>
      </c>
      <c r="AC99" t="n">
        <v>468.6521390846641</v>
      </c>
      <c r="AD99" t="n">
        <v>378659.5907365288</v>
      </c>
      <c r="AE99" t="n">
        <v>518098.7573278632</v>
      </c>
      <c r="AF99" t="n">
        <v>6.640003356170469e-06</v>
      </c>
      <c r="AG99" t="n">
        <v>22</v>
      </c>
      <c r="AH99" t="n">
        <v>468652.1390846641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5.3566</v>
      </c>
      <c r="E100" t="n">
        <v>18.67</v>
      </c>
      <c r="F100" t="n">
        <v>15.53</v>
      </c>
      <c r="G100" t="n">
        <v>116.5</v>
      </c>
      <c r="H100" t="n">
        <v>1.57</v>
      </c>
      <c r="I100" t="n">
        <v>8</v>
      </c>
      <c r="J100" t="n">
        <v>288.76</v>
      </c>
      <c r="K100" t="n">
        <v>58.47</v>
      </c>
      <c r="L100" t="n">
        <v>25.5</v>
      </c>
      <c r="M100" t="n">
        <v>6</v>
      </c>
      <c r="N100" t="n">
        <v>79.78</v>
      </c>
      <c r="O100" t="n">
        <v>35847.71</v>
      </c>
      <c r="P100" t="n">
        <v>230.06</v>
      </c>
      <c r="Q100" t="n">
        <v>467.07</v>
      </c>
      <c r="R100" t="n">
        <v>56.55</v>
      </c>
      <c r="S100" t="n">
        <v>39.61</v>
      </c>
      <c r="T100" t="n">
        <v>3524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378.4661978849973</v>
      </c>
      <c r="AB100" t="n">
        <v>517.8341486965073</v>
      </c>
      <c r="AC100" t="n">
        <v>468.4127843297043</v>
      </c>
      <c r="AD100" t="n">
        <v>378466.1978849972</v>
      </c>
      <c r="AE100" t="n">
        <v>517834.1486965073</v>
      </c>
      <c r="AF100" t="n">
        <v>6.638640083928315e-06</v>
      </c>
      <c r="AG100" t="n">
        <v>22</v>
      </c>
      <c r="AH100" t="n">
        <v>468412.7843297042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5.3583</v>
      </c>
      <c r="E101" t="n">
        <v>18.66</v>
      </c>
      <c r="F101" t="n">
        <v>15.53</v>
      </c>
      <c r="G101" t="n">
        <v>116.46</v>
      </c>
      <c r="H101" t="n">
        <v>1.59</v>
      </c>
      <c r="I101" t="n">
        <v>8</v>
      </c>
      <c r="J101" t="n">
        <v>289.26</v>
      </c>
      <c r="K101" t="n">
        <v>58.47</v>
      </c>
      <c r="L101" t="n">
        <v>25.75</v>
      </c>
      <c r="M101" t="n">
        <v>6</v>
      </c>
      <c r="N101" t="n">
        <v>80.04000000000001</v>
      </c>
      <c r="O101" t="n">
        <v>35910.21</v>
      </c>
      <c r="P101" t="n">
        <v>229.46</v>
      </c>
      <c r="Q101" t="n">
        <v>467.07</v>
      </c>
      <c r="R101" t="n">
        <v>56.35</v>
      </c>
      <c r="S101" t="n">
        <v>39.61</v>
      </c>
      <c r="T101" t="n">
        <v>3426.56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378.1454178269757</v>
      </c>
      <c r="AB101" t="n">
        <v>517.395243269305</v>
      </c>
      <c r="AC101" t="n">
        <v>468.0157674204665</v>
      </c>
      <c r="AD101" t="n">
        <v>378145.4178269758</v>
      </c>
      <c r="AE101" t="n">
        <v>517395.243269305</v>
      </c>
      <c r="AF101" t="n">
        <v>6.640746959211643e-06</v>
      </c>
      <c r="AG101" t="n">
        <v>22</v>
      </c>
      <c r="AH101" t="n">
        <v>468015.7674204665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5.3555</v>
      </c>
      <c r="E102" t="n">
        <v>18.67</v>
      </c>
      <c r="F102" t="n">
        <v>15.54</v>
      </c>
      <c r="G102" t="n">
        <v>116.53</v>
      </c>
      <c r="H102" t="n">
        <v>1.6</v>
      </c>
      <c r="I102" t="n">
        <v>8</v>
      </c>
      <c r="J102" t="n">
        <v>289.77</v>
      </c>
      <c r="K102" t="n">
        <v>58.47</v>
      </c>
      <c r="L102" t="n">
        <v>26</v>
      </c>
      <c r="M102" t="n">
        <v>6</v>
      </c>
      <c r="N102" t="n">
        <v>80.3</v>
      </c>
      <c r="O102" t="n">
        <v>35972.82</v>
      </c>
      <c r="P102" t="n">
        <v>229</v>
      </c>
      <c r="Q102" t="n">
        <v>467.07</v>
      </c>
      <c r="R102" t="n">
        <v>56.71</v>
      </c>
      <c r="S102" t="n">
        <v>39.61</v>
      </c>
      <c r="T102" t="n">
        <v>3603.59</v>
      </c>
      <c r="U102" t="n">
        <v>0.7</v>
      </c>
      <c r="V102" t="n">
        <v>0.75</v>
      </c>
      <c r="W102" t="n">
        <v>2.62</v>
      </c>
      <c r="X102" t="n">
        <v>0.2</v>
      </c>
      <c r="Y102" t="n">
        <v>1</v>
      </c>
      <c r="Z102" t="n">
        <v>10</v>
      </c>
      <c r="AA102" t="n">
        <v>378.0543145256278</v>
      </c>
      <c r="AB102" t="n">
        <v>517.2705917132067</v>
      </c>
      <c r="AC102" t="n">
        <v>467.9030124339328</v>
      </c>
      <c r="AD102" t="n">
        <v>378054.3145256278</v>
      </c>
      <c r="AE102" t="n">
        <v>517270.5917132067</v>
      </c>
      <c r="AF102" t="n">
        <v>6.637276811686161e-06</v>
      </c>
      <c r="AG102" t="n">
        <v>22</v>
      </c>
      <c r="AH102" t="n">
        <v>467903.0124339327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5.3571</v>
      </c>
      <c r="E103" t="n">
        <v>18.67</v>
      </c>
      <c r="F103" t="n">
        <v>15.53</v>
      </c>
      <c r="G103" t="n">
        <v>116.49</v>
      </c>
      <c r="H103" t="n">
        <v>1.61</v>
      </c>
      <c r="I103" t="n">
        <v>8</v>
      </c>
      <c r="J103" t="n">
        <v>290.28</v>
      </c>
      <c r="K103" t="n">
        <v>58.47</v>
      </c>
      <c r="L103" t="n">
        <v>26.25</v>
      </c>
      <c r="M103" t="n">
        <v>6</v>
      </c>
      <c r="N103" t="n">
        <v>80.56</v>
      </c>
      <c r="O103" t="n">
        <v>36035.53</v>
      </c>
      <c r="P103" t="n">
        <v>228.67</v>
      </c>
      <c r="Q103" t="n">
        <v>467.07</v>
      </c>
      <c r="R103" t="n">
        <v>56.45</v>
      </c>
      <c r="S103" t="n">
        <v>39.61</v>
      </c>
      <c r="T103" t="n">
        <v>3474.8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377.8239398111836</v>
      </c>
      <c r="AB103" t="n">
        <v>516.955382865489</v>
      </c>
      <c r="AC103" t="n">
        <v>467.6178866762427</v>
      </c>
      <c r="AD103" t="n">
        <v>377823.9398111836</v>
      </c>
      <c r="AE103" t="n">
        <v>516955.382865489</v>
      </c>
      <c r="AF103" t="n">
        <v>6.639259753129293e-06</v>
      </c>
      <c r="AG103" t="n">
        <v>22</v>
      </c>
      <c r="AH103" t="n">
        <v>467617.8866762427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5.3583</v>
      </c>
      <c r="E104" t="n">
        <v>18.66</v>
      </c>
      <c r="F104" t="n">
        <v>15.53</v>
      </c>
      <c r="G104" t="n">
        <v>116.46</v>
      </c>
      <c r="H104" t="n">
        <v>1.62</v>
      </c>
      <c r="I104" t="n">
        <v>8</v>
      </c>
      <c r="J104" t="n">
        <v>290.79</v>
      </c>
      <c r="K104" t="n">
        <v>58.47</v>
      </c>
      <c r="L104" t="n">
        <v>26.5</v>
      </c>
      <c r="M104" t="n">
        <v>6</v>
      </c>
      <c r="N104" t="n">
        <v>80.81999999999999</v>
      </c>
      <c r="O104" t="n">
        <v>36098.35</v>
      </c>
      <c r="P104" t="n">
        <v>228.6</v>
      </c>
      <c r="Q104" t="n">
        <v>467.07</v>
      </c>
      <c r="R104" t="n">
        <v>56.39</v>
      </c>
      <c r="S104" t="n">
        <v>39.61</v>
      </c>
      <c r="T104" t="n">
        <v>3445.52</v>
      </c>
      <c r="U104" t="n">
        <v>0.7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377.7572280099248</v>
      </c>
      <c r="AB104" t="n">
        <v>516.8641048358899</v>
      </c>
      <c r="AC104" t="n">
        <v>467.535320093679</v>
      </c>
      <c r="AD104" t="n">
        <v>377757.2280099248</v>
      </c>
      <c r="AE104" t="n">
        <v>516864.1048358898</v>
      </c>
      <c r="AF104" t="n">
        <v>6.640746959211643e-06</v>
      </c>
      <c r="AG104" t="n">
        <v>22</v>
      </c>
      <c r="AH104" t="n">
        <v>467535.320093679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5.3564</v>
      </c>
      <c r="E105" t="n">
        <v>18.67</v>
      </c>
      <c r="F105" t="n">
        <v>15.53</v>
      </c>
      <c r="G105" t="n">
        <v>116.51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227.97</v>
      </c>
      <c r="Q105" t="n">
        <v>467.08</v>
      </c>
      <c r="R105" t="n">
        <v>56.5</v>
      </c>
      <c r="S105" t="n">
        <v>39.61</v>
      </c>
      <c r="T105" t="n">
        <v>3499.66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377.5283502664751</v>
      </c>
      <c r="AB105" t="n">
        <v>516.5509442099285</v>
      </c>
      <c r="AC105" t="n">
        <v>467.2520470783357</v>
      </c>
      <c r="AD105" t="n">
        <v>377528.3502664751</v>
      </c>
      <c r="AE105" t="n">
        <v>516550.9442099285</v>
      </c>
      <c r="AF105" t="n">
        <v>6.638392216247922e-06</v>
      </c>
      <c r="AG105" t="n">
        <v>22</v>
      </c>
      <c r="AH105" t="n">
        <v>467252.0470783357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5.3531</v>
      </c>
      <c r="E106" t="n">
        <v>18.68</v>
      </c>
      <c r="F106" t="n">
        <v>15.55</v>
      </c>
      <c r="G106" t="n">
        <v>116.6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227.11</v>
      </c>
      <c r="Q106" t="n">
        <v>467.07</v>
      </c>
      <c r="R106" t="n">
        <v>56.99</v>
      </c>
      <c r="S106" t="n">
        <v>39.61</v>
      </c>
      <c r="T106" t="n">
        <v>3743.65</v>
      </c>
      <c r="U106" t="n">
        <v>0.7</v>
      </c>
      <c r="V106" t="n">
        <v>0.75</v>
      </c>
      <c r="W106" t="n">
        <v>2.62</v>
      </c>
      <c r="X106" t="n">
        <v>0.21</v>
      </c>
      <c r="Y106" t="n">
        <v>1</v>
      </c>
      <c r="Z106" t="n">
        <v>10</v>
      </c>
      <c r="AA106" t="n">
        <v>377.305283722508</v>
      </c>
      <c r="AB106" t="n">
        <v>516.2457347234713</v>
      </c>
      <c r="AC106" t="n">
        <v>466.9759663569017</v>
      </c>
      <c r="AD106" t="n">
        <v>377305.2837225079</v>
      </c>
      <c r="AE106" t="n">
        <v>516245.7347234713</v>
      </c>
      <c r="AF106" t="n">
        <v>6.634302399521462e-06</v>
      </c>
      <c r="AG106" t="n">
        <v>22</v>
      </c>
      <c r="AH106" t="n">
        <v>466975.9663569017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5.3755</v>
      </c>
      <c r="E107" t="n">
        <v>18.6</v>
      </c>
      <c r="F107" t="n">
        <v>15.52</v>
      </c>
      <c r="G107" t="n">
        <v>132.99</v>
      </c>
      <c r="H107" t="n">
        <v>1.66</v>
      </c>
      <c r="I107" t="n">
        <v>7</v>
      </c>
      <c r="J107" t="n">
        <v>292.32</v>
      </c>
      <c r="K107" t="n">
        <v>58.47</v>
      </c>
      <c r="L107" t="n">
        <v>27.25</v>
      </c>
      <c r="M107" t="n">
        <v>5</v>
      </c>
      <c r="N107" t="n">
        <v>81.59999999999999</v>
      </c>
      <c r="O107" t="n">
        <v>36287.44</v>
      </c>
      <c r="P107" t="n">
        <v>226.98</v>
      </c>
      <c r="Q107" t="n">
        <v>467.07</v>
      </c>
      <c r="R107" t="n">
        <v>55.9</v>
      </c>
      <c r="S107" t="n">
        <v>39.61</v>
      </c>
      <c r="T107" t="n">
        <v>3207.68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376.4924685165043</v>
      </c>
      <c r="AB107" t="n">
        <v>515.133605099741</v>
      </c>
      <c r="AC107" t="n">
        <v>465.9699768235765</v>
      </c>
      <c r="AD107" t="n">
        <v>376492.4685165043</v>
      </c>
      <c r="AE107" t="n">
        <v>515133.605099741</v>
      </c>
      <c r="AF107" t="n">
        <v>6.66206357972532e-06</v>
      </c>
      <c r="AG107" t="n">
        <v>22</v>
      </c>
      <c r="AH107" t="n">
        <v>465969.9768235765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5.3747</v>
      </c>
      <c r="E108" t="n">
        <v>18.61</v>
      </c>
      <c r="F108" t="n">
        <v>15.52</v>
      </c>
      <c r="G108" t="n">
        <v>133.01</v>
      </c>
      <c r="H108" t="n">
        <v>1.67</v>
      </c>
      <c r="I108" t="n">
        <v>7</v>
      </c>
      <c r="J108" t="n">
        <v>292.84</v>
      </c>
      <c r="K108" t="n">
        <v>58.47</v>
      </c>
      <c r="L108" t="n">
        <v>27.5</v>
      </c>
      <c r="M108" t="n">
        <v>5</v>
      </c>
      <c r="N108" t="n">
        <v>81.86</v>
      </c>
      <c r="O108" t="n">
        <v>36350.69</v>
      </c>
      <c r="P108" t="n">
        <v>227.32</v>
      </c>
      <c r="Q108" t="n">
        <v>467.07</v>
      </c>
      <c r="R108" t="n">
        <v>55.98</v>
      </c>
      <c r="S108" t="n">
        <v>39.61</v>
      </c>
      <c r="T108" t="n">
        <v>3247.41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376.6686109753086</v>
      </c>
      <c r="AB108" t="n">
        <v>515.3746109827339</v>
      </c>
      <c r="AC108" t="n">
        <v>466.1879814433506</v>
      </c>
      <c r="AD108" t="n">
        <v>376668.6109753086</v>
      </c>
      <c r="AE108" t="n">
        <v>515374.6109827339</v>
      </c>
      <c r="AF108" t="n">
        <v>6.661072109003754e-06</v>
      </c>
      <c r="AG108" t="n">
        <v>22</v>
      </c>
      <c r="AH108" t="n">
        <v>466187.9814433506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5.3759</v>
      </c>
      <c r="E109" t="n">
        <v>18.6</v>
      </c>
      <c r="F109" t="n">
        <v>15.51</v>
      </c>
      <c r="G109" t="n">
        <v>132.98</v>
      </c>
      <c r="H109" t="n">
        <v>1.68</v>
      </c>
      <c r="I109" t="n">
        <v>7</v>
      </c>
      <c r="J109" t="n">
        <v>293.35</v>
      </c>
      <c r="K109" t="n">
        <v>58.47</v>
      </c>
      <c r="L109" t="n">
        <v>27.75</v>
      </c>
      <c r="M109" t="n">
        <v>5</v>
      </c>
      <c r="N109" t="n">
        <v>82.13</v>
      </c>
      <c r="O109" t="n">
        <v>36414.05</v>
      </c>
      <c r="P109" t="n">
        <v>227.81</v>
      </c>
      <c r="Q109" t="n">
        <v>467.07</v>
      </c>
      <c r="R109" t="n">
        <v>56.01</v>
      </c>
      <c r="S109" t="n">
        <v>39.61</v>
      </c>
      <c r="T109" t="n">
        <v>3260.15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376.8199577266191</v>
      </c>
      <c r="AB109" t="n">
        <v>515.5816902848245</v>
      </c>
      <c r="AC109" t="n">
        <v>466.3752973874871</v>
      </c>
      <c r="AD109" t="n">
        <v>376819.9577266191</v>
      </c>
      <c r="AE109" t="n">
        <v>515581.6902848245</v>
      </c>
      <c r="AF109" t="n">
        <v>6.662559315086104e-06</v>
      </c>
      <c r="AG109" t="n">
        <v>22</v>
      </c>
      <c r="AH109" t="n">
        <v>466375.2973874871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5.3789</v>
      </c>
      <c r="E110" t="n">
        <v>18.59</v>
      </c>
      <c r="F110" t="n">
        <v>15.5</v>
      </c>
      <c r="G110" t="n">
        <v>132.89</v>
      </c>
      <c r="H110" t="n">
        <v>1.7</v>
      </c>
      <c r="I110" t="n">
        <v>7</v>
      </c>
      <c r="J110" t="n">
        <v>293.86</v>
      </c>
      <c r="K110" t="n">
        <v>58.47</v>
      </c>
      <c r="L110" t="n">
        <v>28</v>
      </c>
      <c r="M110" t="n">
        <v>5</v>
      </c>
      <c r="N110" t="n">
        <v>82.39</v>
      </c>
      <c r="O110" t="n">
        <v>36477.51</v>
      </c>
      <c r="P110" t="n">
        <v>227.62</v>
      </c>
      <c r="Q110" t="n">
        <v>467.07</v>
      </c>
      <c r="R110" t="n">
        <v>55.5</v>
      </c>
      <c r="S110" t="n">
        <v>39.61</v>
      </c>
      <c r="T110" t="n">
        <v>3007.62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376.6132862956769</v>
      </c>
      <c r="AB110" t="n">
        <v>515.2989133153091</v>
      </c>
      <c r="AC110" t="n">
        <v>466.1195082550624</v>
      </c>
      <c r="AD110" t="n">
        <v>376613.2862956768</v>
      </c>
      <c r="AE110" t="n">
        <v>515298.9133153091</v>
      </c>
      <c r="AF110" t="n">
        <v>6.666277330291978e-06</v>
      </c>
      <c r="AG110" t="n">
        <v>22</v>
      </c>
      <c r="AH110" t="n">
        <v>466119.5082550624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5.3763</v>
      </c>
      <c r="E111" t="n">
        <v>18.6</v>
      </c>
      <c r="F111" t="n">
        <v>15.51</v>
      </c>
      <c r="G111" t="n">
        <v>132.97</v>
      </c>
      <c r="H111" t="n">
        <v>1.71</v>
      </c>
      <c r="I111" t="n">
        <v>7</v>
      </c>
      <c r="J111" t="n">
        <v>294.38</v>
      </c>
      <c r="K111" t="n">
        <v>58.47</v>
      </c>
      <c r="L111" t="n">
        <v>28.25</v>
      </c>
      <c r="M111" t="n">
        <v>5</v>
      </c>
      <c r="N111" t="n">
        <v>82.66</v>
      </c>
      <c r="O111" t="n">
        <v>36541.09</v>
      </c>
      <c r="P111" t="n">
        <v>228.13</v>
      </c>
      <c r="Q111" t="n">
        <v>467.07</v>
      </c>
      <c r="R111" t="n">
        <v>55.9</v>
      </c>
      <c r="S111" t="n">
        <v>39.61</v>
      </c>
      <c r="T111" t="n">
        <v>3204.53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376.9523257513051</v>
      </c>
      <c r="AB111" t="n">
        <v>515.7628020558649</v>
      </c>
      <c r="AC111" t="n">
        <v>466.5391241052915</v>
      </c>
      <c r="AD111" t="n">
        <v>376952.3257513052</v>
      </c>
      <c r="AE111" t="n">
        <v>515762.8020558649</v>
      </c>
      <c r="AF111" t="n">
        <v>6.663055050446886e-06</v>
      </c>
      <c r="AG111" t="n">
        <v>22</v>
      </c>
      <c r="AH111" t="n">
        <v>466539.1241052915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5.3752</v>
      </c>
      <c r="E112" t="n">
        <v>18.6</v>
      </c>
      <c r="F112" t="n">
        <v>15.52</v>
      </c>
      <c r="G112" t="n">
        <v>133</v>
      </c>
      <c r="H112" t="n">
        <v>1.72</v>
      </c>
      <c r="I112" t="n">
        <v>7</v>
      </c>
      <c r="J112" t="n">
        <v>294.9</v>
      </c>
      <c r="K112" t="n">
        <v>58.47</v>
      </c>
      <c r="L112" t="n">
        <v>28.5</v>
      </c>
      <c r="M112" t="n">
        <v>5</v>
      </c>
      <c r="N112" t="n">
        <v>82.92</v>
      </c>
      <c r="O112" t="n">
        <v>36604.77</v>
      </c>
      <c r="P112" t="n">
        <v>228.73</v>
      </c>
      <c r="Q112" t="n">
        <v>467.07</v>
      </c>
      <c r="R112" t="n">
        <v>55.94</v>
      </c>
      <c r="S112" t="n">
        <v>39.61</v>
      </c>
      <c r="T112" t="n">
        <v>3227.6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377.2885829152877</v>
      </c>
      <c r="AB112" t="n">
        <v>516.2228839422449</v>
      </c>
      <c r="AC112" t="n">
        <v>466.9552964221644</v>
      </c>
      <c r="AD112" t="n">
        <v>377288.5829152877</v>
      </c>
      <c r="AE112" t="n">
        <v>516222.8839422449</v>
      </c>
      <c r="AF112" t="n">
        <v>6.661691778204734e-06</v>
      </c>
      <c r="AG112" t="n">
        <v>22</v>
      </c>
      <c r="AH112" t="n">
        <v>466955.2964221644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5.3777</v>
      </c>
      <c r="E113" t="n">
        <v>18.6</v>
      </c>
      <c r="F113" t="n">
        <v>15.51</v>
      </c>
      <c r="G113" t="n">
        <v>132.92</v>
      </c>
      <c r="H113" t="n">
        <v>1.73</v>
      </c>
      <c r="I113" t="n">
        <v>7</v>
      </c>
      <c r="J113" t="n">
        <v>295.41</v>
      </c>
      <c r="K113" t="n">
        <v>58.47</v>
      </c>
      <c r="L113" t="n">
        <v>28.75</v>
      </c>
      <c r="M113" t="n">
        <v>5</v>
      </c>
      <c r="N113" t="n">
        <v>83.19</v>
      </c>
      <c r="O113" t="n">
        <v>36668.57</v>
      </c>
      <c r="P113" t="n">
        <v>228.39</v>
      </c>
      <c r="Q113" t="n">
        <v>467.08</v>
      </c>
      <c r="R113" t="n">
        <v>55.58</v>
      </c>
      <c r="S113" t="n">
        <v>39.61</v>
      </c>
      <c r="T113" t="n">
        <v>3046.4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377.0286693418695</v>
      </c>
      <c r="AB113" t="n">
        <v>515.8672587245167</v>
      </c>
      <c r="AC113" t="n">
        <v>466.633611576093</v>
      </c>
      <c r="AD113" t="n">
        <v>377028.6693418695</v>
      </c>
      <c r="AE113" t="n">
        <v>515867.2587245166</v>
      </c>
      <c r="AF113" t="n">
        <v>6.664790124209628e-06</v>
      </c>
      <c r="AG113" t="n">
        <v>22</v>
      </c>
      <c r="AH113" t="n">
        <v>466633.611576093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5.3784</v>
      </c>
      <c r="E114" t="n">
        <v>18.59</v>
      </c>
      <c r="F114" t="n">
        <v>15.51</v>
      </c>
      <c r="G114" t="n">
        <v>132.9</v>
      </c>
      <c r="H114" t="n">
        <v>1.75</v>
      </c>
      <c r="I114" t="n">
        <v>7</v>
      </c>
      <c r="J114" t="n">
        <v>295.93</v>
      </c>
      <c r="K114" t="n">
        <v>58.47</v>
      </c>
      <c r="L114" t="n">
        <v>29</v>
      </c>
      <c r="M114" t="n">
        <v>5</v>
      </c>
      <c r="N114" t="n">
        <v>83.45999999999999</v>
      </c>
      <c r="O114" t="n">
        <v>36732.47</v>
      </c>
      <c r="P114" t="n">
        <v>228.39</v>
      </c>
      <c r="Q114" t="n">
        <v>467.08</v>
      </c>
      <c r="R114" t="n">
        <v>55.64</v>
      </c>
      <c r="S114" t="n">
        <v>39.61</v>
      </c>
      <c r="T114" t="n">
        <v>3073.78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377.0083656735329</v>
      </c>
      <c r="AB114" t="n">
        <v>515.8394783497638</v>
      </c>
      <c r="AC114" t="n">
        <v>466.6084825213165</v>
      </c>
      <c r="AD114" t="n">
        <v>377008.3656735329</v>
      </c>
      <c r="AE114" t="n">
        <v>515839.4783497638</v>
      </c>
      <c r="AF114" t="n">
        <v>6.665657661090999e-06</v>
      </c>
      <c r="AG114" t="n">
        <v>22</v>
      </c>
      <c r="AH114" t="n">
        <v>466608.4825213165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5.3793</v>
      </c>
      <c r="E115" t="n">
        <v>18.59</v>
      </c>
      <c r="F115" t="n">
        <v>15.5</v>
      </c>
      <c r="G115" t="n">
        <v>132.88</v>
      </c>
      <c r="H115" t="n">
        <v>1.76</v>
      </c>
      <c r="I115" t="n">
        <v>7</v>
      </c>
      <c r="J115" t="n">
        <v>296.45</v>
      </c>
      <c r="K115" t="n">
        <v>58.47</v>
      </c>
      <c r="L115" t="n">
        <v>29.25</v>
      </c>
      <c r="M115" t="n">
        <v>5</v>
      </c>
      <c r="N115" t="n">
        <v>83.73</v>
      </c>
      <c r="O115" t="n">
        <v>36796.49</v>
      </c>
      <c r="P115" t="n">
        <v>227.65</v>
      </c>
      <c r="Q115" t="n">
        <v>467.09</v>
      </c>
      <c r="R115" t="n">
        <v>55.51</v>
      </c>
      <c r="S115" t="n">
        <v>39.61</v>
      </c>
      <c r="T115" t="n">
        <v>3009.73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376.615205669316</v>
      </c>
      <c r="AB115" t="n">
        <v>515.3015394869989</v>
      </c>
      <c r="AC115" t="n">
        <v>466.121883788612</v>
      </c>
      <c r="AD115" t="n">
        <v>376615.205669316</v>
      </c>
      <c r="AE115" t="n">
        <v>515301.5394869989</v>
      </c>
      <c r="AF115" t="n">
        <v>6.666773065652761e-06</v>
      </c>
      <c r="AG115" t="n">
        <v>22</v>
      </c>
      <c r="AH115" t="n">
        <v>466121.883788612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5.3804</v>
      </c>
      <c r="E116" t="n">
        <v>18.59</v>
      </c>
      <c r="F116" t="n">
        <v>15.5</v>
      </c>
      <c r="G116" t="n">
        <v>132.85</v>
      </c>
      <c r="H116" t="n">
        <v>1.77</v>
      </c>
      <c r="I116" t="n">
        <v>7</v>
      </c>
      <c r="J116" t="n">
        <v>296.97</v>
      </c>
      <c r="K116" t="n">
        <v>58.47</v>
      </c>
      <c r="L116" t="n">
        <v>29.5</v>
      </c>
      <c r="M116" t="n">
        <v>5</v>
      </c>
      <c r="N116" t="n">
        <v>84</v>
      </c>
      <c r="O116" t="n">
        <v>36860.62</v>
      </c>
      <c r="P116" t="n">
        <v>227.28</v>
      </c>
      <c r="Q116" t="n">
        <v>467.09</v>
      </c>
      <c r="R116" t="n">
        <v>55.3</v>
      </c>
      <c r="S116" t="n">
        <v>39.61</v>
      </c>
      <c r="T116" t="n">
        <v>2905.53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376.4170703992364</v>
      </c>
      <c r="AB116" t="n">
        <v>515.0304420693649</v>
      </c>
      <c r="AC116" t="n">
        <v>465.8766595280293</v>
      </c>
      <c r="AD116" t="n">
        <v>376417.0703992364</v>
      </c>
      <c r="AE116" t="n">
        <v>515030.4420693648</v>
      </c>
      <c r="AF116" t="n">
        <v>6.668136337894915e-06</v>
      </c>
      <c r="AG116" t="n">
        <v>22</v>
      </c>
      <c r="AH116" t="n">
        <v>465876.6595280293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5.3808</v>
      </c>
      <c r="E117" t="n">
        <v>18.58</v>
      </c>
      <c r="F117" t="n">
        <v>15.5</v>
      </c>
      <c r="G117" t="n">
        <v>132.83</v>
      </c>
      <c r="H117" t="n">
        <v>1.78</v>
      </c>
      <c r="I117" t="n">
        <v>7</v>
      </c>
      <c r="J117" t="n">
        <v>297.49</v>
      </c>
      <c r="K117" t="n">
        <v>58.47</v>
      </c>
      <c r="L117" t="n">
        <v>29.75</v>
      </c>
      <c r="M117" t="n">
        <v>5</v>
      </c>
      <c r="N117" t="n">
        <v>84.27</v>
      </c>
      <c r="O117" t="n">
        <v>36924.87</v>
      </c>
      <c r="P117" t="n">
        <v>227.14</v>
      </c>
      <c r="Q117" t="n">
        <v>467.07</v>
      </c>
      <c r="R117" t="n">
        <v>55.26</v>
      </c>
      <c r="S117" t="n">
        <v>39.61</v>
      </c>
      <c r="T117" t="n">
        <v>2886.39</v>
      </c>
      <c r="U117" t="n">
        <v>0.72</v>
      </c>
      <c r="V117" t="n">
        <v>0.75</v>
      </c>
      <c r="W117" t="n">
        <v>2.62</v>
      </c>
      <c r="X117" t="n">
        <v>0.16</v>
      </c>
      <c r="Y117" t="n">
        <v>1</v>
      </c>
      <c r="Z117" t="n">
        <v>10</v>
      </c>
      <c r="AA117" t="n">
        <v>376.3425894986525</v>
      </c>
      <c r="AB117" t="n">
        <v>514.9285340153207</v>
      </c>
      <c r="AC117" t="n">
        <v>465.7844774356342</v>
      </c>
      <c r="AD117" t="n">
        <v>376342.5894986525</v>
      </c>
      <c r="AE117" t="n">
        <v>514928.5340153206</v>
      </c>
      <c r="AF117" t="n">
        <v>6.668632073255698e-06</v>
      </c>
      <c r="AG117" t="n">
        <v>22</v>
      </c>
      <c r="AH117" t="n">
        <v>465784.4774356342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5.38</v>
      </c>
      <c r="E118" t="n">
        <v>18.59</v>
      </c>
      <c r="F118" t="n">
        <v>15.5</v>
      </c>
      <c r="G118" t="n">
        <v>132.86</v>
      </c>
      <c r="H118" t="n">
        <v>1.79</v>
      </c>
      <c r="I118" t="n">
        <v>7</v>
      </c>
      <c r="J118" t="n">
        <v>298.01</v>
      </c>
      <c r="K118" t="n">
        <v>58.47</v>
      </c>
      <c r="L118" t="n">
        <v>30</v>
      </c>
      <c r="M118" t="n">
        <v>5</v>
      </c>
      <c r="N118" t="n">
        <v>84.54000000000001</v>
      </c>
      <c r="O118" t="n">
        <v>36989.23</v>
      </c>
      <c r="P118" t="n">
        <v>227.14</v>
      </c>
      <c r="Q118" t="n">
        <v>467.07</v>
      </c>
      <c r="R118" t="n">
        <v>55.38</v>
      </c>
      <c r="S118" t="n">
        <v>39.61</v>
      </c>
      <c r="T118" t="n">
        <v>2948.35</v>
      </c>
      <c r="U118" t="n">
        <v>0.72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376.3656847708547</v>
      </c>
      <c r="AB118" t="n">
        <v>514.9601339856391</v>
      </c>
      <c r="AC118" t="n">
        <v>465.8130615491363</v>
      </c>
      <c r="AD118" t="n">
        <v>376365.6847708547</v>
      </c>
      <c r="AE118" t="n">
        <v>514960.1339856391</v>
      </c>
      <c r="AF118" t="n">
        <v>6.667640602534131e-06</v>
      </c>
      <c r="AG118" t="n">
        <v>22</v>
      </c>
      <c r="AH118" t="n">
        <v>465813.0615491363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5.3802</v>
      </c>
      <c r="E119" t="n">
        <v>18.59</v>
      </c>
      <c r="F119" t="n">
        <v>15.5</v>
      </c>
      <c r="G119" t="n">
        <v>132.85</v>
      </c>
      <c r="H119" t="n">
        <v>1.8</v>
      </c>
      <c r="I119" t="n">
        <v>7</v>
      </c>
      <c r="J119" t="n">
        <v>298.54</v>
      </c>
      <c r="K119" t="n">
        <v>58.47</v>
      </c>
      <c r="L119" t="n">
        <v>30.25</v>
      </c>
      <c r="M119" t="n">
        <v>5</v>
      </c>
      <c r="N119" t="n">
        <v>84.81</v>
      </c>
      <c r="O119" t="n">
        <v>37053.7</v>
      </c>
      <c r="P119" t="n">
        <v>226.69</v>
      </c>
      <c r="Q119" t="n">
        <v>467.07</v>
      </c>
      <c r="R119" t="n">
        <v>55.33</v>
      </c>
      <c r="S119" t="n">
        <v>39.61</v>
      </c>
      <c r="T119" t="n">
        <v>2920.13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376.1576145367448</v>
      </c>
      <c r="AB119" t="n">
        <v>514.675443111919</v>
      </c>
      <c r="AC119" t="n">
        <v>465.5555411728379</v>
      </c>
      <c r="AD119" t="n">
        <v>376157.6145367448</v>
      </c>
      <c r="AE119" t="n">
        <v>514675.443111919</v>
      </c>
      <c r="AF119" t="n">
        <v>6.667888470214524e-06</v>
      </c>
      <c r="AG119" t="n">
        <v>22</v>
      </c>
      <c r="AH119" t="n">
        <v>465555.541172838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5.3825</v>
      </c>
      <c r="E120" t="n">
        <v>18.58</v>
      </c>
      <c r="F120" t="n">
        <v>15.49</v>
      </c>
      <c r="G120" t="n">
        <v>132.78</v>
      </c>
      <c r="H120" t="n">
        <v>1.82</v>
      </c>
      <c r="I120" t="n">
        <v>7</v>
      </c>
      <c r="J120" t="n">
        <v>299.06</v>
      </c>
      <c r="K120" t="n">
        <v>58.47</v>
      </c>
      <c r="L120" t="n">
        <v>30.5</v>
      </c>
      <c r="M120" t="n">
        <v>5</v>
      </c>
      <c r="N120" t="n">
        <v>85.09</v>
      </c>
      <c r="O120" t="n">
        <v>37118.29</v>
      </c>
      <c r="P120" t="n">
        <v>226.21</v>
      </c>
      <c r="Q120" t="n">
        <v>467.07</v>
      </c>
      <c r="R120" t="n">
        <v>55.07</v>
      </c>
      <c r="S120" t="n">
        <v>39.61</v>
      </c>
      <c r="T120" t="n">
        <v>2790.65</v>
      </c>
      <c r="U120" t="n">
        <v>0.72</v>
      </c>
      <c r="V120" t="n">
        <v>0.75</v>
      </c>
      <c r="W120" t="n">
        <v>2.62</v>
      </c>
      <c r="X120" t="n">
        <v>0.16</v>
      </c>
      <c r="Y120" t="n">
        <v>1</v>
      </c>
      <c r="Z120" t="n">
        <v>10</v>
      </c>
      <c r="AA120" t="n">
        <v>375.8413127416714</v>
      </c>
      <c r="AB120" t="n">
        <v>514.2426650416493</v>
      </c>
      <c r="AC120" t="n">
        <v>465.1640668341869</v>
      </c>
      <c r="AD120" t="n">
        <v>375841.3127416714</v>
      </c>
      <c r="AE120" t="n">
        <v>514242.6650416492</v>
      </c>
      <c r="AF120" t="n">
        <v>6.670738948539027e-06</v>
      </c>
      <c r="AG120" t="n">
        <v>22</v>
      </c>
      <c r="AH120" t="n">
        <v>465164.0668341869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5.3816</v>
      </c>
      <c r="E121" t="n">
        <v>18.58</v>
      </c>
      <c r="F121" t="n">
        <v>15.49</v>
      </c>
      <c r="G121" t="n">
        <v>132.81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225.93</v>
      </c>
      <c r="Q121" t="n">
        <v>467.07</v>
      </c>
      <c r="R121" t="n">
        <v>55.15</v>
      </c>
      <c r="S121" t="n">
        <v>39.61</v>
      </c>
      <c r="T121" t="n">
        <v>2832.38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375.7413631867746</v>
      </c>
      <c r="AB121" t="n">
        <v>514.1059096511763</v>
      </c>
      <c r="AC121" t="n">
        <v>465.0403631862433</v>
      </c>
      <c r="AD121" t="n">
        <v>375741.3631867746</v>
      </c>
      <c r="AE121" t="n">
        <v>514105.9096511763</v>
      </c>
      <c r="AF121" t="n">
        <v>6.669623543977264e-06</v>
      </c>
      <c r="AG121" t="n">
        <v>22</v>
      </c>
      <c r="AH121" t="n">
        <v>465040.3631862433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5.3795</v>
      </c>
      <c r="E122" t="n">
        <v>18.59</v>
      </c>
      <c r="F122" t="n">
        <v>15.5</v>
      </c>
      <c r="G122" t="n">
        <v>132.87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225.92</v>
      </c>
      <c r="Q122" t="n">
        <v>467.07</v>
      </c>
      <c r="R122" t="n">
        <v>55.41</v>
      </c>
      <c r="S122" t="n">
        <v>39.61</v>
      </c>
      <c r="T122" t="n">
        <v>2961.04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375.8316051227458</v>
      </c>
      <c r="AB122" t="n">
        <v>514.2293826491654</v>
      </c>
      <c r="AC122" t="n">
        <v>465.1520520945997</v>
      </c>
      <c r="AD122" t="n">
        <v>375831.6051227458</v>
      </c>
      <c r="AE122" t="n">
        <v>514229.3826491653</v>
      </c>
      <c r="AF122" t="n">
        <v>6.667020933333153e-06</v>
      </c>
      <c r="AG122" t="n">
        <v>22</v>
      </c>
      <c r="AH122" t="n">
        <v>465152.0520945997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5.3778</v>
      </c>
      <c r="E123" t="n">
        <v>18.6</v>
      </c>
      <c r="F123" t="n">
        <v>15.51</v>
      </c>
      <c r="G123" t="n">
        <v>132.92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225.81</v>
      </c>
      <c r="Q123" t="n">
        <v>467.07</v>
      </c>
      <c r="R123" t="n">
        <v>55.6</v>
      </c>
      <c r="S123" t="n">
        <v>39.61</v>
      </c>
      <c r="T123" t="n">
        <v>3055.72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375.8654217929364</v>
      </c>
      <c r="AB123" t="n">
        <v>514.2756521092064</v>
      </c>
      <c r="AC123" t="n">
        <v>465.193905662314</v>
      </c>
      <c r="AD123" t="n">
        <v>375865.4217929364</v>
      </c>
      <c r="AE123" t="n">
        <v>514275.6521092064</v>
      </c>
      <c r="AF123" t="n">
        <v>6.664914058049824e-06</v>
      </c>
      <c r="AG123" t="n">
        <v>22</v>
      </c>
      <c r="AH123" t="n">
        <v>465193.905662314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5.3798</v>
      </c>
      <c r="E124" t="n">
        <v>18.59</v>
      </c>
      <c r="F124" t="n">
        <v>15.5</v>
      </c>
      <c r="G124" t="n">
        <v>132.86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225.38</v>
      </c>
      <c r="Q124" t="n">
        <v>467.07</v>
      </c>
      <c r="R124" t="n">
        <v>55.42</v>
      </c>
      <c r="S124" t="n">
        <v>39.61</v>
      </c>
      <c r="T124" t="n">
        <v>2964.21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375.5801995923497</v>
      </c>
      <c r="AB124" t="n">
        <v>513.8853985112481</v>
      </c>
      <c r="AC124" t="n">
        <v>464.8408973200205</v>
      </c>
      <c r="AD124" t="n">
        <v>375580.1995923497</v>
      </c>
      <c r="AE124" t="n">
        <v>513885.3985112482</v>
      </c>
      <c r="AF124" t="n">
        <v>6.667392734853741e-06</v>
      </c>
      <c r="AG124" t="n">
        <v>22</v>
      </c>
      <c r="AH124" t="n">
        <v>464840.8973200205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5.3794</v>
      </c>
      <c r="E125" t="n">
        <v>18.59</v>
      </c>
      <c r="F125" t="n">
        <v>15.5</v>
      </c>
      <c r="G125" t="n">
        <v>132.87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224.72</v>
      </c>
      <c r="Q125" t="n">
        <v>467.07</v>
      </c>
      <c r="R125" t="n">
        <v>55.54</v>
      </c>
      <c r="S125" t="n">
        <v>39.61</v>
      </c>
      <c r="T125" t="n">
        <v>3027.6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375.2949472370598</v>
      </c>
      <c r="AB125" t="n">
        <v>513.4951036542948</v>
      </c>
      <c r="AC125" t="n">
        <v>464.4878516564325</v>
      </c>
      <c r="AD125" t="n">
        <v>375294.9472370598</v>
      </c>
      <c r="AE125" t="n">
        <v>513495.1036542947</v>
      </c>
      <c r="AF125" t="n">
        <v>6.666896999492957e-06</v>
      </c>
      <c r="AG125" t="n">
        <v>22</v>
      </c>
      <c r="AH125" t="n">
        <v>464487.8516564325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5.4019</v>
      </c>
      <c r="E126" t="n">
        <v>18.51</v>
      </c>
      <c r="F126" t="n">
        <v>15.47</v>
      </c>
      <c r="G126" t="n">
        <v>154.72</v>
      </c>
      <c r="H126" t="n">
        <v>1.89</v>
      </c>
      <c r="I126" t="n">
        <v>6</v>
      </c>
      <c r="J126" t="n">
        <v>302.22</v>
      </c>
      <c r="K126" t="n">
        <v>58.47</v>
      </c>
      <c r="L126" t="n">
        <v>32</v>
      </c>
      <c r="M126" t="n">
        <v>4</v>
      </c>
      <c r="N126" t="n">
        <v>86.75</v>
      </c>
      <c r="O126" t="n">
        <v>37508.41</v>
      </c>
      <c r="P126" t="n">
        <v>223.21</v>
      </c>
      <c r="Q126" t="n">
        <v>467.07</v>
      </c>
      <c r="R126" t="n">
        <v>54.41</v>
      </c>
      <c r="S126" t="n">
        <v>39.61</v>
      </c>
      <c r="T126" t="n">
        <v>2464.95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373.8737032309391</v>
      </c>
      <c r="AB126" t="n">
        <v>511.5504949042601</v>
      </c>
      <c r="AC126" t="n">
        <v>462.7288336362255</v>
      </c>
      <c r="AD126" t="n">
        <v>373873.7032309391</v>
      </c>
      <c r="AE126" t="n">
        <v>511550.49490426</v>
      </c>
      <c r="AF126" t="n">
        <v>6.694782113537013e-06</v>
      </c>
      <c r="AG126" t="n">
        <v>22</v>
      </c>
      <c r="AH126" t="n">
        <v>462728.8336362256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5.4038</v>
      </c>
      <c r="E127" t="n">
        <v>18.51</v>
      </c>
      <c r="F127" t="n">
        <v>15.47</v>
      </c>
      <c r="G127" t="n">
        <v>154.65</v>
      </c>
      <c r="H127" t="n">
        <v>1.9</v>
      </c>
      <c r="I127" t="n">
        <v>6</v>
      </c>
      <c r="J127" t="n">
        <v>302.75</v>
      </c>
      <c r="K127" t="n">
        <v>58.47</v>
      </c>
      <c r="L127" t="n">
        <v>32.25</v>
      </c>
      <c r="M127" t="n">
        <v>4</v>
      </c>
      <c r="N127" t="n">
        <v>87.03</v>
      </c>
      <c r="O127" t="n">
        <v>37573.82</v>
      </c>
      <c r="P127" t="n">
        <v>223.22</v>
      </c>
      <c r="Q127" t="n">
        <v>467.07</v>
      </c>
      <c r="R127" t="n">
        <v>54.27</v>
      </c>
      <c r="S127" t="n">
        <v>39.61</v>
      </c>
      <c r="T127" t="n">
        <v>2395.17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373.8244374412847</v>
      </c>
      <c r="AB127" t="n">
        <v>511.4830872774017</v>
      </c>
      <c r="AC127" t="n">
        <v>462.6678592986674</v>
      </c>
      <c r="AD127" t="n">
        <v>373824.4374412847</v>
      </c>
      <c r="AE127" t="n">
        <v>511483.0872774017</v>
      </c>
      <c r="AF127" t="n">
        <v>6.697136856500733e-06</v>
      </c>
      <c r="AG127" t="n">
        <v>22</v>
      </c>
      <c r="AH127" t="n">
        <v>462667.8592986674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5.4018</v>
      </c>
      <c r="E128" t="n">
        <v>18.51</v>
      </c>
      <c r="F128" t="n">
        <v>15.47</v>
      </c>
      <c r="G128" t="n">
        <v>154.72</v>
      </c>
      <c r="H128" t="n">
        <v>1.91</v>
      </c>
      <c r="I128" t="n">
        <v>6</v>
      </c>
      <c r="J128" t="n">
        <v>303.28</v>
      </c>
      <c r="K128" t="n">
        <v>58.47</v>
      </c>
      <c r="L128" t="n">
        <v>32.5</v>
      </c>
      <c r="M128" t="n">
        <v>4</v>
      </c>
      <c r="N128" t="n">
        <v>87.31</v>
      </c>
      <c r="O128" t="n">
        <v>37639.36</v>
      </c>
      <c r="P128" t="n">
        <v>223.44</v>
      </c>
      <c r="Q128" t="n">
        <v>467.07</v>
      </c>
      <c r="R128" t="n">
        <v>54.41</v>
      </c>
      <c r="S128" t="n">
        <v>39.61</v>
      </c>
      <c r="T128" t="n">
        <v>2464.97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373.9795149566388</v>
      </c>
      <c r="AB128" t="n">
        <v>511.6952711754464</v>
      </c>
      <c r="AC128" t="n">
        <v>462.8597926632847</v>
      </c>
      <c r="AD128" t="n">
        <v>373979.5149566388</v>
      </c>
      <c r="AE128" t="n">
        <v>511695.2711754464</v>
      </c>
      <c r="AF128" t="n">
        <v>6.694658179696816e-06</v>
      </c>
      <c r="AG128" t="n">
        <v>22</v>
      </c>
      <c r="AH128" t="n">
        <v>462859.7926632847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5.4017</v>
      </c>
      <c r="E129" t="n">
        <v>18.51</v>
      </c>
      <c r="F129" t="n">
        <v>15.47</v>
      </c>
      <c r="G129" t="n">
        <v>154.72</v>
      </c>
      <c r="H129" t="n">
        <v>1.92</v>
      </c>
      <c r="I129" t="n">
        <v>6</v>
      </c>
      <c r="J129" t="n">
        <v>303.82</v>
      </c>
      <c r="K129" t="n">
        <v>58.47</v>
      </c>
      <c r="L129" t="n">
        <v>32.75</v>
      </c>
      <c r="M129" t="n">
        <v>4</v>
      </c>
      <c r="N129" t="n">
        <v>87.59</v>
      </c>
      <c r="O129" t="n">
        <v>37705.01</v>
      </c>
      <c r="P129" t="n">
        <v>223.66</v>
      </c>
      <c r="Q129" t="n">
        <v>467.07</v>
      </c>
      <c r="R129" t="n">
        <v>54.55</v>
      </c>
      <c r="S129" t="n">
        <v>39.61</v>
      </c>
      <c r="T129" t="n">
        <v>2536.58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374.0808530314186</v>
      </c>
      <c r="AB129" t="n">
        <v>511.8339264000803</v>
      </c>
      <c r="AC129" t="n">
        <v>462.9852148278834</v>
      </c>
      <c r="AD129" t="n">
        <v>374080.8530314186</v>
      </c>
      <c r="AE129" t="n">
        <v>511833.9264000803</v>
      </c>
      <c r="AF129" t="n">
        <v>6.694534245856621e-06</v>
      </c>
      <c r="AG129" t="n">
        <v>22</v>
      </c>
      <c r="AH129" t="n">
        <v>462985.2148278834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5.3987</v>
      </c>
      <c r="E130" t="n">
        <v>18.52</v>
      </c>
      <c r="F130" t="n">
        <v>15.48</v>
      </c>
      <c r="G130" t="n">
        <v>154.83</v>
      </c>
      <c r="H130" t="n">
        <v>1.93</v>
      </c>
      <c r="I130" t="n">
        <v>6</v>
      </c>
      <c r="J130" t="n">
        <v>304.35</v>
      </c>
      <c r="K130" t="n">
        <v>58.47</v>
      </c>
      <c r="L130" t="n">
        <v>33</v>
      </c>
      <c r="M130" t="n">
        <v>4</v>
      </c>
      <c r="N130" t="n">
        <v>87.88</v>
      </c>
      <c r="O130" t="n">
        <v>37770.79</v>
      </c>
      <c r="P130" t="n">
        <v>224</v>
      </c>
      <c r="Q130" t="n">
        <v>467.07</v>
      </c>
      <c r="R130" t="n">
        <v>54.91</v>
      </c>
      <c r="S130" t="n">
        <v>39.61</v>
      </c>
      <c r="T130" t="n">
        <v>2714.25</v>
      </c>
      <c r="U130" t="n">
        <v>0.72</v>
      </c>
      <c r="V130" t="n">
        <v>0.75</v>
      </c>
      <c r="W130" t="n">
        <v>2.62</v>
      </c>
      <c r="X130" t="n">
        <v>0.15</v>
      </c>
      <c r="Y130" t="n">
        <v>1</v>
      </c>
      <c r="Z130" t="n">
        <v>10</v>
      </c>
      <c r="AA130" t="n">
        <v>374.3524452450269</v>
      </c>
      <c r="AB130" t="n">
        <v>512.2055308485421</v>
      </c>
      <c r="AC130" t="n">
        <v>463.3213538693341</v>
      </c>
      <c r="AD130" t="n">
        <v>374352.4452450269</v>
      </c>
      <c r="AE130" t="n">
        <v>512205.5308485421</v>
      </c>
      <c r="AF130" t="n">
        <v>6.690816230650746e-06</v>
      </c>
      <c r="AG130" t="n">
        <v>22</v>
      </c>
      <c r="AH130" t="n">
        <v>463321.3538693341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5.3985</v>
      </c>
      <c r="E131" t="n">
        <v>18.52</v>
      </c>
      <c r="F131" t="n">
        <v>15.48</v>
      </c>
      <c r="G131" t="n">
        <v>154.83</v>
      </c>
      <c r="H131" t="n">
        <v>1.94</v>
      </c>
      <c r="I131" t="n">
        <v>6</v>
      </c>
      <c r="J131" t="n">
        <v>304.88</v>
      </c>
      <c r="K131" t="n">
        <v>58.47</v>
      </c>
      <c r="L131" t="n">
        <v>33.25</v>
      </c>
      <c r="M131" t="n">
        <v>4</v>
      </c>
      <c r="N131" t="n">
        <v>88.16</v>
      </c>
      <c r="O131" t="n">
        <v>37836.69</v>
      </c>
      <c r="P131" t="n">
        <v>223.89</v>
      </c>
      <c r="Q131" t="n">
        <v>467.07</v>
      </c>
      <c r="R131" t="n">
        <v>54.87</v>
      </c>
      <c r="S131" t="n">
        <v>39.61</v>
      </c>
      <c r="T131" t="n">
        <v>2696.31</v>
      </c>
      <c r="U131" t="n">
        <v>0.72</v>
      </c>
      <c r="V131" t="n">
        <v>0.75</v>
      </c>
      <c r="W131" t="n">
        <v>2.62</v>
      </c>
      <c r="X131" t="n">
        <v>0.15</v>
      </c>
      <c r="Y131" t="n">
        <v>1</v>
      </c>
      <c r="Z131" t="n">
        <v>10</v>
      </c>
      <c r="AA131" t="n">
        <v>374.3088430971234</v>
      </c>
      <c r="AB131" t="n">
        <v>512.1458724661895</v>
      </c>
      <c r="AC131" t="n">
        <v>463.2673891992622</v>
      </c>
      <c r="AD131" t="n">
        <v>374308.8430971234</v>
      </c>
      <c r="AE131" t="n">
        <v>512145.8724661896</v>
      </c>
      <c r="AF131" t="n">
        <v>6.690568362970355e-06</v>
      </c>
      <c r="AG131" t="n">
        <v>22</v>
      </c>
      <c r="AH131" t="n">
        <v>463267.3891992622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5.4001</v>
      </c>
      <c r="E132" t="n">
        <v>18.52</v>
      </c>
      <c r="F132" t="n">
        <v>15.48</v>
      </c>
      <c r="G132" t="n">
        <v>154.78</v>
      </c>
      <c r="H132" t="n">
        <v>1.95</v>
      </c>
      <c r="I132" t="n">
        <v>6</v>
      </c>
      <c r="J132" t="n">
        <v>305.42</v>
      </c>
      <c r="K132" t="n">
        <v>58.47</v>
      </c>
      <c r="L132" t="n">
        <v>33.5</v>
      </c>
      <c r="M132" t="n">
        <v>4</v>
      </c>
      <c r="N132" t="n">
        <v>88.45</v>
      </c>
      <c r="O132" t="n">
        <v>37902.71</v>
      </c>
      <c r="P132" t="n">
        <v>223.52</v>
      </c>
      <c r="Q132" t="n">
        <v>467.07</v>
      </c>
      <c r="R132" t="n">
        <v>54.69</v>
      </c>
      <c r="S132" t="n">
        <v>39.61</v>
      </c>
      <c r="T132" t="n">
        <v>2608.06</v>
      </c>
      <c r="U132" t="n">
        <v>0.72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374.0977079352031</v>
      </c>
      <c r="AB132" t="n">
        <v>511.8569880230243</v>
      </c>
      <c r="AC132" t="n">
        <v>463.0060754819007</v>
      </c>
      <c r="AD132" t="n">
        <v>374097.7079352031</v>
      </c>
      <c r="AE132" t="n">
        <v>511856.9880230243</v>
      </c>
      <c r="AF132" t="n">
        <v>6.692551304413488e-06</v>
      </c>
      <c r="AG132" t="n">
        <v>22</v>
      </c>
      <c r="AH132" t="n">
        <v>463006.0754819007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5.4042</v>
      </c>
      <c r="E133" t="n">
        <v>18.5</v>
      </c>
      <c r="F133" t="n">
        <v>15.46</v>
      </c>
      <c r="G133" t="n">
        <v>154.64</v>
      </c>
      <c r="H133" t="n">
        <v>1.97</v>
      </c>
      <c r="I133" t="n">
        <v>6</v>
      </c>
      <c r="J133" t="n">
        <v>305.96</v>
      </c>
      <c r="K133" t="n">
        <v>58.47</v>
      </c>
      <c r="L133" t="n">
        <v>33.75</v>
      </c>
      <c r="M133" t="n">
        <v>4</v>
      </c>
      <c r="N133" t="n">
        <v>88.73</v>
      </c>
      <c r="O133" t="n">
        <v>37968.85</v>
      </c>
      <c r="P133" t="n">
        <v>223.45</v>
      </c>
      <c r="Q133" t="n">
        <v>467.07</v>
      </c>
      <c r="R133" t="n">
        <v>54.3</v>
      </c>
      <c r="S133" t="n">
        <v>39.61</v>
      </c>
      <c r="T133" t="n">
        <v>2411.43</v>
      </c>
      <c r="U133" t="n">
        <v>0.73</v>
      </c>
      <c r="V133" t="n">
        <v>0.75</v>
      </c>
      <c r="W133" t="n">
        <v>2.62</v>
      </c>
      <c r="X133" t="n">
        <v>0.13</v>
      </c>
      <c r="Y133" t="n">
        <v>1</v>
      </c>
      <c r="Z133" t="n">
        <v>10</v>
      </c>
      <c r="AA133" t="n">
        <v>373.8818793394191</v>
      </c>
      <c r="AB133" t="n">
        <v>511.5616818165869</v>
      </c>
      <c r="AC133" t="n">
        <v>462.7389528853408</v>
      </c>
      <c r="AD133" t="n">
        <v>373881.8793394191</v>
      </c>
      <c r="AE133" t="n">
        <v>511561.6818165869</v>
      </c>
      <c r="AF133" t="n">
        <v>6.697632591861517e-06</v>
      </c>
      <c r="AG133" t="n">
        <v>22</v>
      </c>
      <c r="AH133" t="n">
        <v>462738.9528853408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5.4055</v>
      </c>
      <c r="E134" t="n">
        <v>18.5</v>
      </c>
      <c r="F134" t="n">
        <v>15.46</v>
      </c>
      <c r="G134" t="n">
        <v>154.59</v>
      </c>
      <c r="H134" t="n">
        <v>1.98</v>
      </c>
      <c r="I134" t="n">
        <v>6</v>
      </c>
      <c r="J134" t="n">
        <v>306.49</v>
      </c>
      <c r="K134" t="n">
        <v>58.47</v>
      </c>
      <c r="L134" t="n">
        <v>34</v>
      </c>
      <c r="M134" t="n">
        <v>4</v>
      </c>
      <c r="N134" t="n">
        <v>89.02</v>
      </c>
      <c r="O134" t="n">
        <v>38035.12</v>
      </c>
      <c r="P134" t="n">
        <v>223.65</v>
      </c>
      <c r="Q134" t="n">
        <v>467.07</v>
      </c>
      <c r="R134" t="n">
        <v>54.04</v>
      </c>
      <c r="S134" t="n">
        <v>39.61</v>
      </c>
      <c r="T134" t="n">
        <v>2281.5</v>
      </c>
      <c r="U134" t="n">
        <v>0.73</v>
      </c>
      <c r="V134" t="n">
        <v>0.75</v>
      </c>
      <c r="W134" t="n">
        <v>2.62</v>
      </c>
      <c r="X134" t="n">
        <v>0.13</v>
      </c>
      <c r="Y134" t="n">
        <v>1</v>
      </c>
      <c r="Z134" t="n">
        <v>10</v>
      </c>
      <c r="AA134" t="n">
        <v>373.9346067756186</v>
      </c>
      <c r="AB134" t="n">
        <v>511.6338258209653</v>
      </c>
      <c r="AC134" t="n">
        <v>462.8042115671962</v>
      </c>
      <c r="AD134" t="n">
        <v>373934.6067756186</v>
      </c>
      <c r="AE134" t="n">
        <v>511633.8258209653</v>
      </c>
      <c r="AF134" t="n">
        <v>6.699243731784061e-06</v>
      </c>
      <c r="AG134" t="n">
        <v>22</v>
      </c>
      <c r="AH134" t="n">
        <v>462804.2115671962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5.4037</v>
      </c>
      <c r="E135" t="n">
        <v>18.51</v>
      </c>
      <c r="F135" t="n">
        <v>15.47</v>
      </c>
      <c r="G135" t="n">
        <v>154.66</v>
      </c>
      <c r="H135" t="n">
        <v>1.99</v>
      </c>
      <c r="I135" t="n">
        <v>6</v>
      </c>
      <c r="J135" t="n">
        <v>307.03</v>
      </c>
      <c r="K135" t="n">
        <v>58.47</v>
      </c>
      <c r="L135" t="n">
        <v>34.25</v>
      </c>
      <c r="M135" t="n">
        <v>4</v>
      </c>
      <c r="N135" t="n">
        <v>89.31</v>
      </c>
      <c r="O135" t="n">
        <v>38101.52</v>
      </c>
      <c r="P135" t="n">
        <v>223.28</v>
      </c>
      <c r="Q135" t="n">
        <v>467.07</v>
      </c>
      <c r="R135" t="n">
        <v>54.27</v>
      </c>
      <c r="S135" t="n">
        <v>39.61</v>
      </c>
      <c r="T135" t="n">
        <v>2395.55</v>
      </c>
      <c r="U135" t="n">
        <v>0.73</v>
      </c>
      <c r="V135" t="n">
        <v>0.75</v>
      </c>
      <c r="W135" t="n">
        <v>2.62</v>
      </c>
      <c r="X135" t="n">
        <v>0.13</v>
      </c>
      <c r="Y135" t="n">
        <v>1</v>
      </c>
      <c r="Z135" t="n">
        <v>10</v>
      </c>
      <c r="AA135" t="n">
        <v>373.8541205566444</v>
      </c>
      <c r="AB135" t="n">
        <v>511.5237010253636</v>
      </c>
      <c r="AC135" t="n">
        <v>462.7045969275255</v>
      </c>
      <c r="AD135" t="n">
        <v>373854.1205566444</v>
      </c>
      <c r="AE135" t="n">
        <v>511523.7010253635</v>
      </c>
      <c r="AF135" t="n">
        <v>6.697012922660536e-06</v>
      </c>
      <c r="AG135" t="n">
        <v>22</v>
      </c>
      <c r="AH135" t="n">
        <v>462704.5969275255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5.4018</v>
      </c>
      <c r="E136" t="n">
        <v>18.51</v>
      </c>
      <c r="F136" t="n">
        <v>15.47</v>
      </c>
      <c r="G136" t="n">
        <v>154.72</v>
      </c>
      <c r="H136" t="n">
        <v>2</v>
      </c>
      <c r="I136" t="n">
        <v>6</v>
      </c>
      <c r="J136" t="n">
        <v>307.57</v>
      </c>
      <c r="K136" t="n">
        <v>58.47</v>
      </c>
      <c r="L136" t="n">
        <v>34.5</v>
      </c>
      <c r="M136" t="n">
        <v>4</v>
      </c>
      <c r="N136" t="n">
        <v>89.59999999999999</v>
      </c>
      <c r="O136" t="n">
        <v>38168.04</v>
      </c>
      <c r="P136" t="n">
        <v>223.27</v>
      </c>
      <c r="Q136" t="n">
        <v>467.07</v>
      </c>
      <c r="R136" t="n">
        <v>54.51</v>
      </c>
      <c r="S136" t="n">
        <v>39.61</v>
      </c>
      <c r="T136" t="n">
        <v>2515.93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373.9033976989031</v>
      </c>
      <c r="AB136" t="n">
        <v>511.591124185356</v>
      </c>
      <c r="AC136" t="n">
        <v>462.7655853157573</v>
      </c>
      <c r="AD136" t="n">
        <v>373903.3976989031</v>
      </c>
      <c r="AE136" t="n">
        <v>511591.124185356</v>
      </c>
      <c r="AF136" t="n">
        <v>6.694658179696816e-06</v>
      </c>
      <c r="AG136" t="n">
        <v>22</v>
      </c>
      <c r="AH136" t="n">
        <v>462765.5853157573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5.4021</v>
      </c>
      <c r="E137" t="n">
        <v>18.51</v>
      </c>
      <c r="F137" t="n">
        <v>15.47</v>
      </c>
      <c r="G137" t="n">
        <v>154.71</v>
      </c>
      <c r="H137" t="n">
        <v>2.01</v>
      </c>
      <c r="I137" t="n">
        <v>6</v>
      </c>
      <c r="J137" t="n">
        <v>308.11</v>
      </c>
      <c r="K137" t="n">
        <v>58.47</v>
      </c>
      <c r="L137" t="n">
        <v>34.75</v>
      </c>
      <c r="M137" t="n">
        <v>4</v>
      </c>
      <c r="N137" t="n">
        <v>89.89</v>
      </c>
      <c r="O137" t="n">
        <v>38234.68</v>
      </c>
      <c r="P137" t="n">
        <v>222.88</v>
      </c>
      <c r="Q137" t="n">
        <v>467.07</v>
      </c>
      <c r="R137" t="n">
        <v>54.4</v>
      </c>
      <c r="S137" t="n">
        <v>39.61</v>
      </c>
      <c r="T137" t="n">
        <v>2460.38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373.7202956140841</v>
      </c>
      <c r="AB137" t="n">
        <v>511.3405958350127</v>
      </c>
      <c r="AC137" t="n">
        <v>462.538967039552</v>
      </c>
      <c r="AD137" t="n">
        <v>373720.2956140841</v>
      </c>
      <c r="AE137" t="n">
        <v>511340.5958350127</v>
      </c>
      <c r="AF137" t="n">
        <v>6.695029981217404e-06</v>
      </c>
      <c r="AG137" t="n">
        <v>22</v>
      </c>
      <c r="AH137" t="n">
        <v>462538.967039552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5.4026</v>
      </c>
      <c r="E138" t="n">
        <v>18.51</v>
      </c>
      <c r="F138" t="n">
        <v>15.47</v>
      </c>
      <c r="G138" t="n">
        <v>154.69</v>
      </c>
      <c r="H138" t="n">
        <v>2.02</v>
      </c>
      <c r="I138" t="n">
        <v>6</v>
      </c>
      <c r="J138" t="n">
        <v>308.65</v>
      </c>
      <c r="K138" t="n">
        <v>58.47</v>
      </c>
      <c r="L138" t="n">
        <v>35</v>
      </c>
      <c r="M138" t="n">
        <v>4</v>
      </c>
      <c r="N138" t="n">
        <v>90.18000000000001</v>
      </c>
      <c r="O138" t="n">
        <v>38301.46</v>
      </c>
      <c r="P138" t="n">
        <v>222.51</v>
      </c>
      <c r="Q138" t="n">
        <v>467.07</v>
      </c>
      <c r="R138" t="n">
        <v>54.49</v>
      </c>
      <c r="S138" t="n">
        <v>39.61</v>
      </c>
      <c r="T138" t="n">
        <v>2505.43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373.5405216979936</v>
      </c>
      <c r="AB138" t="n">
        <v>511.0946212319523</v>
      </c>
      <c r="AC138" t="n">
        <v>462.3164679073801</v>
      </c>
      <c r="AD138" t="n">
        <v>373540.5216979936</v>
      </c>
      <c r="AE138" t="n">
        <v>511094.6212319523</v>
      </c>
      <c r="AF138" t="n">
        <v>6.695649650418383e-06</v>
      </c>
      <c r="AG138" t="n">
        <v>22</v>
      </c>
      <c r="AH138" t="n">
        <v>462316.4679073801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5.4016</v>
      </c>
      <c r="E139" t="n">
        <v>18.51</v>
      </c>
      <c r="F139" t="n">
        <v>15.47</v>
      </c>
      <c r="G139" t="n">
        <v>154.73</v>
      </c>
      <c r="H139" t="n">
        <v>2.03</v>
      </c>
      <c r="I139" t="n">
        <v>6</v>
      </c>
      <c r="J139" t="n">
        <v>309.2</v>
      </c>
      <c r="K139" t="n">
        <v>58.47</v>
      </c>
      <c r="L139" t="n">
        <v>35.25</v>
      </c>
      <c r="M139" t="n">
        <v>4</v>
      </c>
      <c r="N139" t="n">
        <v>90.47</v>
      </c>
      <c r="O139" t="n">
        <v>38368.36</v>
      </c>
      <c r="P139" t="n">
        <v>222.12</v>
      </c>
      <c r="Q139" t="n">
        <v>467.07</v>
      </c>
      <c r="R139" t="n">
        <v>54.56</v>
      </c>
      <c r="S139" t="n">
        <v>39.61</v>
      </c>
      <c r="T139" t="n">
        <v>2540.67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373.3941281885678</v>
      </c>
      <c r="AB139" t="n">
        <v>510.8943191739301</v>
      </c>
      <c r="AC139" t="n">
        <v>462.1352823966499</v>
      </c>
      <c r="AD139" t="n">
        <v>373394.1281885678</v>
      </c>
      <c r="AE139" t="n">
        <v>510894.3191739301</v>
      </c>
      <c r="AF139" t="n">
        <v>6.694410312016426e-06</v>
      </c>
      <c r="AG139" t="n">
        <v>22</v>
      </c>
      <c r="AH139" t="n">
        <v>462135.2823966499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5.4</v>
      </c>
      <c r="E140" t="n">
        <v>18.52</v>
      </c>
      <c r="F140" t="n">
        <v>15.48</v>
      </c>
      <c r="G140" t="n">
        <v>154.78</v>
      </c>
      <c r="H140" t="n">
        <v>2.04</v>
      </c>
      <c r="I140" t="n">
        <v>6</v>
      </c>
      <c r="J140" t="n">
        <v>309.74</v>
      </c>
      <c r="K140" t="n">
        <v>58.47</v>
      </c>
      <c r="L140" t="n">
        <v>35.5</v>
      </c>
      <c r="M140" t="n">
        <v>4</v>
      </c>
      <c r="N140" t="n">
        <v>90.77</v>
      </c>
      <c r="O140" t="n">
        <v>38435.39</v>
      </c>
      <c r="P140" t="n">
        <v>221.98</v>
      </c>
      <c r="Q140" t="n">
        <v>467.07</v>
      </c>
      <c r="R140" t="n">
        <v>54.65</v>
      </c>
      <c r="S140" t="n">
        <v>39.61</v>
      </c>
      <c r="T140" t="n">
        <v>2585.3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373.4107799304527</v>
      </c>
      <c r="AB140" t="n">
        <v>510.9171028218</v>
      </c>
      <c r="AC140" t="n">
        <v>462.1558916051442</v>
      </c>
      <c r="AD140" t="n">
        <v>373410.7799304528</v>
      </c>
      <c r="AE140" t="n">
        <v>510917.1028218</v>
      </c>
      <c r="AF140" t="n">
        <v>6.692427370573292e-06</v>
      </c>
      <c r="AG140" t="n">
        <v>22</v>
      </c>
      <c r="AH140" t="n">
        <v>462155.8916051443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5.4022</v>
      </c>
      <c r="E141" t="n">
        <v>18.51</v>
      </c>
      <c r="F141" t="n">
        <v>15.47</v>
      </c>
      <c r="G141" t="n">
        <v>154.71</v>
      </c>
      <c r="H141" t="n">
        <v>2.05</v>
      </c>
      <c r="I141" t="n">
        <v>6</v>
      </c>
      <c r="J141" t="n">
        <v>310.28</v>
      </c>
      <c r="K141" t="n">
        <v>58.47</v>
      </c>
      <c r="L141" t="n">
        <v>35.75</v>
      </c>
      <c r="M141" t="n">
        <v>4</v>
      </c>
      <c r="N141" t="n">
        <v>91.06</v>
      </c>
      <c r="O141" t="n">
        <v>38502.55</v>
      </c>
      <c r="P141" t="n">
        <v>222.26</v>
      </c>
      <c r="Q141" t="n">
        <v>467.07</v>
      </c>
      <c r="R141" t="n">
        <v>54.52</v>
      </c>
      <c r="S141" t="n">
        <v>39.61</v>
      </c>
      <c r="T141" t="n">
        <v>2521.57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373.4398855482968</v>
      </c>
      <c r="AB141" t="n">
        <v>510.9569264121836</v>
      </c>
      <c r="AC141" t="n">
        <v>462.1919144879543</v>
      </c>
      <c r="AD141" t="n">
        <v>373439.8855482969</v>
      </c>
      <c r="AE141" t="n">
        <v>510956.9264121836</v>
      </c>
      <c r="AF141" t="n">
        <v>6.6951539150576e-06</v>
      </c>
      <c r="AG141" t="n">
        <v>22</v>
      </c>
      <c r="AH141" t="n">
        <v>462191.9144879542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5.4018</v>
      </c>
      <c r="E142" t="n">
        <v>18.51</v>
      </c>
      <c r="F142" t="n">
        <v>15.47</v>
      </c>
      <c r="G142" t="n">
        <v>154.72</v>
      </c>
      <c r="H142" t="n">
        <v>2.06</v>
      </c>
      <c r="I142" t="n">
        <v>6</v>
      </c>
      <c r="J142" t="n">
        <v>310.83</v>
      </c>
      <c r="K142" t="n">
        <v>58.47</v>
      </c>
      <c r="L142" t="n">
        <v>36</v>
      </c>
      <c r="M142" t="n">
        <v>4</v>
      </c>
      <c r="N142" t="n">
        <v>91.36</v>
      </c>
      <c r="O142" t="n">
        <v>38569.84</v>
      </c>
      <c r="P142" t="n">
        <v>221.19</v>
      </c>
      <c r="Q142" t="n">
        <v>467.07</v>
      </c>
      <c r="R142" t="n">
        <v>54.51</v>
      </c>
      <c r="S142" t="n">
        <v>39.61</v>
      </c>
      <c r="T142" t="n">
        <v>2518.35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372.9720806630776</v>
      </c>
      <c r="AB142" t="n">
        <v>510.3168551301318</v>
      </c>
      <c r="AC142" t="n">
        <v>461.6129307107158</v>
      </c>
      <c r="AD142" t="n">
        <v>372972.0806630776</v>
      </c>
      <c r="AE142" t="n">
        <v>510316.8551301318</v>
      </c>
      <c r="AF142" t="n">
        <v>6.694658179696816e-06</v>
      </c>
      <c r="AG142" t="n">
        <v>22</v>
      </c>
      <c r="AH142" t="n">
        <v>461612.9307107158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5.3995</v>
      </c>
      <c r="E143" t="n">
        <v>18.52</v>
      </c>
      <c r="F143" t="n">
        <v>15.48</v>
      </c>
      <c r="G143" t="n">
        <v>154.8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221.26</v>
      </c>
      <c r="Q143" t="n">
        <v>467.07</v>
      </c>
      <c r="R143" t="n">
        <v>54.69</v>
      </c>
      <c r="S143" t="n">
        <v>39.61</v>
      </c>
      <c r="T143" t="n">
        <v>2604.49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373.1023745608016</v>
      </c>
      <c r="AB143" t="n">
        <v>510.4951289891588</v>
      </c>
      <c r="AC143" t="n">
        <v>461.7741903628462</v>
      </c>
      <c r="AD143" t="n">
        <v>373102.3745608017</v>
      </c>
      <c r="AE143" t="n">
        <v>510495.1289891588</v>
      </c>
      <c r="AF143" t="n">
        <v>6.691807701372313e-06</v>
      </c>
      <c r="AG143" t="n">
        <v>22</v>
      </c>
      <c r="AH143" t="n">
        <v>461774.1903628462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5.3992</v>
      </c>
      <c r="E144" t="n">
        <v>18.52</v>
      </c>
      <c r="F144" t="n">
        <v>15.48</v>
      </c>
      <c r="G144" t="n">
        <v>154.81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221.03</v>
      </c>
      <c r="Q144" t="n">
        <v>467.07</v>
      </c>
      <c r="R144" t="n">
        <v>54.86</v>
      </c>
      <c r="S144" t="n">
        <v>39.61</v>
      </c>
      <c r="T144" t="n">
        <v>2692.11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373.0077926874187</v>
      </c>
      <c r="AB144" t="n">
        <v>510.3657178973384</v>
      </c>
      <c r="AC144" t="n">
        <v>461.6571300839996</v>
      </c>
      <c r="AD144" t="n">
        <v>373007.7926874186</v>
      </c>
      <c r="AE144" t="n">
        <v>510365.7178973384</v>
      </c>
      <c r="AF144" t="n">
        <v>6.691435899851726e-06</v>
      </c>
      <c r="AG144" t="n">
        <v>22</v>
      </c>
      <c r="AH144" t="n">
        <v>461657.1300839996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5.4011</v>
      </c>
      <c r="E145" t="n">
        <v>18.51</v>
      </c>
      <c r="F145" t="n">
        <v>15.47</v>
      </c>
      <c r="G145" t="n">
        <v>154.74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220.39</v>
      </c>
      <c r="Q145" t="n">
        <v>467.07</v>
      </c>
      <c r="R145" t="n">
        <v>54.59</v>
      </c>
      <c r="S145" t="n">
        <v>39.61</v>
      </c>
      <c r="T145" t="n">
        <v>2556.39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372.6335279675382</v>
      </c>
      <c r="AB145" t="n">
        <v>509.8536323962037</v>
      </c>
      <c r="AC145" t="n">
        <v>461.1939173043767</v>
      </c>
      <c r="AD145" t="n">
        <v>372633.5279675382</v>
      </c>
      <c r="AE145" t="n">
        <v>509853.6323962037</v>
      </c>
      <c r="AF145" t="n">
        <v>6.693790642815445e-06</v>
      </c>
      <c r="AG145" t="n">
        <v>22</v>
      </c>
      <c r="AH145" t="n">
        <v>461193.9173043767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5.4014</v>
      </c>
      <c r="E146" t="n">
        <v>18.51</v>
      </c>
      <c r="F146" t="n">
        <v>15.47</v>
      </c>
      <c r="G146" t="n">
        <v>154.74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219.37</v>
      </c>
      <c r="Q146" t="n">
        <v>467.07</v>
      </c>
      <c r="R146" t="n">
        <v>54.57</v>
      </c>
      <c r="S146" t="n">
        <v>39.61</v>
      </c>
      <c r="T146" t="n">
        <v>2544.68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372.1683701917338</v>
      </c>
      <c r="AB146" t="n">
        <v>509.2171830060355</v>
      </c>
      <c r="AC146" t="n">
        <v>460.6182097507438</v>
      </c>
      <c r="AD146" t="n">
        <v>372168.3701917338</v>
      </c>
      <c r="AE146" t="n">
        <v>509217.1830060355</v>
      </c>
      <c r="AF146" t="n">
        <v>6.694162444336033e-06</v>
      </c>
      <c r="AG146" t="n">
        <v>22</v>
      </c>
      <c r="AH146" t="n">
        <v>460618.2097507438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5.4022</v>
      </c>
      <c r="E147" t="n">
        <v>18.51</v>
      </c>
      <c r="F147" t="n">
        <v>15.47</v>
      </c>
      <c r="G147" t="n">
        <v>154.71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218.38</v>
      </c>
      <c r="Q147" t="n">
        <v>467.07</v>
      </c>
      <c r="R147" t="n">
        <v>54.38</v>
      </c>
      <c r="S147" t="n">
        <v>39.61</v>
      </c>
      <c r="T147" t="n">
        <v>2451.04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371.7027497114732</v>
      </c>
      <c r="AB147" t="n">
        <v>508.5801005232171</v>
      </c>
      <c r="AC147" t="n">
        <v>460.0419295259346</v>
      </c>
      <c r="AD147" t="n">
        <v>371702.7497114732</v>
      </c>
      <c r="AE147" t="n">
        <v>508580.1005232171</v>
      </c>
      <c r="AF147" t="n">
        <v>6.6951539150576e-06</v>
      </c>
      <c r="AG147" t="n">
        <v>22</v>
      </c>
      <c r="AH147" t="n">
        <v>460041.9295259346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5.4026</v>
      </c>
      <c r="E148" t="n">
        <v>18.51</v>
      </c>
      <c r="F148" t="n">
        <v>15.47</v>
      </c>
      <c r="G148" t="n">
        <v>154.69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217.7</v>
      </c>
      <c r="Q148" t="n">
        <v>467.07</v>
      </c>
      <c r="R148" t="n">
        <v>54.44</v>
      </c>
      <c r="S148" t="n">
        <v>39.61</v>
      </c>
      <c r="T148" t="n">
        <v>2482.04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371.3871699614165</v>
      </c>
      <c r="AB148" t="n">
        <v>508.1483103867936</v>
      </c>
      <c r="AC148" t="n">
        <v>459.6513488341101</v>
      </c>
      <c r="AD148" t="n">
        <v>371387.1699614165</v>
      </c>
      <c r="AE148" t="n">
        <v>508148.3103867936</v>
      </c>
      <c r="AF148" t="n">
        <v>6.695649650418383e-06</v>
      </c>
      <c r="AG148" t="n">
        <v>22</v>
      </c>
      <c r="AH148" t="n">
        <v>459651.3488341101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5.4015</v>
      </c>
      <c r="E149" t="n">
        <v>18.51</v>
      </c>
      <c r="F149" t="n">
        <v>15.47</v>
      </c>
      <c r="G149" t="n">
        <v>154.73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216.3</v>
      </c>
      <c r="Q149" t="n">
        <v>467.08</v>
      </c>
      <c r="R149" t="n">
        <v>54.42</v>
      </c>
      <c r="S149" t="n">
        <v>39.61</v>
      </c>
      <c r="T149" t="n">
        <v>2473.32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370.7909075827902</v>
      </c>
      <c r="AB149" t="n">
        <v>507.3324778951174</v>
      </c>
      <c r="AC149" t="n">
        <v>458.9133782504115</v>
      </c>
      <c r="AD149" t="n">
        <v>370790.9075827902</v>
      </c>
      <c r="AE149" t="n">
        <v>507332.4778951174</v>
      </c>
      <c r="AF149" t="n">
        <v>6.69428637817623e-06</v>
      </c>
      <c r="AG149" t="n">
        <v>22</v>
      </c>
      <c r="AH149" t="n">
        <v>458913.3782504115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5.4014</v>
      </c>
      <c r="E150" t="n">
        <v>18.51</v>
      </c>
      <c r="F150" t="n">
        <v>15.47</v>
      </c>
      <c r="G150" t="n">
        <v>154.73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215.96</v>
      </c>
      <c r="Q150" t="n">
        <v>467.07</v>
      </c>
      <c r="R150" t="n">
        <v>54.58</v>
      </c>
      <c r="S150" t="n">
        <v>39.61</v>
      </c>
      <c r="T150" t="n">
        <v>2552.71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370.6414344826108</v>
      </c>
      <c r="AB150" t="n">
        <v>507.1279622051641</v>
      </c>
      <c r="AC150" t="n">
        <v>458.7283812508678</v>
      </c>
      <c r="AD150" t="n">
        <v>370641.4344826108</v>
      </c>
      <c r="AE150" t="n">
        <v>507127.9622051641</v>
      </c>
      <c r="AF150" t="n">
        <v>6.694162444336033e-06</v>
      </c>
      <c r="AG150" t="n">
        <v>22</v>
      </c>
      <c r="AH150" t="n">
        <v>458728.3812508677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5.4003</v>
      </c>
      <c r="E151" t="n">
        <v>18.52</v>
      </c>
      <c r="F151" t="n">
        <v>15.48</v>
      </c>
      <c r="G151" t="n">
        <v>154.77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215.64</v>
      </c>
      <c r="Q151" t="n">
        <v>467.07</v>
      </c>
      <c r="R151" t="n">
        <v>54.64</v>
      </c>
      <c r="S151" t="n">
        <v>39.61</v>
      </c>
      <c r="T151" t="n">
        <v>2583.33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370.5628001725948</v>
      </c>
      <c r="AB151" t="n">
        <v>507.0203712730993</v>
      </c>
      <c r="AC151" t="n">
        <v>458.6310586463544</v>
      </c>
      <c r="AD151" t="n">
        <v>370562.8001725948</v>
      </c>
      <c r="AE151" t="n">
        <v>507020.3712730993</v>
      </c>
      <c r="AF151" t="n">
        <v>6.692799172093879e-06</v>
      </c>
      <c r="AG151" t="n">
        <v>22</v>
      </c>
      <c r="AH151" t="n">
        <v>458631.0586463544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5.4241</v>
      </c>
      <c r="E152" t="n">
        <v>18.44</v>
      </c>
      <c r="F152" t="n">
        <v>15.44</v>
      </c>
      <c r="G152" t="n">
        <v>185.32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215</v>
      </c>
      <c r="Q152" t="n">
        <v>467.07</v>
      </c>
      <c r="R152" t="n">
        <v>53.55</v>
      </c>
      <c r="S152" t="n">
        <v>39.61</v>
      </c>
      <c r="T152" t="n">
        <v>2042.69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369.4850434995524</v>
      </c>
      <c r="AB152" t="n">
        <v>505.545737045774</v>
      </c>
      <c r="AC152" t="n">
        <v>457.2971614400229</v>
      </c>
      <c r="AD152" t="n">
        <v>369485.0434995524</v>
      </c>
      <c r="AE152" t="n">
        <v>505545.737045774</v>
      </c>
      <c r="AF152" t="n">
        <v>6.722295426060481e-06</v>
      </c>
      <c r="AG152" t="n">
        <v>22</v>
      </c>
      <c r="AH152" t="n">
        <v>457297.1614400229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5.4231</v>
      </c>
      <c r="E153" t="n">
        <v>18.44</v>
      </c>
      <c r="F153" t="n">
        <v>15.45</v>
      </c>
      <c r="G153" t="n">
        <v>185.36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215.54</v>
      </c>
      <c r="Q153" t="n">
        <v>467.07</v>
      </c>
      <c r="R153" t="n">
        <v>53.71</v>
      </c>
      <c r="S153" t="n">
        <v>39.61</v>
      </c>
      <c r="T153" t="n">
        <v>2123.08</v>
      </c>
      <c r="U153" t="n">
        <v>0.74</v>
      </c>
      <c r="V153" t="n">
        <v>0.76</v>
      </c>
      <c r="W153" t="n">
        <v>2.62</v>
      </c>
      <c r="X153" t="n">
        <v>0.11</v>
      </c>
      <c r="Y153" t="n">
        <v>1</v>
      </c>
      <c r="Z153" t="n">
        <v>10</v>
      </c>
      <c r="AA153" t="n">
        <v>369.787319095851</v>
      </c>
      <c r="AB153" t="n">
        <v>505.9593238520881</v>
      </c>
      <c r="AC153" t="n">
        <v>457.671276102015</v>
      </c>
      <c r="AD153" t="n">
        <v>369787.319095851</v>
      </c>
      <c r="AE153" t="n">
        <v>505959.3238520881</v>
      </c>
      <c r="AF153" t="n">
        <v>6.721056087658523e-06</v>
      </c>
      <c r="AG153" t="n">
        <v>22</v>
      </c>
      <c r="AH153" t="n">
        <v>457671.2761020151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5.4236</v>
      </c>
      <c r="E154" t="n">
        <v>18.44</v>
      </c>
      <c r="F154" t="n">
        <v>15.44</v>
      </c>
      <c r="G154" t="n">
        <v>185.34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215.94</v>
      </c>
      <c r="Q154" t="n">
        <v>467.07</v>
      </c>
      <c r="R154" t="n">
        <v>53.64</v>
      </c>
      <c r="S154" t="n">
        <v>39.61</v>
      </c>
      <c r="T154" t="n">
        <v>2087.24</v>
      </c>
      <c r="U154" t="n">
        <v>0.74</v>
      </c>
      <c r="V154" t="n">
        <v>0.76</v>
      </c>
      <c r="W154" t="n">
        <v>2.62</v>
      </c>
      <c r="X154" t="n">
        <v>0.11</v>
      </c>
      <c r="Y154" t="n">
        <v>1</v>
      </c>
      <c r="Z154" t="n">
        <v>10</v>
      </c>
      <c r="AA154" t="n">
        <v>369.9179217421666</v>
      </c>
      <c r="AB154" t="n">
        <v>506.1380201545592</v>
      </c>
      <c r="AC154" t="n">
        <v>457.8329178801802</v>
      </c>
      <c r="AD154" t="n">
        <v>369917.9217421666</v>
      </c>
      <c r="AE154" t="n">
        <v>506138.0201545592</v>
      </c>
      <c r="AF154" t="n">
        <v>6.721675756859501e-06</v>
      </c>
      <c r="AG154" t="n">
        <v>22</v>
      </c>
      <c r="AH154" t="n">
        <v>457832.9178801802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5.4247</v>
      </c>
      <c r="E155" t="n">
        <v>18.43</v>
      </c>
      <c r="F155" t="n">
        <v>15.44</v>
      </c>
      <c r="G155" t="n">
        <v>185.29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216.55</v>
      </c>
      <c r="Q155" t="n">
        <v>467.07</v>
      </c>
      <c r="R155" t="n">
        <v>53.52</v>
      </c>
      <c r="S155" t="n">
        <v>39.61</v>
      </c>
      <c r="T155" t="n">
        <v>2025.76</v>
      </c>
      <c r="U155" t="n">
        <v>0.74</v>
      </c>
      <c r="V155" t="n">
        <v>0.76</v>
      </c>
      <c r="W155" t="n">
        <v>2.62</v>
      </c>
      <c r="X155" t="n">
        <v>0.11</v>
      </c>
      <c r="Y155" t="n">
        <v>1</v>
      </c>
      <c r="Z155" t="n">
        <v>10</v>
      </c>
      <c r="AA155" t="n">
        <v>370.1597038300472</v>
      </c>
      <c r="AB155" t="n">
        <v>506.4688370738702</v>
      </c>
      <c r="AC155" t="n">
        <v>458.1321620970166</v>
      </c>
      <c r="AD155" t="n">
        <v>370159.7038300472</v>
      </c>
      <c r="AE155" t="n">
        <v>506468.8370738702</v>
      </c>
      <c r="AF155" t="n">
        <v>6.723039029101655e-06</v>
      </c>
      <c r="AG155" t="n">
        <v>22</v>
      </c>
      <c r="AH155" t="n">
        <v>458132.1620970166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5.4248</v>
      </c>
      <c r="E156" t="n">
        <v>18.43</v>
      </c>
      <c r="F156" t="n">
        <v>15.44</v>
      </c>
      <c r="G156" t="n">
        <v>185.29</v>
      </c>
      <c r="H156" t="n">
        <v>2.21</v>
      </c>
      <c r="I156" t="n">
        <v>5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216.75</v>
      </c>
      <c r="Q156" t="n">
        <v>467.07</v>
      </c>
      <c r="R156" t="n">
        <v>53.45</v>
      </c>
      <c r="S156" t="n">
        <v>39.61</v>
      </c>
      <c r="T156" t="n">
        <v>1989.57</v>
      </c>
      <c r="U156" t="n">
        <v>0.74</v>
      </c>
      <c r="V156" t="n">
        <v>0.76</v>
      </c>
      <c r="W156" t="n">
        <v>2.62</v>
      </c>
      <c r="X156" t="n">
        <v>0.11</v>
      </c>
      <c r="Y156" t="n">
        <v>1</v>
      </c>
      <c r="Z156" t="n">
        <v>10</v>
      </c>
      <c r="AA156" t="n">
        <v>370.2461247798347</v>
      </c>
      <c r="AB156" t="n">
        <v>506.5870820299927</v>
      </c>
      <c r="AC156" t="n">
        <v>458.2391219204846</v>
      </c>
      <c r="AD156" t="n">
        <v>370246.1247798347</v>
      </c>
      <c r="AE156" t="n">
        <v>506587.0820299927</v>
      </c>
      <c r="AF156" t="n">
        <v>6.723162962941851e-06</v>
      </c>
      <c r="AG156" t="n">
        <v>22</v>
      </c>
      <c r="AH156" t="n">
        <v>458239.1219204846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5.425</v>
      </c>
      <c r="E157" t="n">
        <v>18.43</v>
      </c>
      <c r="F157" t="n">
        <v>15.44</v>
      </c>
      <c r="G157" t="n">
        <v>185.28</v>
      </c>
      <c r="H157" t="n">
        <v>2.22</v>
      </c>
      <c r="I157" t="n">
        <v>5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217.36</v>
      </c>
      <c r="Q157" t="n">
        <v>467.07</v>
      </c>
      <c r="R157" t="n">
        <v>53.44</v>
      </c>
      <c r="S157" t="n">
        <v>39.61</v>
      </c>
      <c r="T157" t="n">
        <v>1985.37</v>
      </c>
      <c r="U157" t="n">
        <v>0.74</v>
      </c>
      <c r="V157" t="n">
        <v>0.76</v>
      </c>
      <c r="W157" t="n">
        <v>2.62</v>
      </c>
      <c r="X157" t="n">
        <v>0.11</v>
      </c>
      <c r="Y157" t="n">
        <v>1</v>
      </c>
      <c r="Z157" t="n">
        <v>10</v>
      </c>
      <c r="AA157" t="n">
        <v>370.5125822149574</v>
      </c>
      <c r="AB157" t="n">
        <v>506.951660848</v>
      </c>
      <c r="AC157" t="n">
        <v>458.5689058477909</v>
      </c>
      <c r="AD157" t="n">
        <v>370512.5822149575</v>
      </c>
      <c r="AE157" t="n">
        <v>506951.660848</v>
      </c>
      <c r="AF157" t="n">
        <v>6.723410830622243e-06</v>
      </c>
      <c r="AG157" t="n">
        <v>22</v>
      </c>
      <c r="AH157" t="n">
        <v>458568.9058477909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5.4241</v>
      </c>
      <c r="E158" t="n">
        <v>18.44</v>
      </c>
      <c r="F158" t="n">
        <v>15.44</v>
      </c>
      <c r="G158" t="n">
        <v>185.32</v>
      </c>
      <c r="H158" t="n">
        <v>2.23</v>
      </c>
      <c r="I158" t="n">
        <v>5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217.79</v>
      </c>
      <c r="Q158" t="n">
        <v>467.07</v>
      </c>
      <c r="R158" t="n">
        <v>53.52</v>
      </c>
      <c r="S158" t="n">
        <v>39.61</v>
      </c>
      <c r="T158" t="n">
        <v>2026.41</v>
      </c>
      <c r="U158" t="n">
        <v>0.74</v>
      </c>
      <c r="V158" t="n">
        <v>0.76</v>
      </c>
      <c r="W158" t="n">
        <v>2.62</v>
      </c>
      <c r="X158" t="n">
        <v>0.11</v>
      </c>
      <c r="Y158" t="n">
        <v>1</v>
      </c>
      <c r="Z158" t="n">
        <v>10</v>
      </c>
      <c r="AA158" t="n">
        <v>370.7291261350179</v>
      </c>
      <c r="AB158" t="n">
        <v>507.2479457926702</v>
      </c>
      <c r="AC158" t="n">
        <v>458.8369137731804</v>
      </c>
      <c r="AD158" t="n">
        <v>370729.1261350179</v>
      </c>
      <c r="AE158" t="n">
        <v>507247.9457926702</v>
      </c>
      <c r="AF158" t="n">
        <v>6.722295426060481e-06</v>
      </c>
      <c r="AG158" t="n">
        <v>22</v>
      </c>
      <c r="AH158" t="n">
        <v>458836.9137731803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</v>
      </c>
      <c r="G2" t="n">
        <v>11.74</v>
      </c>
      <c r="H2" t="n">
        <v>0.24</v>
      </c>
      <c r="I2" t="n">
        <v>92</v>
      </c>
      <c r="J2" t="n">
        <v>71.52</v>
      </c>
      <c r="K2" t="n">
        <v>32.27</v>
      </c>
      <c r="L2" t="n">
        <v>1</v>
      </c>
      <c r="M2" t="n">
        <v>90</v>
      </c>
      <c r="N2" t="n">
        <v>8.25</v>
      </c>
      <c r="O2" t="n">
        <v>9054.6</v>
      </c>
      <c r="P2" t="n">
        <v>126.34</v>
      </c>
      <c r="Q2" t="n">
        <v>467.15</v>
      </c>
      <c r="R2" t="n">
        <v>136.79</v>
      </c>
      <c r="S2" t="n">
        <v>39.61</v>
      </c>
      <c r="T2" t="n">
        <v>43224.49</v>
      </c>
      <c r="U2" t="n">
        <v>0.29</v>
      </c>
      <c r="V2" t="n">
        <v>0.65</v>
      </c>
      <c r="W2" t="n">
        <v>2.76</v>
      </c>
      <c r="X2" t="n">
        <v>2.66</v>
      </c>
      <c r="Y2" t="n">
        <v>1</v>
      </c>
      <c r="Z2" t="n">
        <v>10</v>
      </c>
      <c r="AA2" t="n">
        <v>340.8017977080559</v>
      </c>
      <c r="AB2" t="n">
        <v>466.300054738353</v>
      </c>
      <c r="AC2" t="n">
        <v>421.7970319703609</v>
      </c>
      <c r="AD2" t="n">
        <v>340801.7977080559</v>
      </c>
      <c r="AE2" t="n">
        <v>466300.0547383529</v>
      </c>
      <c r="AF2" t="n">
        <v>1.036143884924548e-05</v>
      </c>
      <c r="AG2" t="n">
        <v>25</v>
      </c>
      <c r="AH2" t="n">
        <v>421797.0319703609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4.92</v>
      </c>
      <c r="E3" t="n">
        <v>20.33</v>
      </c>
      <c r="F3" t="n">
        <v>17.38</v>
      </c>
      <c r="G3" t="n">
        <v>14.68</v>
      </c>
      <c r="H3" t="n">
        <v>0.3</v>
      </c>
      <c r="I3" t="n">
        <v>71</v>
      </c>
      <c r="J3" t="n">
        <v>71.81</v>
      </c>
      <c r="K3" t="n">
        <v>32.27</v>
      </c>
      <c r="L3" t="n">
        <v>1.25</v>
      </c>
      <c r="M3" t="n">
        <v>69</v>
      </c>
      <c r="N3" t="n">
        <v>8.289999999999999</v>
      </c>
      <c r="O3" t="n">
        <v>9090.98</v>
      </c>
      <c r="P3" t="n">
        <v>120.78</v>
      </c>
      <c r="Q3" t="n">
        <v>467.1</v>
      </c>
      <c r="R3" t="n">
        <v>116.6</v>
      </c>
      <c r="S3" t="n">
        <v>39.61</v>
      </c>
      <c r="T3" t="n">
        <v>33237.94</v>
      </c>
      <c r="U3" t="n">
        <v>0.34</v>
      </c>
      <c r="V3" t="n">
        <v>0.67</v>
      </c>
      <c r="W3" t="n">
        <v>2.72</v>
      </c>
      <c r="X3" t="n">
        <v>2.04</v>
      </c>
      <c r="Y3" t="n">
        <v>1</v>
      </c>
      <c r="Z3" t="n">
        <v>10</v>
      </c>
      <c r="AA3" t="n">
        <v>322.6978692385412</v>
      </c>
      <c r="AB3" t="n">
        <v>441.5294611174074</v>
      </c>
      <c r="AC3" t="n">
        <v>399.390509038852</v>
      </c>
      <c r="AD3" t="n">
        <v>322697.8692385412</v>
      </c>
      <c r="AE3" t="n">
        <v>441529.4611174074</v>
      </c>
      <c r="AF3" t="n">
        <v>1.084321247677027e-05</v>
      </c>
      <c r="AG3" t="n">
        <v>24</v>
      </c>
      <c r="AH3" t="n">
        <v>399390.5090388519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5.0808</v>
      </c>
      <c r="E4" t="n">
        <v>19.68</v>
      </c>
      <c r="F4" t="n">
        <v>16.95</v>
      </c>
      <c r="G4" t="n">
        <v>17.84</v>
      </c>
      <c r="H4" t="n">
        <v>0.36</v>
      </c>
      <c r="I4" t="n">
        <v>57</v>
      </c>
      <c r="J4" t="n">
        <v>72.11</v>
      </c>
      <c r="K4" t="n">
        <v>32.27</v>
      </c>
      <c r="L4" t="n">
        <v>1.5</v>
      </c>
      <c r="M4" t="n">
        <v>55</v>
      </c>
      <c r="N4" t="n">
        <v>8.34</v>
      </c>
      <c r="O4" t="n">
        <v>9127.379999999999</v>
      </c>
      <c r="P4" t="n">
        <v>116.36</v>
      </c>
      <c r="Q4" t="n">
        <v>467.26</v>
      </c>
      <c r="R4" t="n">
        <v>102.82</v>
      </c>
      <c r="S4" t="n">
        <v>39.61</v>
      </c>
      <c r="T4" t="n">
        <v>26416.34</v>
      </c>
      <c r="U4" t="n">
        <v>0.39</v>
      </c>
      <c r="V4" t="n">
        <v>0.6899999999999999</v>
      </c>
      <c r="W4" t="n">
        <v>2.7</v>
      </c>
      <c r="X4" t="n">
        <v>1.61</v>
      </c>
      <c r="Y4" t="n">
        <v>1</v>
      </c>
      <c r="Z4" t="n">
        <v>10</v>
      </c>
      <c r="AA4" t="n">
        <v>307.2675342358587</v>
      </c>
      <c r="AB4" t="n">
        <v>420.4169960284011</v>
      </c>
      <c r="AC4" t="n">
        <v>380.2929879864096</v>
      </c>
      <c r="AD4" t="n">
        <v>307267.5342358587</v>
      </c>
      <c r="AE4" t="n">
        <v>420416.9960284011</v>
      </c>
      <c r="AF4" t="n">
        <v>1.119760039674276e-05</v>
      </c>
      <c r="AG4" t="n">
        <v>23</v>
      </c>
      <c r="AH4" t="n">
        <v>380292.9879864096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5.189</v>
      </c>
      <c r="E5" t="n">
        <v>19.27</v>
      </c>
      <c r="F5" t="n">
        <v>16.68</v>
      </c>
      <c r="G5" t="n">
        <v>20.85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46</v>
      </c>
      <c r="N5" t="n">
        <v>8.380000000000001</v>
      </c>
      <c r="O5" t="n">
        <v>9163.799999999999</v>
      </c>
      <c r="P5" t="n">
        <v>113.23</v>
      </c>
      <c r="Q5" t="n">
        <v>467.09</v>
      </c>
      <c r="R5" t="n">
        <v>93.65000000000001</v>
      </c>
      <c r="S5" t="n">
        <v>39.61</v>
      </c>
      <c r="T5" t="n">
        <v>21876.26</v>
      </c>
      <c r="U5" t="n">
        <v>0.42</v>
      </c>
      <c r="V5" t="n">
        <v>0.7</v>
      </c>
      <c r="W5" t="n">
        <v>2.69</v>
      </c>
      <c r="X5" t="n">
        <v>1.35</v>
      </c>
      <c r="Y5" t="n">
        <v>1</v>
      </c>
      <c r="Z5" t="n">
        <v>10</v>
      </c>
      <c r="AA5" t="n">
        <v>303.390353172068</v>
      </c>
      <c r="AB5" t="n">
        <v>415.1120658477661</v>
      </c>
      <c r="AC5" t="n">
        <v>375.494352896698</v>
      </c>
      <c r="AD5" t="n">
        <v>303390.353172068</v>
      </c>
      <c r="AE5" t="n">
        <v>415112.0658477661</v>
      </c>
      <c r="AF5" t="n">
        <v>1.143606291503271e-05</v>
      </c>
      <c r="AG5" t="n">
        <v>23</v>
      </c>
      <c r="AH5" t="n">
        <v>375494.3528966981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5.2701</v>
      </c>
      <c r="E6" t="n">
        <v>18.98</v>
      </c>
      <c r="F6" t="n">
        <v>16.49</v>
      </c>
      <c r="G6" t="n">
        <v>24.14</v>
      </c>
      <c r="H6" t="n">
        <v>0.48</v>
      </c>
      <c r="I6" t="n">
        <v>41</v>
      </c>
      <c r="J6" t="n">
        <v>72.7</v>
      </c>
      <c r="K6" t="n">
        <v>32.27</v>
      </c>
      <c r="L6" t="n">
        <v>2</v>
      </c>
      <c r="M6" t="n">
        <v>39</v>
      </c>
      <c r="N6" t="n">
        <v>8.43</v>
      </c>
      <c r="O6" t="n">
        <v>9200.25</v>
      </c>
      <c r="P6" t="n">
        <v>110.5</v>
      </c>
      <c r="Q6" t="n">
        <v>467.11</v>
      </c>
      <c r="R6" t="n">
        <v>87.98</v>
      </c>
      <c r="S6" t="n">
        <v>39.61</v>
      </c>
      <c r="T6" t="n">
        <v>19076.08</v>
      </c>
      <c r="U6" t="n">
        <v>0.45</v>
      </c>
      <c r="V6" t="n">
        <v>0.71</v>
      </c>
      <c r="W6" t="n">
        <v>2.67</v>
      </c>
      <c r="X6" t="n">
        <v>1.16</v>
      </c>
      <c r="Y6" t="n">
        <v>1</v>
      </c>
      <c r="Z6" t="n">
        <v>10</v>
      </c>
      <c r="AA6" t="n">
        <v>291.030390579245</v>
      </c>
      <c r="AB6" t="n">
        <v>398.2006197452002</v>
      </c>
      <c r="AC6" t="n">
        <v>360.1969114747974</v>
      </c>
      <c r="AD6" t="n">
        <v>291030.390579245</v>
      </c>
      <c r="AE6" t="n">
        <v>398200.6197452002</v>
      </c>
      <c r="AF6" t="n">
        <v>1.161479960850142e-05</v>
      </c>
      <c r="AG6" t="n">
        <v>22</v>
      </c>
      <c r="AH6" t="n">
        <v>360196.9114747974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5.3277</v>
      </c>
      <c r="E7" t="n">
        <v>18.77</v>
      </c>
      <c r="F7" t="n">
        <v>16.37</v>
      </c>
      <c r="G7" t="n">
        <v>27.28</v>
      </c>
      <c r="H7" t="n">
        <v>0.54</v>
      </c>
      <c r="I7" t="n">
        <v>36</v>
      </c>
      <c r="J7" t="n">
        <v>73</v>
      </c>
      <c r="K7" t="n">
        <v>32.27</v>
      </c>
      <c r="L7" t="n">
        <v>2.25</v>
      </c>
      <c r="M7" t="n">
        <v>34</v>
      </c>
      <c r="N7" t="n">
        <v>8.48</v>
      </c>
      <c r="O7" t="n">
        <v>9236.709999999999</v>
      </c>
      <c r="P7" t="n">
        <v>108.45</v>
      </c>
      <c r="Q7" t="n">
        <v>467.12</v>
      </c>
      <c r="R7" t="n">
        <v>83.45999999999999</v>
      </c>
      <c r="S7" t="n">
        <v>39.61</v>
      </c>
      <c r="T7" t="n">
        <v>16839.58</v>
      </c>
      <c r="U7" t="n">
        <v>0.47</v>
      </c>
      <c r="V7" t="n">
        <v>0.71</v>
      </c>
      <c r="W7" t="n">
        <v>2.67</v>
      </c>
      <c r="X7" t="n">
        <v>1.03</v>
      </c>
      <c r="Y7" t="n">
        <v>1</v>
      </c>
      <c r="Z7" t="n">
        <v>10</v>
      </c>
      <c r="AA7" t="n">
        <v>288.9660318529345</v>
      </c>
      <c r="AB7" t="n">
        <v>395.3760730627829</v>
      </c>
      <c r="AC7" t="n">
        <v>357.6419355634739</v>
      </c>
      <c r="AD7" t="n">
        <v>288966.0318529345</v>
      </c>
      <c r="AE7" t="n">
        <v>395376.0730627829</v>
      </c>
      <c r="AF7" t="n">
        <v>1.174174453505873e-05</v>
      </c>
      <c r="AG7" t="n">
        <v>22</v>
      </c>
      <c r="AH7" t="n">
        <v>357641.9355634738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5.388</v>
      </c>
      <c r="E8" t="n">
        <v>18.56</v>
      </c>
      <c r="F8" t="n">
        <v>16.22</v>
      </c>
      <c r="G8" t="n">
        <v>30.41</v>
      </c>
      <c r="H8" t="n">
        <v>0.6</v>
      </c>
      <c r="I8" t="n">
        <v>32</v>
      </c>
      <c r="J8" t="n">
        <v>73.29000000000001</v>
      </c>
      <c r="K8" t="n">
        <v>32.27</v>
      </c>
      <c r="L8" t="n">
        <v>2.5</v>
      </c>
      <c r="M8" t="n">
        <v>30</v>
      </c>
      <c r="N8" t="n">
        <v>8.52</v>
      </c>
      <c r="O8" t="n">
        <v>9273.200000000001</v>
      </c>
      <c r="P8" t="n">
        <v>106.14</v>
      </c>
      <c r="Q8" t="n">
        <v>467.07</v>
      </c>
      <c r="R8" t="n">
        <v>78.77</v>
      </c>
      <c r="S8" t="n">
        <v>39.61</v>
      </c>
      <c r="T8" t="n">
        <v>14516.53</v>
      </c>
      <c r="U8" t="n">
        <v>0.5</v>
      </c>
      <c r="V8" t="n">
        <v>0.72</v>
      </c>
      <c r="W8" t="n">
        <v>2.66</v>
      </c>
      <c r="X8" t="n">
        <v>0.88</v>
      </c>
      <c r="Y8" t="n">
        <v>1</v>
      </c>
      <c r="Z8" t="n">
        <v>10</v>
      </c>
      <c r="AA8" t="n">
        <v>286.731621034811</v>
      </c>
      <c r="AB8" t="n">
        <v>392.3188536061781</v>
      </c>
      <c r="AC8" t="n">
        <v>354.876492840973</v>
      </c>
      <c r="AD8" t="n">
        <v>286731.621034811</v>
      </c>
      <c r="AE8" t="n">
        <v>392318.8536061781</v>
      </c>
      <c r="AF8" t="n">
        <v>1.187464000504842e-05</v>
      </c>
      <c r="AG8" t="n">
        <v>22</v>
      </c>
      <c r="AH8" t="n">
        <v>354876.492840973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5.4414</v>
      </c>
      <c r="E9" t="n">
        <v>18.38</v>
      </c>
      <c r="F9" t="n">
        <v>16.1</v>
      </c>
      <c r="G9" t="n">
        <v>34.5</v>
      </c>
      <c r="H9" t="n">
        <v>0.65</v>
      </c>
      <c r="I9" t="n">
        <v>28</v>
      </c>
      <c r="J9" t="n">
        <v>73.59</v>
      </c>
      <c r="K9" t="n">
        <v>32.27</v>
      </c>
      <c r="L9" t="n">
        <v>2.75</v>
      </c>
      <c r="M9" t="n">
        <v>26</v>
      </c>
      <c r="N9" t="n">
        <v>8.57</v>
      </c>
      <c r="O9" t="n">
        <v>9309.700000000001</v>
      </c>
      <c r="P9" t="n">
        <v>103.69</v>
      </c>
      <c r="Q9" t="n">
        <v>467.09</v>
      </c>
      <c r="R9" t="n">
        <v>74.81999999999999</v>
      </c>
      <c r="S9" t="n">
        <v>39.61</v>
      </c>
      <c r="T9" t="n">
        <v>12559.78</v>
      </c>
      <c r="U9" t="n">
        <v>0.53</v>
      </c>
      <c r="V9" t="n">
        <v>0.72</v>
      </c>
      <c r="W9" t="n">
        <v>2.65</v>
      </c>
      <c r="X9" t="n">
        <v>0.76</v>
      </c>
      <c r="Y9" t="n">
        <v>1</v>
      </c>
      <c r="Z9" t="n">
        <v>10</v>
      </c>
      <c r="AA9" t="n">
        <v>284.6390216989481</v>
      </c>
      <c r="AB9" t="n">
        <v>389.4556668758834</v>
      </c>
      <c r="AC9" t="n">
        <v>352.2865646337097</v>
      </c>
      <c r="AD9" t="n">
        <v>284639.0216989481</v>
      </c>
      <c r="AE9" t="n">
        <v>389455.6668758834</v>
      </c>
      <c r="AF9" t="n">
        <v>1.199232853071092e-05</v>
      </c>
      <c r="AG9" t="n">
        <v>22</v>
      </c>
      <c r="AH9" t="n">
        <v>352286.5646337097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5.4674</v>
      </c>
      <c r="E10" t="n">
        <v>18.29</v>
      </c>
      <c r="F10" t="n">
        <v>16.04</v>
      </c>
      <c r="G10" t="n">
        <v>37.02</v>
      </c>
      <c r="H10" t="n">
        <v>0.71</v>
      </c>
      <c r="I10" t="n">
        <v>26</v>
      </c>
      <c r="J10" t="n">
        <v>73.88</v>
      </c>
      <c r="K10" t="n">
        <v>32.27</v>
      </c>
      <c r="L10" t="n">
        <v>3</v>
      </c>
      <c r="M10" t="n">
        <v>24</v>
      </c>
      <c r="N10" t="n">
        <v>8.609999999999999</v>
      </c>
      <c r="O10" t="n">
        <v>9346.23</v>
      </c>
      <c r="P10" t="n">
        <v>102.17</v>
      </c>
      <c r="Q10" t="n">
        <v>467.07</v>
      </c>
      <c r="R10" t="n">
        <v>73.3</v>
      </c>
      <c r="S10" t="n">
        <v>39.61</v>
      </c>
      <c r="T10" t="n">
        <v>11813.02</v>
      </c>
      <c r="U10" t="n">
        <v>0.54</v>
      </c>
      <c r="V10" t="n">
        <v>0.73</v>
      </c>
      <c r="W10" t="n">
        <v>2.64</v>
      </c>
      <c r="X10" t="n">
        <v>0.71</v>
      </c>
      <c r="Y10" t="n">
        <v>1</v>
      </c>
      <c r="Z10" t="n">
        <v>10</v>
      </c>
      <c r="AA10" t="n">
        <v>283.4872521847039</v>
      </c>
      <c r="AB10" t="n">
        <v>387.8797650140096</v>
      </c>
      <c r="AC10" t="n">
        <v>350.861064633741</v>
      </c>
      <c r="AD10" t="n">
        <v>283487.2521847039</v>
      </c>
      <c r="AE10" t="n">
        <v>387879.7650140096</v>
      </c>
      <c r="AF10" t="n">
        <v>1.204963006005971e-05</v>
      </c>
      <c r="AG10" t="n">
        <v>22</v>
      </c>
      <c r="AH10" t="n">
        <v>350861.064633741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5.4917</v>
      </c>
      <c r="E11" t="n">
        <v>18.21</v>
      </c>
      <c r="F11" t="n">
        <v>15.99</v>
      </c>
      <c r="G11" t="n">
        <v>39.98</v>
      </c>
      <c r="H11" t="n">
        <v>0.77</v>
      </c>
      <c r="I11" t="n">
        <v>24</v>
      </c>
      <c r="J11" t="n">
        <v>74.18000000000001</v>
      </c>
      <c r="K11" t="n">
        <v>32.27</v>
      </c>
      <c r="L11" t="n">
        <v>3.25</v>
      </c>
      <c r="M11" t="n">
        <v>22</v>
      </c>
      <c r="N11" t="n">
        <v>8.66</v>
      </c>
      <c r="O11" t="n">
        <v>9382.780000000001</v>
      </c>
      <c r="P11" t="n">
        <v>100.25</v>
      </c>
      <c r="Q11" t="n">
        <v>467.09</v>
      </c>
      <c r="R11" t="n">
        <v>71.29000000000001</v>
      </c>
      <c r="S11" t="n">
        <v>39.61</v>
      </c>
      <c r="T11" t="n">
        <v>10817.94</v>
      </c>
      <c r="U11" t="n">
        <v>0.5600000000000001</v>
      </c>
      <c r="V11" t="n">
        <v>0.73</v>
      </c>
      <c r="W11" t="n">
        <v>2.65</v>
      </c>
      <c r="X11" t="n">
        <v>0.66</v>
      </c>
      <c r="Y11" t="n">
        <v>1</v>
      </c>
      <c r="Z11" t="n">
        <v>10</v>
      </c>
      <c r="AA11" t="n">
        <v>282.2122077296791</v>
      </c>
      <c r="AB11" t="n">
        <v>386.1351929396533</v>
      </c>
      <c r="AC11" t="n">
        <v>349.282992069639</v>
      </c>
      <c r="AD11" t="n">
        <v>282212.2077296791</v>
      </c>
      <c r="AE11" t="n">
        <v>386135.1929396533</v>
      </c>
      <c r="AF11" t="n">
        <v>1.210318495095107e-05</v>
      </c>
      <c r="AG11" t="n">
        <v>22</v>
      </c>
      <c r="AH11" t="n">
        <v>349282.992069639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5.5347</v>
      </c>
      <c r="E12" t="n">
        <v>18.07</v>
      </c>
      <c r="F12" t="n">
        <v>15.9</v>
      </c>
      <c r="G12" t="n">
        <v>45.42</v>
      </c>
      <c r="H12" t="n">
        <v>0.82</v>
      </c>
      <c r="I12" t="n">
        <v>21</v>
      </c>
      <c r="J12" t="n">
        <v>74.48</v>
      </c>
      <c r="K12" t="n">
        <v>32.27</v>
      </c>
      <c r="L12" t="n">
        <v>3.5</v>
      </c>
      <c r="M12" t="n">
        <v>19</v>
      </c>
      <c r="N12" t="n">
        <v>8.710000000000001</v>
      </c>
      <c r="O12" t="n">
        <v>9419.35</v>
      </c>
      <c r="P12" t="n">
        <v>97.70999999999999</v>
      </c>
      <c r="Q12" t="n">
        <v>467.1</v>
      </c>
      <c r="R12" t="n">
        <v>68.31999999999999</v>
      </c>
      <c r="S12" t="n">
        <v>39.61</v>
      </c>
      <c r="T12" t="n">
        <v>9343.77</v>
      </c>
      <c r="U12" t="n">
        <v>0.58</v>
      </c>
      <c r="V12" t="n">
        <v>0.73</v>
      </c>
      <c r="W12" t="n">
        <v>2.64</v>
      </c>
      <c r="X12" t="n">
        <v>0.5600000000000001</v>
      </c>
      <c r="Y12" t="n">
        <v>1</v>
      </c>
      <c r="Z12" t="n">
        <v>10</v>
      </c>
      <c r="AA12" t="n">
        <v>270.9488303755458</v>
      </c>
      <c r="AB12" t="n">
        <v>370.724143138589</v>
      </c>
      <c r="AC12" t="n">
        <v>335.3427512320441</v>
      </c>
      <c r="AD12" t="n">
        <v>270948.8303755458</v>
      </c>
      <c r="AE12" t="n">
        <v>370724.143138589</v>
      </c>
      <c r="AF12" t="n">
        <v>1.219795286487407e-05</v>
      </c>
      <c r="AG12" t="n">
        <v>21</v>
      </c>
      <c r="AH12" t="n">
        <v>335342.7512320441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5.5483</v>
      </c>
      <c r="E13" t="n">
        <v>18.02</v>
      </c>
      <c r="F13" t="n">
        <v>15.87</v>
      </c>
      <c r="G13" t="n">
        <v>47.61</v>
      </c>
      <c r="H13" t="n">
        <v>0.88</v>
      </c>
      <c r="I13" t="n">
        <v>20</v>
      </c>
      <c r="J13" t="n">
        <v>74.77</v>
      </c>
      <c r="K13" t="n">
        <v>32.27</v>
      </c>
      <c r="L13" t="n">
        <v>3.75</v>
      </c>
      <c r="M13" t="n">
        <v>16</v>
      </c>
      <c r="N13" t="n">
        <v>8.75</v>
      </c>
      <c r="O13" t="n">
        <v>9455.940000000001</v>
      </c>
      <c r="P13" t="n">
        <v>96.39</v>
      </c>
      <c r="Q13" t="n">
        <v>467.08</v>
      </c>
      <c r="R13" t="n">
        <v>67.29000000000001</v>
      </c>
      <c r="S13" t="n">
        <v>39.61</v>
      </c>
      <c r="T13" t="n">
        <v>8834.01</v>
      </c>
      <c r="U13" t="n">
        <v>0.59</v>
      </c>
      <c r="V13" t="n">
        <v>0.74</v>
      </c>
      <c r="W13" t="n">
        <v>2.64</v>
      </c>
      <c r="X13" t="n">
        <v>0.54</v>
      </c>
      <c r="Y13" t="n">
        <v>1</v>
      </c>
      <c r="Z13" t="n">
        <v>10</v>
      </c>
      <c r="AA13" t="n">
        <v>270.1394161755486</v>
      </c>
      <c r="AB13" t="n">
        <v>369.6166669213186</v>
      </c>
      <c r="AC13" t="n">
        <v>334.3409709905974</v>
      </c>
      <c r="AD13" t="n">
        <v>270139.4161755486</v>
      </c>
      <c r="AE13" t="n">
        <v>369616.6669213186</v>
      </c>
      <c r="AF13" t="n">
        <v>1.222792597253343e-05</v>
      </c>
      <c r="AG13" t="n">
        <v>21</v>
      </c>
      <c r="AH13" t="n">
        <v>334340.9709905974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5.5543</v>
      </c>
      <c r="E14" t="n">
        <v>18</v>
      </c>
      <c r="F14" t="n">
        <v>15.86</v>
      </c>
      <c r="G14" t="n">
        <v>50.1</v>
      </c>
      <c r="H14" t="n">
        <v>0.93</v>
      </c>
      <c r="I14" t="n">
        <v>19</v>
      </c>
      <c r="J14" t="n">
        <v>75.06999999999999</v>
      </c>
      <c r="K14" t="n">
        <v>32.27</v>
      </c>
      <c r="L14" t="n">
        <v>4</v>
      </c>
      <c r="M14" t="n">
        <v>14</v>
      </c>
      <c r="N14" t="n">
        <v>8.800000000000001</v>
      </c>
      <c r="O14" t="n">
        <v>9492.549999999999</v>
      </c>
      <c r="P14" t="n">
        <v>95.15000000000001</v>
      </c>
      <c r="Q14" t="n">
        <v>467.07</v>
      </c>
      <c r="R14" t="n">
        <v>67.34999999999999</v>
      </c>
      <c r="S14" t="n">
        <v>39.61</v>
      </c>
      <c r="T14" t="n">
        <v>8870.5</v>
      </c>
      <c r="U14" t="n">
        <v>0.59</v>
      </c>
      <c r="V14" t="n">
        <v>0.74</v>
      </c>
      <c r="W14" t="n">
        <v>2.64</v>
      </c>
      <c r="X14" t="n">
        <v>0.53</v>
      </c>
      <c r="Y14" t="n">
        <v>1</v>
      </c>
      <c r="Z14" t="n">
        <v>10</v>
      </c>
      <c r="AA14" t="n">
        <v>269.5032573220078</v>
      </c>
      <c r="AB14" t="n">
        <v>368.7462463125562</v>
      </c>
      <c r="AC14" t="n">
        <v>333.5536221030922</v>
      </c>
      <c r="AD14" t="n">
        <v>269503.2573220078</v>
      </c>
      <c r="AE14" t="n">
        <v>368746.2463125562</v>
      </c>
      <c r="AF14" t="n">
        <v>1.224114940238315e-05</v>
      </c>
      <c r="AG14" t="n">
        <v>21</v>
      </c>
      <c r="AH14" t="n">
        <v>333553.6221030922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5.5649</v>
      </c>
      <c r="E15" t="n">
        <v>17.97</v>
      </c>
      <c r="F15" t="n">
        <v>15.85</v>
      </c>
      <c r="G15" t="n">
        <v>52.82</v>
      </c>
      <c r="H15" t="n">
        <v>0.99</v>
      </c>
      <c r="I15" t="n">
        <v>18</v>
      </c>
      <c r="J15" t="n">
        <v>75.37</v>
      </c>
      <c r="K15" t="n">
        <v>32.27</v>
      </c>
      <c r="L15" t="n">
        <v>4.25</v>
      </c>
      <c r="M15" t="n">
        <v>9</v>
      </c>
      <c r="N15" t="n">
        <v>8.85</v>
      </c>
      <c r="O15" t="n">
        <v>9529.18</v>
      </c>
      <c r="P15" t="n">
        <v>94.47</v>
      </c>
      <c r="Q15" t="n">
        <v>467.08</v>
      </c>
      <c r="R15" t="n">
        <v>66.31</v>
      </c>
      <c r="S15" t="n">
        <v>39.61</v>
      </c>
      <c r="T15" t="n">
        <v>8356.16</v>
      </c>
      <c r="U15" t="n">
        <v>0.6</v>
      </c>
      <c r="V15" t="n">
        <v>0.74</v>
      </c>
      <c r="W15" t="n">
        <v>2.65</v>
      </c>
      <c r="X15" t="n">
        <v>0.51</v>
      </c>
      <c r="Y15" t="n">
        <v>1</v>
      </c>
      <c r="Z15" t="n">
        <v>10</v>
      </c>
      <c r="AA15" t="n">
        <v>269.0536160971464</v>
      </c>
      <c r="AB15" t="n">
        <v>368.13102735193</v>
      </c>
      <c r="AC15" t="n">
        <v>332.997118776603</v>
      </c>
      <c r="AD15" t="n">
        <v>269053.6160971464</v>
      </c>
      <c r="AE15" t="n">
        <v>368131.02735193</v>
      </c>
      <c r="AF15" t="n">
        <v>1.226451079511766e-05</v>
      </c>
      <c r="AG15" t="n">
        <v>21</v>
      </c>
      <c r="AH15" t="n">
        <v>332997.118776603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5.5811</v>
      </c>
      <c r="E16" t="n">
        <v>17.92</v>
      </c>
      <c r="F16" t="n">
        <v>15.81</v>
      </c>
      <c r="G16" t="n">
        <v>55.8</v>
      </c>
      <c r="H16" t="n">
        <v>1.04</v>
      </c>
      <c r="I16" t="n">
        <v>17</v>
      </c>
      <c r="J16" t="n">
        <v>75.66</v>
      </c>
      <c r="K16" t="n">
        <v>32.27</v>
      </c>
      <c r="L16" t="n">
        <v>4.5</v>
      </c>
      <c r="M16" t="n">
        <v>4</v>
      </c>
      <c r="N16" t="n">
        <v>8.890000000000001</v>
      </c>
      <c r="O16" t="n">
        <v>9565.83</v>
      </c>
      <c r="P16" t="n">
        <v>93.25</v>
      </c>
      <c r="Q16" t="n">
        <v>467.08</v>
      </c>
      <c r="R16" t="n">
        <v>65.06</v>
      </c>
      <c r="S16" t="n">
        <v>39.61</v>
      </c>
      <c r="T16" t="n">
        <v>7735.68</v>
      </c>
      <c r="U16" t="n">
        <v>0.61</v>
      </c>
      <c r="V16" t="n">
        <v>0.74</v>
      </c>
      <c r="W16" t="n">
        <v>2.65</v>
      </c>
      <c r="X16" t="n">
        <v>0.48</v>
      </c>
      <c r="Y16" t="n">
        <v>1</v>
      </c>
      <c r="Z16" t="n">
        <v>10</v>
      </c>
      <c r="AA16" t="n">
        <v>268.2453871172427</v>
      </c>
      <c r="AB16" t="n">
        <v>367.0251728050797</v>
      </c>
      <c r="AC16" t="n">
        <v>331.9968054356274</v>
      </c>
      <c r="AD16" t="n">
        <v>268245.3871172427</v>
      </c>
      <c r="AE16" t="n">
        <v>367025.1728050797</v>
      </c>
      <c r="AF16" t="n">
        <v>1.23002140557119e-05</v>
      </c>
      <c r="AG16" t="n">
        <v>21</v>
      </c>
      <c r="AH16" t="n">
        <v>331996.8054356274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5.5818</v>
      </c>
      <c r="E17" t="n">
        <v>17.92</v>
      </c>
      <c r="F17" t="n">
        <v>15.81</v>
      </c>
      <c r="G17" t="n">
        <v>55.79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1</v>
      </c>
      <c r="N17" t="n">
        <v>8.94</v>
      </c>
      <c r="O17" t="n">
        <v>9602.5</v>
      </c>
      <c r="P17" t="n">
        <v>93.52</v>
      </c>
      <c r="Q17" t="n">
        <v>467.1</v>
      </c>
      <c r="R17" t="n">
        <v>64.83</v>
      </c>
      <c r="S17" t="n">
        <v>39.61</v>
      </c>
      <c r="T17" t="n">
        <v>7620.58</v>
      </c>
      <c r="U17" t="n">
        <v>0.61</v>
      </c>
      <c r="V17" t="n">
        <v>0.74</v>
      </c>
      <c r="W17" t="n">
        <v>2.65</v>
      </c>
      <c r="X17" t="n">
        <v>0.47</v>
      </c>
      <c r="Y17" t="n">
        <v>1</v>
      </c>
      <c r="Z17" t="n">
        <v>10</v>
      </c>
      <c r="AA17" t="n">
        <v>268.3536222493044</v>
      </c>
      <c r="AB17" t="n">
        <v>367.1732648877635</v>
      </c>
      <c r="AC17" t="n">
        <v>332.1307638177884</v>
      </c>
      <c r="AD17" t="n">
        <v>268353.6222493044</v>
      </c>
      <c r="AE17" t="n">
        <v>367173.2648877635</v>
      </c>
      <c r="AF17" t="n">
        <v>1.230175678919437e-05</v>
      </c>
      <c r="AG17" t="n">
        <v>21</v>
      </c>
      <c r="AH17" t="n">
        <v>332130.7638177884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5.5817</v>
      </c>
      <c r="E18" t="n">
        <v>17.92</v>
      </c>
      <c r="F18" t="n">
        <v>15.81</v>
      </c>
      <c r="G18" t="n">
        <v>55.79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0</v>
      </c>
      <c r="N18" t="n">
        <v>8.99</v>
      </c>
      <c r="O18" t="n">
        <v>9639.200000000001</v>
      </c>
      <c r="P18" t="n">
        <v>93.7</v>
      </c>
      <c r="Q18" t="n">
        <v>467.13</v>
      </c>
      <c r="R18" t="n">
        <v>64.89</v>
      </c>
      <c r="S18" t="n">
        <v>39.61</v>
      </c>
      <c r="T18" t="n">
        <v>7648.85</v>
      </c>
      <c r="U18" t="n">
        <v>0.61</v>
      </c>
      <c r="V18" t="n">
        <v>0.74</v>
      </c>
      <c r="W18" t="n">
        <v>2.65</v>
      </c>
      <c r="X18" t="n">
        <v>0.47</v>
      </c>
      <c r="Y18" t="n">
        <v>1</v>
      </c>
      <c r="Z18" t="n">
        <v>10</v>
      </c>
      <c r="AA18" t="n">
        <v>268.432872573194</v>
      </c>
      <c r="AB18" t="n">
        <v>367.2816986771868</v>
      </c>
      <c r="AC18" t="n">
        <v>332.2288488385369</v>
      </c>
      <c r="AD18" t="n">
        <v>268432.872573194</v>
      </c>
      <c r="AE18" t="n">
        <v>367281.6986771868</v>
      </c>
      <c r="AF18" t="n">
        <v>1.230153639869687e-05</v>
      </c>
      <c r="AG18" t="n">
        <v>21</v>
      </c>
      <c r="AH18" t="n">
        <v>332228.8488385369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5.2298</v>
      </c>
      <c r="E2" t="n">
        <v>19.12</v>
      </c>
      <c r="F2" t="n">
        <v>16.83</v>
      </c>
      <c r="G2" t="n">
        <v>19.06</v>
      </c>
      <c r="H2" t="n">
        <v>0.43</v>
      </c>
      <c r="I2" t="n">
        <v>53</v>
      </c>
      <c r="J2" t="n">
        <v>39.78</v>
      </c>
      <c r="K2" t="n">
        <v>19.54</v>
      </c>
      <c r="L2" t="n">
        <v>1</v>
      </c>
      <c r="M2" t="n">
        <v>51</v>
      </c>
      <c r="N2" t="n">
        <v>4.24</v>
      </c>
      <c r="O2" t="n">
        <v>5140</v>
      </c>
      <c r="P2" t="n">
        <v>71.75</v>
      </c>
      <c r="Q2" t="n">
        <v>467.1</v>
      </c>
      <c r="R2" t="n">
        <v>98.66</v>
      </c>
      <c r="S2" t="n">
        <v>39.61</v>
      </c>
      <c r="T2" t="n">
        <v>24354.58</v>
      </c>
      <c r="U2" t="n">
        <v>0.4</v>
      </c>
      <c r="V2" t="n">
        <v>0.6899999999999999</v>
      </c>
      <c r="W2" t="n">
        <v>2.7</v>
      </c>
      <c r="X2" t="n">
        <v>1.5</v>
      </c>
      <c r="Y2" t="n">
        <v>1</v>
      </c>
      <c r="Z2" t="n">
        <v>10</v>
      </c>
      <c r="AA2" t="n">
        <v>271.3484471586339</v>
      </c>
      <c r="AB2" t="n">
        <v>371.2709164510584</v>
      </c>
      <c r="AC2" t="n">
        <v>335.8373412669726</v>
      </c>
      <c r="AD2" t="n">
        <v>271348.4471586339</v>
      </c>
      <c r="AE2" t="n">
        <v>371270.9164510584</v>
      </c>
      <c r="AF2" t="n">
        <v>1.524417116320127e-05</v>
      </c>
      <c r="AG2" t="n">
        <v>23</v>
      </c>
      <c r="AH2" t="n">
        <v>335837.3412669726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5.3679</v>
      </c>
      <c r="E3" t="n">
        <v>18.63</v>
      </c>
      <c r="F3" t="n">
        <v>16.49</v>
      </c>
      <c r="G3" t="n">
        <v>24.73</v>
      </c>
      <c r="H3" t="n">
        <v>0.53</v>
      </c>
      <c r="I3" t="n">
        <v>40</v>
      </c>
      <c r="J3" t="n">
        <v>40.06</v>
      </c>
      <c r="K3" t="n">
        <v>19.54</v>
      </c>
      <c r="L3" t="n">
        <v>1.25</v>
      </c>
      <c r="M3" t="n">
        <v>35</v>
      </c>
      <c r="N3" t="n">
        <v>4.26</v>
      </c>
      <c r="O3" t="n">
        <v>5174.29</v>
      </c>
      <c r="P3" t="n">
        <v>67.43000000000001</v>
      </c>
      <c r="Q3" t="n">
        <v>467.1</v>
      </c>
      <c r="R3" t="n">
        <v>87.16</v>
      </c>
      <c r="S3" t="n">
        <v>39.61</v>
      </c>
      <c r="T3" t="n">
        <v>18671.67</v>
      </c>
      <c r="U3" t="n">
        <v>0.45</v>
      </c>
      <c r="V3" t="n">
        <v>0.71</v>
      </c>
      <c r="W3" t="n">
        <v>2.68</v>
      </c>
      <c r="X3" t="n">
        <v>1.15</v>
      </c>
      <c r="Y3" t="n">
        <v>1</v>
      </c>
      <c r="Z3" t="n">
        <v>10</v>
      </c>
      <c r="AA3" t="n">
        <v>258.1822394223271</v>
      </c>
      <c r="AB3" t="n">
        <v>353.2563301741528</v>
      </c>
      <c r="AC3" t="n">
        <v>319.5420418207042</v>
      </c>
      <c r="AD3" t="n">
        <v>258182.2394223272</v>
      </c>
      <c r="AE3" t="n">
        <v>353256.3301741527</v>
      </c>
      <c r="AF3" t="n">
        <v>1.56467142886818e-05</v>
      </c>
      <c r="AG3" t="n">
        <v>22</v>
      </c>
      <c r="AH3" t="n">
        <v>319542.0418207042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5.4429</v>
      </c>
      <c r="E4" t="n">
        <v>18.37</v>
      </c>
      <c r="F4" t="n">
        <v>16.3</v>
      </c>
      <c r="G4" t="n">
        <v>28.76</v>
      </c>
      <c r="H4" t="n">
        <v>0.64</v>
      </c>
      <c r="I4" t="n">
        <v>34</v>
      </c>
      <c r="J4" t="n">
        <v>40.34</v>
      </c>
      <c r="K4" t="n">
        <v>19.54</v>
      </c>
      <c r="L4" t="n">
        <v>1.5</v>
      </c>
      <c r="M4" t="n">
        <v>13</v>
      </c>
      <c r="N4" t="n">
        <v>4.29</v>
      </c>
      <c r="O4" t="n">
        <v>5208.6</v>
      </c>
      <c r="P4" t="n">
        <v>64.44</v>
      </c>
      <c r="Q4" t="n">
        <v>467.07</v>
      </c>
      <c r="R4" t="n">
        <v>80.37</v>
      </c>
      <c r="S4" t="n">
        <v>39.61</v>
      </c>
      <c r="T4" t="n">
        <v>15305.94</v>
      </c>
      <c r="U4" t="n">
        <v>0.49</v>
      </c>
      <c r="V4" t="n">
        <v>0.72</v>
      </c>
      <c r="W4" t="n">
        <v>2.69</v>
      </c>
      <c r="X4" t="n">
        <v>0.96</v>
      </c>
      <c r="Y4" t="n">
        <v>1</v>
      </c>
      <c r="Z4" t="n">
        <v>10</v>
      </c>
      <c r="AA4" t="n">
        <v>255.8282378436959</v>
      </c>
      <c r="AB4" t="n">
        <v>350.0354813628839</v>
      </c>
      <c r="AC4" t="n">
        <v>316.6285862995983</v>
      </c>
      <c r="AD4" t="n">
        <v>255828.2378436959</v>
      </c>
      <c r="AE4" t="n">
        <v>350035.4813628839</v>
      </c>
      <c r="AF4" t="n">
        <v>1.586532930976102e-05</v>
      </c>
      <c r="AG4" t="n">
        <v>22</v>
      </c>
      <c r="AH4" t="n">
        <v>316628.5862995983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5.4445</v>
      </c>
      <c r="E5" t="n">
        <v>18.37</v>
      </c>
      <c r="F5" t="n">
        <v>16.3</v>
      </c>
      <c r="G5" t="n">
        <v>29.64</v>
      </c>
      <c r="H5" t="n">
        <v>0.74</v>
      </c>
      <c r="I5" t="n">
        <v>33</v>
      </c>
      <c r="J5" t="n">
        <v>40.61</v>
      </c>
      <c r="K5" t="n">
        <v>19.54</v>
      </c>
      <c r="L5" t="n">
        <v>1.75</v>
      </c>
      <c r="M5" t="n">
        <v>2</v>
      </c>
      <c r="N5" t="n">
        <v>4.32</v>
      </c>
      <c r="O5" t="n">
        <v>5242.92</v>
      </c>
      <c r="P5" t="n">
        <v>64.69</v>
      </c>
      <c r="Q5" t="n">
        <v>467.1</v>
      </c>
      <c r="R5" t="n">
        <v>79.93000000000001</v>
      </c>
      <c r="S5" t="n">
        <v>39.61</v>
      </c>
      <c r="T5" t="n">
        <v>15093.18</v>
      </c>
      <c r="U5" t="n">
        <v>0.5</v>
      </c>
      <c r="V5" t="n">
        <v>0.72</v>
      </c>
      <c r="W5" t="n">
        <v>2.71</v>
      </c>
      <c r="X5" t="n">
        <v>0.97</v>
      </c>
      <c r="Y5" t="n">
        <v>1</v>
      </c>
      <c r="Z5" t="n">
        <v>10</v>
      </c>
      <c r="AA5" t="n">
        <v>255.9239691239743</v>
      </c>
      <c r="AB5" t="n">
        <v>350.1664651239267</v>
      </c>
      <c r="AC5" t="n">
        <v>316.7470691543242</v>
      </c>
      <c r="AD5" t="n">
        <v>255923.9691239743</v>
      </c>
      <c r="AE5" t="n">
        <v>350166.4651239267</v>
      </c>
      <c r="AF5" t="n">
        <v>1.586999309687737e-05</v>
      </c>
      <c r="AG5" t="n">
        <v>22</v>
      </c>
      <c r="AH5" t="n">
        <v>316747.0691543242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5.4449</v>
      </c>
      <c r="E6" t="n">
        <v>18.37</v>
      </c>
      <c r="F6" t="n">
        <v>16.3</v>
      </c>
      <c r="G6" t="n">
        <v>29.64</v>
      </c>
      <c r="H6" t="n">
        <v>0.84</v>
      </c>
      <c r="I6" t="n">
        <v>33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65.05</v>
      </c>
      <c r="Q6" t="n">
        <v>467.19</v>
      </c>
      <c r="R6" t="n">
        <v>80.09</v>
      </c>
      <c r="S6" t="n">
        <v>39.61</v>
      </c>
      <c r="T6" t="n">
        <v>15172.29</v>
      </c>
      <c r="U6" t="n">
        <v>0.49</v>
      </c>
      <c r="V6" t="n">
        <v>0.72</v>
      </c>
      <c r="W6" t="n">
        <v>2.71</v>
      </c>
      <c r="X6" t="n">
        <v>0.97</v>
      </c>
      <c r="Y6" t="n">
        <v>1</v>
      </c>
      <c r="Z6" t="n">
        <v>10</v>
      </c>
      <c r="AA6" t="n">
        <v>256.0800439465278</v>
      </c>
      <c r="AB6" t="n">
        <v>350.3800135816795</v>
      </c>
      <c r="AC6" t="n">
        <v>316.9402368469862</v>
      </c>
      <c r="AD6" t="n">
        <v>256080.0439465278</v>
      </c>
      <c r="AE6" t="n">
        <v>350380.0135816794</v>
      </c>
      <c r="AF6" t="n">
        <v>1.587115904365646e-05</v>
      </c>
      <c r="AG6" t="n">
        <v>22</v>
      </c>
      <c r="AH6" t="n">
        <v>316940.2368469862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3.6643</v>
      </c>
      <c r="E2" t="n">
        <v>27.29</v>
      </c>
      <c r="F2" t="n">
        <v>20.24</v>
      </c>
      <c r="G2" t="n">
        <v>7.27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</v>
      </c>
      <c r="Q2" t="n">
        <v>467.3</v>
      </c>
      <c r="R2" t="n">
        <v>210.39</v>
      </c>
      <c r="S2" t="n">
        <v>39.61</v>
      </c>
      <c r="T2" t="n">
        <v>79650.21000000001</v>
      </c>
      <c r="U2" t="n">
        <v>0.19</v>
      </c>
      <c r="V2" t="n">
        <v>0.58</v>
      </c>
      <c r="W2" t="n">
        <v>2.87</v>
      </c>
      <c r="X2" t="n">
        <v>4.9</v>
      </c>
      <c r="Y2" t="n">
        <v>1</v>
      </c>
      <c r="Z2" t="n">
        <v>10</v>
      </c>
      <c r="AA2" t="n">
        <v>544.5153811364419</v>
      </c>
      <c r="AB2" t="n">
        <v>745.0299667940857</v>
      </c>
      <c r="AC2" t="n">
        <v>673.9253524193831</v>
      </c>
      <c r="AD2" t="n">
        <v>544515.3811364418</v>
      </c>
      <c r="AE2" t="n">
        <v>745029.9667940857</v>
      </c>
      <c r="AF2" t="n">
        <v>5.737911216231881e-06</v>
      </c>
      <c r="AG2" t="n">
        <v>32</v>
      </c>
      <c r="AH2" t="n">
        <v>673925.3524193831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4.0309</v>
      </c>
      <c r="E3" t="n">
        <v>24.81</v>
      </c>
      <c r="F3" t="n">
        <v>18.97</v>
      </c>
      <c r="G3" t="n">
        <v>9.109999999999999</v>
      </c>
      <c r="H3" t="n">
        <v>0.16</v>
      </c>
      <c r="I3" t="n">
        <v>125</v>
      </c>
      <c r="J3" t="n">
        <v>142.15</v>
      </c>
      <c r="K3" t="n">
        <v>47.83</v>
      </c>
      <c r="L3" t="n">
        <v>1.25</v>
      </c>
      <c r="M3" t="n">
        <v>123</v>
      </c>
      <c r="N3" t="n">
        <v>23.07</v>
      </c>
      <c r="O3" t="n">
        <v>17765.46</v>
      </c>
      <c r="P3" t="n">
        <v>215.01</v>
      </c>
      <c r="Q3" t="n">
        <v>467.26</v>
      </c>
      <c r="R3" t="n">
        <v>168.5</v>
      </c>
      <c r="S3" t="n">
        <v>39.61</v>
      </c>
      <c r="T3" t="n">
        <v>58914.07</v>
      </c>
      <c r="U3" t="n">
        <v>0.24</v>
      </c>
      <c r="V3" t="n">
        <v>0.62</v>
      </c>
      <c r="W3" t="n">
        <v>2.81</v>
      </c>
      <c r="X3" t="n">
        <v>3.63</v>
      </c>
      <c r="Y3" t="n">
        <v>1</v>
      </c>
      <c r="Z3" t="n">
        <v>10</v>
      </c>
      <c r="AA3" t="n">
        <v>480.5992615317699</v>
      </c>
      <c r="AB3" t="n">
        <v>657.5771121707868</v>
      </c>
      <c r="AC3" t="n">
        <v>594.8188755004796</v>
      </c>
      <c r="AD3" t="n">
        <v>480599.2615317699</v>
      </c>
      <c r="AE3" t="n">
        <v>657577.1121707868</v>
      </c>
      <c r="AF3" t="n">
        <v>6.311968540105637e-06</v>
      </c>
      <c r="AG3" t="n">
        <v>29</v>
      </c>
      <c r="AH3" t="n">
        <v>594818.8755004796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4.2849</v>
      </c>
      <c r="E4" t="n">
        <v>23.34</v>
      </c>
      <c r="F4" t="n">
        <v>18.22</v>
      </c>
      <c r="G4" t="n">
        <v>10.93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205.89</v>
      </c>
      <c r="Q4" t="n">
        <v>467.14</v>
      </c>
      <c r="R4" t="n">
        <v>143.85</v>
      </c>
      <c r="S4" t="n">
        <v>39.61</v>
      </c>
      <c r="T4" t="n">
        <v>46717.38</v>
      </c>
      <c r="U4" t="n">
        <v>0.28</v>
      </c>
      <c r="V4" t="n">
        <v>0.64</v>
      </c>
      <c r="W4" t="n">
        <v>2.78</v>
      </c>
      <c r="X4" t="n">
        <v>2.88</v>
      </c>
      <c r="Y4" t="n">
        <v>1</v>
      </c>
      <c r="Z4" t="n">
        <v>10</v>
      </c>
      <c r="AA4" t="n">
        <v>451.4446903034012</v>
      </c>
      <c r="AB4" t="n">
        <v>617.6865416072262</v>
      </c>
      <c r="AC4" t="n">
        <v>558.7354050047379</v>
      </c>
      <c r="AD4" t="n">
        <v>451444.6903034012</v>
      </c>
      <c r="AE4" t="n">
        <v>617686.5416072262</v>
      </c>
      <c r="AF4" t="n">
        <v>6.709706020367324e-06</v>
      </c>
      <c r="AG4" t="n">
        <v>28</v>
      </c>
      <c r="AH4" t="n">
        <v>558735.4050047379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4.4741</v>
      </c>
      <c r="E5" t="n">
        <v>22.35</v>
      </c>
      <c r="F5" t="n">
        <v>17.72</v>
      </c>
      <c r="G5" t="n">
        <v>12.81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199.72</v>
      </c>
      <c r="Q5" t="n">
        <v>467.26</v>
      </c>
      <c r="R5" t="n">
        <v>127.89</v>
      </c>
      <c r="S5" t="n">
        <v>39.61</v>
      </c>
      <c r="T5" t="n">
        <v>38820.32</v>
      </c>
      <c r="U5" t="n">
        <v>0.31</v>
      </c>
      <c r="V5" t="n">
        <v>0.66</v>
      </c>
      <c r="W5" t="n">
        <v>2.74</v>
      </c>
      <c r="X5" t="n">
        <v>2.39</v>
      </c>
      <c r="Y5" t="n">
        <v>1</v>
      </c>
      <c r="Z5" t="n">
        <v>10</v>
      </c>
      <c r="AA5" t="n">
        <v>419.4897153939718</v>
      </c>
      <c r="AB5" t="n">
        <v>573.9643351821475</v>
      </c>
      <c r="AC5" t="n">
        <v>519.1859845963663</v>
      </c>
      <c r="AD5" t="n">
        <v>419489.7153939718</v>
      </c>
      <c r="AE5" t="n">
        <v>573964.3351821474</v>
      </c>
      <c r="AF5" t="n">
        <v>7.005973466294533e-06</v>
      </c>
      <c r="AG5" t="n">
        <v>26</v>
      </c>
      <c r="AH5" t="n">
        <v>519185.9845963664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4.6241</v>
      </c>
      <c r="E6" t="n">
        <v>21.63</v>
      </c>
      <c r="F6" t="n">
        <v>17.35</v>
      </c>
      <c r="G6" t="n">
        <v>14.66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194.85</v>
      </c>
      <c r="Q6" t="n">
        <v>467.14</v>
      </c>
      <c r="R6" t="n">
        <v>115.64</v>
      </c>
      <c r="S6" t="n">
        <v>39.61</v>
      </c>
      <c r="T6" t="n">
        <v>32755.95</v>
      </c>
      <c r="U6" t="n">
        <v>0.34</v>
      </c>
      <c r="V6" t="n">
        <v>0.67</v>
      </c>
      <c r="W6" t="n">
        <v>2.72</v>
      </c>
      <c r="X6" t="n">
        <v>2.01</v>
      </c>
      <c r="Y6" t="n">
        <v>1</v>
      </c>
      <c r="Z6" t="n">
        <v>10</v>
      </c>
      <c r="AA6" t="n">
        <v>410.391679328059</v>
      </c>
      <c r="AB6" t="n">
        <v>561.516000859742</v>
      </c>
      <c r="AC6" t="n">
        <v>507.9257018303444</v>
      </c>
      <c r="AD6" t="n">
        <v>410391.679328059</v>
      </c>
      <c r="AE6" t="n">
        <v>561516.0008597421</v>
      </c>
      <c r="AF6" t="n">
        <v>7.24085780503175e-06</v>
      </c>
      <c r="AG6" t="n">
        <v>26</v>
      </c>
      <c r="AH6" t="n">
        <v>507925.7018303444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4.7399</v>
      </c>
      <c r="E7" t="n">
        <v>21.1</v>
      </c>
      <c r="F7" t="n">
        <v>17.08</v>
      </c>
      <c r="G7" t="n">
        <v>16.53</v>
      </c>
      <c r="H7" t="n">
        <v>0.28</v>
      </c>
      <c r="I7" t="n">
        <v>62</v>
      </c>
      <c r="J7" t="n">
        <v>143.51</v>
      </c>
      <c r="K7" t="n">
        <v>47.83</v>
      </c>
      <c r="L7" t="n">
        <v>2.25</v>
      </c>
      <c r="M7" t="n">
        <v>60</v>
      </c>
      <c r="N7" t="n">
        <v>23.44</v>
      </c>
      <c r="O7" t="n">
        <v>17934.06</v>
      </c>
      <c r="P7" t="n">
        <v>191.17</v>
      </c>
      <c r="Q7" t="n">
        <v>467.11</v>
      </c>
      <c r="R7" t="n">
        <v>106.94</v>
      </c>
      <c r="S7" t="n">
        <v>39.61</v>
      </c>
      <c r="T7" t="n">
        <v>28449.68</v>
      </c>
      <c r="U7" t="n">
        <v>0.37</v>
      </c>
      <c r="V7" t="n">
        <v>0.68</v>
      </c>
      <c r="W7" t="n">
        <v>2.7</v>
      </c>
      <c r="X7" t="n">
        <v>1.74</v>
      </c>
      <c r="Y7" t="n">
        <v>1</v>
      </c>
      <c r="Z7" t="n">
        <v>10</v>
      </c>
      <c r="AA7" t="n">
        <v>394.1298384137233</v>
      </c>
      <c r="AB7" t="n">
        <v>539.26583269896</v>
      </c>
      <c r="AC7" t="n">
        <v>487.7990584905202</v>
      </c>
      <c r="AD7" t="n">
        <v>394129.8384137233</v>
      </c>
      <c r="AE7" t="n">
        <v>539265.83269896</v>
      </c>
      <c r="AF7" t="n">
        <v>7.422188514536879e-06</v>
      </c>
      <c r="AG7" t="n">
        <v>25</v>
      </c>
      <c r="AH7" t="n">
        <v>487799.0584905202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4.8152</v>
      </c>
      <c r="E8" t="n">
        <v>20.77</v>
      </c>
      <c r="F8" t="n">
        <v>16.92</v>
      </c>
      <c r="G8" t="n">
        <v>18.13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54</v>
      </c>
      <c r="N8" t="n">
        <v>23.53</v>
      </c>
      <c r="O8" t="n">
        <v>17976.29</v>
      </c>
      <c r="P8" t="n">
        <v>189</v>
      </c>
      <c r="Q8" t="n">
        <v>467.1</v>
      </c>
      <c r="R8" t="n">
        <v>101.83</v>
      </c>
      <c r="S8" t="n">
        <v>39.61</v>
      </c>
      <c r="T8" t="n">
        <v>25923.94</v>
      </c>
      <c r="U8" t="n">
        <v>0.39</v>
      </c>
      <c r="V8" t="n">
        <v>0.6899999999999999</v>
      </c>
      <c r="W8" t="n">
        <v>2.7</v>
      </c>
      <c r="X8" t="n">
        <v>1.59</v>
      </c>
      <c r="Y8" t="n">
        <v>1</v>
      </c>
      <c r="Z8" t="n">
        <v>10</v>
      </c>
      <c r="AA8" t="n">
        <v>390.2046054469266</v>
      </c>
      <c r="AB8" t="n">
        <v>533.8951557847319</v>
      </c>
      <c r="AC8" t="n">
        <v>482.9409514431936</v>
      </c>
      <c r="AD8" t="n">
        <v>390204.6054469266</v>
      </c>
      <c r="AE8" t="n">
        <v>533895.1557847318</v>
      </c>
      <c r="AF8" t="n">
        <v>7.540100452582963e-06</v>
      </c>
      <c r="AG8" t="n">
        <v>25</v>
      </c>
      <c r="AH8" t="n">
        <v>482940.9514431936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4.902</v>
      </c>
      <c r="E9" t="n">
        <v>20.4</v>
      </c>
      <c r="F9" t="n">
        <v>16.73</v>
      </c>
      <c r="G9" t="n">
        <v>20.07</v>
      </c>
      <c r="H9" t="n">
        <v>0.34</v>
      </c>
      <c r="I9" t="n">
        <v>50</v>
      </c>
      <c r="J9" t="n">
        <v>144.2</v>
      </c>
      <c r="K9" t="n">
        <v>47.83</v>
      </c>
      <c r="L9" t="n">
        <v>2.75</v>
      </c>
      <c r="M9" t="n">
        <v>48</v>
      </c>
      <c r="N9" t="n">
        <v>23.62</v>
      </c>
      <c r="O9" t="n">
        <v>18018.55</v>
      </c>
      <c r="P9" t="n">
        <v>186.29</v>
      </c>
      <c r="Q9" t="n">
        <v>467.08</v>
      </c>
      <c r="R9" t="n">
        <v>95.2</v>
      </c>
      <c r="S9" t="n">
        <v>39.61</v>
      </c>
      <c r="T9" t="n">
        <v>22639.72</v>
      </c>
      <c r="U9" t="n">
        <v>0.42</v>
      </c>
      <c r="V9" t="n">
        <v>0.7</v>
      </c>
      <c r="W9" t="n">
        <v>2.69</v>
      </c>
      <c r="X9" t="n">
        <v>1.39</v>
      </c>
      <c r="Y9" t="n">
        <v>1</v>
      </c>
      <c r="Z9" t="n">
        <v>10</v>
      </c>
      <c r="AA9" t="n">
        <v>375.9890985578953</v>
      </c>
      <c r="AB9" t="n">
        <v>514.4448721152569</v>
      </c>
      <c r="AC9" t="n">
        <v>465.3469755484888</v>
      </c>
      <c r="AD9" t="n">
        <v>375989.0985578953</v>
      </c>
      <c r="AE9" t="n">
        <v>514444.8721152568</v>
      </c>
      <c r="AF9" t="n">
        <v>7.676020189932233e-06</v>
      </c>
      <c r="AG9" t="n">
        <v>24</v>
      </c>
      <c r="AH9" t="n">
        <v>465346.9755484888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4.9535</v>
      </c>
      <c r="E10" t="n">
        <v>20.19</v>
      </c>
      <c r="F10" t="n">
        <v>16.63</v>
      </c>
      <c r="G10" t="n">
        <v>21.69</v>
      </c>
      <c r="H10" t="n">
        <v>0.37</v>
      </c>
      <c r="I10" t="n">
        <v>46</v>
      </c>
      <c r="J10" t="n">
        <v>144.54</v>
      </c>
      <c r="K10" t="n">
        <v>47.83</v>
      </c>
      <c r="L10" t="n">
        <v>3</v>
      </c>
      <c r="M10" t="n">
        <v>44</v>
      </c>
      <c r="N10" t="n">
        <v>23.71</v>
      </c>
      <c r="O10" t="n">
        <v>18060.85</v>
      </c>
      <c r="P10" t="n">
        <v>184.63</v>
      </c>
      <c r="Q10" t="n">
        <v>467.09</v>
      </c>
      <c r="R10" t="n">
        <v>92.14</v>
      </c>
      <c r="S10" t="n">
        <v>39.61</v>
      </c>
      <c r="T10" t="n">
        <v>21132.19</v>
      </c>
      <c r="U10" t="n">
        <v>0.43</v>
      </c>
      <c r="V10" t="n">
        <v>0.7</v>
      </c>
      <c r="W10" t="n">
        <v>2.68</v>
      </c>
      <c r="X10" t="n">
        <v>1.3</v>
      </c>
      <c r="Y10" t="n">
        <v>1</v>
      </c>
      <c r="Z10" t="n">
        <v>10</v>
      </c>
      <c r="AA10" t="n">
        <v>373.4089613901106</v>
      </c>
      <c r="AB10" t="n">
        <v>510.9146146146755</v>
      </c>
      <c r="AC10" t="n">
        <v>462.1536408690154</v>
      </c>
      <c r="AD10" t="n">
        <v>373408.9613901105</v>
      </c>
      <c r="AE10" t="n">
        <v>510914.6146146755</v>
      </c>
      <c r="AF10" t="n">
        <v>7.756663812898677e-06</v>
      </c>
      <c r="AG10" t="n">
        <v>24</v>
      </c>
      <c r="AH10" t="n">
        <v>462153.6408690154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5.0147</v>
      </c>
      <c r="E11" t="n">
        <v>19.94</v>
      </c>
      <c r="F11" t="n">
        <v>16.5</v>
      </c>
      <c r="G11" t="n">
        <v>23.57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182.5</v>
      </c>
      <c r="Q11" t="n">
        <v>467.09</v>
      </c>
      <c r="R11" t="n">
        <v>87.97</v>
      </c>
      <c r="S11" t="n">
        <v>39.61</v>
      </c>
      <c r="T11" t="n">
        <v>19064.09</v>
      </c>
      <c r="U11" t="n">
        <v>0.45</v>
      </c>
      <c r="V11" t="n">
        <v>0.71</v>
      </c>
      <c r="W11" t="n">
        <v>2.67</v>
      </c>
      <c r="X11" t="n">
        <v>1.17</v>
      </c>
      <c r="Y11" t="n">
        <v>1</v>
      </c>
      <c r="Z11" t="n">
        <v>10</v>
      </c>
      <c r="AA11" t="n">
        <v>370.3033228267041</v>
      </c>
      <c r="AB11" t="n">
        <v>506.6653429211192</v>
      </c>
      <c r="AC11" t="n">
        <v>458.3099137020018</v>
      </c>
      <c r="AD11" t="n">
        <v>370303.3228267041</v>
      </c>
      <c r="AE11" t="n">
        <v>506665.3429211192</v>
      </c>
      <c r="AF11" t="n">
        <v>7.852496623103462e-06</v>
      </c>
      <c r="AG11" t="n">
        <v>24</v>
      </c>
      <c r="AH11" t="n">
        <v>458309.9137020018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5.0716</v>
      </c>
      <c r="E12" t="n">
        <v>19.72</v>
      </c>
      <c r="F12" t="n">
        <v>16.39</v>
      </c>
      <c r="G12" t="n">
        <v>25.88</v>
      </c>
      <c r="H12" t="n">
        <v>0.43</v>
      </c>
      <c r="I12" t="n">
        <v>38</v>
      </c>
      <c r="J12" t="n">
        <v>145.23</v>
      </c>
      <c r="K12" t="n">
        <v>47.83</v>
      </c>
      <c r="L12" t="n">
        <v>3.5</v>
      </c>
      <c r="M12" t="n">
        <v>36</v>
      </c>
      <c r="N12" t="n">
        <v>23.9</v>
      </c>
      <c r="O12" t="n">
        <v>18145.54</v>
      </c>
      <c r="P12" t="n">
        <v>180.47</v>
      </c>
      <c r="Q12" t="n">
        <v>467.1</v>
      </c>
      <c r="R12" t="n">
        <v>84.38</v>
      </c>
      <c r="S12" t="n">
        <v>39.61</v>
      </c>
      <c r="T12" t="n">
        <v>17291.48</v>
      </c>
      <c r="U12" t="n">
        <v>0.47</v>
      </c>
      <c r="V12" t="n">
        <v>0.71</v>
      </c>
      <c r="W12" t="n">
        <v>2.67</v>
      </c>
      <c r="X12" t="n">
        <v>1.06</v>
      </c>
      <c r="Y12" t="n">
        <v>1</v>
      </c>
      <c r="Z12" t="n">
        <v>10</v>
      </c>
      <c r="AA12" t="n">
        <v>357.7698654528153</v>
      </c>
      <c r="AB12" t="n">
        <v>489.5165136050496</v>
      </c>
      <c r="AC12" t="n">
        <v>442.7977445873247</v>
      </c>
      <c r="AD12" t="n">
        <v>357769.8654528153</v>
      </c>
      <c r="AE12" t="n">
        <v>489516.5136050496</v>
      </c>
      <c r="AF12" t="n">
        <v>7.941596082264446e-06</v>
      </c>
      <c r="AG12" t="n">
        <v>23</v>
      </c>
      <c r="AH12" t="n">
        <v>442797.7445873247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5.0977</v>
      </c>
      <c r="E13" t="n">
        <v>19.62</v>
      </c>
      <c r="F13" t="n">
        <v>16.35</v>
      </c>
      <c r="G13" t="n">
        <v>27.25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179.81</v>
      </c>
      <c r="Q13" t="n">
        <v>467.08</v>
      </c>
      <c r="R13" t="n">
        <v>83.28</v>
      </c>
      <c r="S13" t="n">
        <v>39.61</v>
      </c>
      <c r="T13" t="n">
        <v>16750.69</v>
      </c>
      <c r="U13" t="n">
        <v>0.48</v>
      </c>
      <c r="V13" t="n">
        <v>0.71</v>
      </c>
      <c r="W13" t="n">
        <v>2.66</v>
      </c>
      <c r="X13" t="n">
        <v>1.01</v>
      </c>
      <c r="Y13" t="n">
        <v>1</v>
      </c>
      <c r="Z13" t="n">
        <v>10</v>
      </c>
      <c r="AA13" t="n">
        <v>356.6594041386043</v>
      </c>
      <c r="AB13" t="n">
        <v>487.9971314448504</v>
      </c>
      <c r="AC13" t="n">
        <v>441.4233701280288</v>
      </c>
      <c r="AD13" t="n">
        <v>356659.4041386043</v>
      </c>
      <c r="AE13" t="n">
        <v>487997.1314448504</v>
      </c>
      <c r="AF13" t="n">
        <v>7.98246595720472e-06</v>
      </c>
      <c r="AG13" t="n">
        <v>23</v>
      </c>
      <c r="AH13" t="n">
        <v>441423.3701280287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5.1409</v>
      </c>
      <c r="E14" t="n">
        <v>19.45</v>
      </c>
      <c r="F14" t="n">
        <v>16.27</v>
      </c>
      <c r="G14" t="n">
        <v>29.58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178.27</v>
      </c>
      <c r="Q14" t="n">
        <v>467.14</v>
      </c>
      <c r="R14" t="n">
        <v>80.42</v>
      </c>
      <c r="S14" t="n">
        <v>39.61</v>
      </c>
      <c r="T14" t="n">
        <v>15335.19</v>
      </c>
      <c r="U14" t="n">
        <v>0.49</v>
      </c>
      <c r="V14" t="n">
        <v>0.72</v>
      </c>
      <c r="W14" t="n">
        <v>2.66</v>
      </c>
      <c r="X14" t="n">
        <v>0.9399999999999999</v>
      </c>
      <c r="Y14" t="n">
        <v>1</v>
      </c>
      <c r="Z14" t="n">
        <v>10</v>
      </c>
      <c r="AA14" t="n">
        <v>354.5963692061384</v>
      </c>
      <c r="AB14" t="n">
        <v>485.1743960355728</v>
      </c>
      <c r="AC14" t="n">
        <v>438.8700326244785</v>
      </c>
      <c r="AD14" t="n">
        <v>354596.3692061384</v>
      </c>
      <c r="AE14" t="n">
        <v>485174.3960355728</v>
      </c>
      <c r="AF14" t="n">
        <v>8.05011264676104e-06</v>
      </c>
      <c r="AG14" t="n">
        <v>23</v>
      </c>
      <c r="AH14" t="n">
        <v>438870.0326244786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5.17</v>
      </c>
      <c r="E15" t="n">
        <v>19.34</v>
      </c>
      <c r="F15" t="n">
        <v>16.22</v>
      </c>
      <c r="G15" t="n">
        <v>31.39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177.39</v>
      </c>
      <c r="Q15" t="n">
        <v>467.07</v>
      </c>
      <c r="R15" t="n">
        <v>78.59</v>
      </c>
      <c r="S15" t="n">
        <v>39.61</v>
      </c>
      <c r="T15" t="n">
        <v>14431.09</v>
      </c>
      <c r="U15" t="n">
        <v>0.5</v>
      </c>
      <c r="V15" t="n">
        <v>0.72</v>
      </c>
      <c r="W15" t="n">
        <v>2.67</v>
      </c>
      <c r="X15" t="n">
        <v>0.89</v>
      </c>
      <c r="Y15" t="n">
        <v>1</v>
      </c>
      <c r="Z15" t="n">
        <v>10</v>
      </c>
      <c r="AA15" t="n">
        <v>353.3107356526556</v>
      </c>
      <c r="AB15" t="n">
        <v>483.4153354895483</v>
      </c>
      <c r="AC15" t="n">
        <v>437.2788543481096</v>
      </c>
      <c r="AD15" t="n">
        <v>353310.7356526556</v>
      </c>
      <c r="AE15" t="n">
        <v>483415.3354895483</v>
      </c>
      <c r="AF15" t="n">
        <v>8.095680208476058e-06</v>
      </c>
      <c r="AG15" t="n">
        <v>23</v>
      </c>
      <c r="AH15" t="n">
        <v>437278.8543481096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5.2095</v>
      </c>
      <c r="E16" t="n">
        <v>19.2</v>
      </c>
      <c r="F16" t="n">
        <v>16.13</v>
      </c>
      <c r="G16" t="n">
        <v>33.37</v>
      </c>
      <c r="H16" t="n">
        <v>0.54</v>
      </c>
      <c r="I16" t="n">
        <v>29</v>
      </c>
      <c r="J16" t="n">
        <v>146.61</v>
      </c>
      <c r="K16" t="n">
        <v>47.83</v>
      </c>
      <c r="L16" t="n">
        <v>4.5</v>
      </c>
      <c r="M16" t="n">
        <v>27</v>
      </c>
      <c r="N16" t="n">
        <v>24.28</v>
      </c>
      <c r="O16" t="n">
        <v>18315.3</v>
      </c>
      <c r="P16" t="n">
        <v>175.52</v>
      </c>
      <c r="Q16" t="n">
        <v>467.07</v>
      </c>
      <c r="R16" t="n">
        <v>75.79000000000001</v>
      </c>
      <c r="S16" t="n">
        <v>39.61</v>
      </c>
      <c r="T16" t="n">
        <v>13040.79</v>
      </c>
      <c r="U16" t="n">
        <v>0.52</v>
      </c>
      <c r="V16" t="n">
        <v>0.72</v>
      </c>
      <c r="W16" t="n">
        <v>2.66</v>
      </c>
      <c r="X16" t="n">
        <v>0.8</v>
      </c>
      <c r="Y16" t="n">
        <v>1</v>
      </c>
      <c r="Z16" t="n">
        <v>10</v>
      </c>
      <c r="AA16" t="n">
        <v>351.212879494791</v>
      </c>
      <c r="AB16" t="n">
        <v>480.5449561434763</v>
      </c>
      <c r="AC16" t="n">
        <v>434.6824199782239</v>
      </c>
      <c r="AD16" t="n">
        <v>351212.879494791</v>
      </c>
      <c r="AE16" t="n">
        <v>480544.9561434762</v>
      </c>
      <c r="AF16" t="n">
        <v>8.157533084343527e-06</v>
      </c>
      <c r="AG16" t="n">
        <v>23</v>
      </c>
      <c r="AH16" t="n">
        <v>434682.419978224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5.2214</v>
      </c>
      <c r="E17" t="n">
        <v>19.15</v>
      </c>
      <c r="F17" t="n">
        <v>16.11</v>
      </c>
      <c r="G17" t="n">
        <v>34.53</v>
      </c>
      <c r="H17" t="n">
        <v>0.57</v>
      </c>
      <c r="I17" t="n">
        <v>28</v>
      </c>
      <c r="J17" t="n">
        <v>146.95</v>
      </c>
      <c r="K17" t="n">
        <v>47.83</v>
      </c>
      <c r="L17" t="n">
        <v>4.75</v>
      </c>
      <c r="M17" t="n">
        <v>26</v>
      </c>
      <c r="N17" t="n">
        <v>24.37</v>
      </c>
      <c r="O17" t="n">
        <v>18357.82</v>
      </c>
      <c r="P17" t="n">
        <v>174.86</v>
      </c>
      <c r="Q17" t="n">
        <v>467.1</v>
      </c>
      <c r="R17" t="n">
        <v>75.15000000000001</v>
      </c>
      <c r="S17" t="n">
        <v>39.61</v>
      </c>
      <c r="T17" t="n">
        <v>12728.33</v>
      </c>
      <c r="U17" t="n">
        <v>0.53</v>
      </c>
      <c r="V17" t="n">
        <v>0.72</v>
      </c>
      <c r="W17" t="n">
        <v>2.66</v>
      </c>
      <c r="X17" t="n">
        <v>0.78</v>
      </c>
      <c r="Y17" t="n">
        <v>1</v>
      </c>
      <c r="Z17" t="n">
        <v>10</v>
      </c>
      <c r="AA17" t="n">
        <v>350.5622478302146</v>
      </c>
      <c r="AB17" t="n">
        <v>479.6547331961595</v>
      </c>
      <c r="AC17" t="n">
        <v>433.8771586595633</v>
      </c>
      <c r="AD17" t="n">
        <v>350562.2478302146</v>
      </c>
      <c r="AE17" t="n">
        <v>479654.7331961595</v>
      </c>
      <c r="AF17" t="n">
        <v>8.176167241883346e-06</v>
      </c>
      <c r="AG17" t="n">
        <v>23</v>
      </c>
      <c r="AH17" t="n">
        <v>433877.1586595633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5.2595</v>
      </c>
      <c r="E18" t="n">
        <v>19.01</v>
      </c>
      <c r="F18" t="n">
        <v>16.03</v>
      </c>
      <c r="G18" t="n">
        <v>37</v>
      </c>
      <c r="H18" t="n">
        <v>0.6</v>
      </c>
      <c r="I18" t="n">
        <v>26</v>
      </c>
      <c r="J18" t="n">
        <v>147.3</v>
      </c>
      <c r="K18" t="n">
        <v>47.83</v>
      </c>
      <c r="L18" t="n">
        <v>5</v>
      </c>
      <c r="M18" t="n">
        <v>24</v>
      </c>
      <c r="N18" t="n">
        <v>24.47</v>
      </c>
      <c r="O18" t="n">
        <v>18400.38</v>
      </c>
      <c r="P18" t="n">
        <v>173.55</v>
      </c>
      <c r="Q18" t="n">
        <v>467.21</v>
      </c>
      <c r="R18" t="n">
        <v>72.8</v>
      </c>
      <c r="S18" t="n">
        <v>39.61</v>
      </c>
      <c r="T18" t="n">
        <v>11562.1</v>
      </c>
      <c r="U18" t="n">
        <v>0.54</v>
      </c>
      <c r="V18" t="n">
        <v>0.73</v>
      </c>
      <c r="W18" t="n">
        <v>2.65</v>
      </c>
      <c r="X18" t="n">
        <v>0.7</v>
      </c>
      <c r="Y18" t="n">
        <v>1</v>
      </c>
      <c r="Z18" t="n">
        <v>10</v>
      </c>
      <c r="AA18" t="n">
        <v>348.8238693540478</v>
      </c>
      <c r="AB18" t="n">
        <v>477.2762070732224</v>
      </c>
      <c r="AC18" t="n">
        <v>431.725635731517</v>
      </c>
      <c r="AD18" t="n">
        <v>348823.8693540478</v>
      </c>
      <c r="AE18" t="n">
        <v>477276.2070732224</v>
      </c>
      <c r="AF18" t="n">
        <v>8.235827863922598e-06</v>
      </c>
      <c r="AG18" t="n">
        <v>23</v>
      </c>
      <c r="AH18" t="n">
        <v>431725.635731517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5.2662</v>
      </c>
      <c r="E19" t="n">
        <v>18.99</v>
      </c>
      <c r="F19" t="n">
        <v>16.04</v>
      </c>
      <c r="G19" t="n">
        <v>38.49</v>
      </c>
      <c r="H19" t="n">
        <v>0.63</v>
      </c>
      <c r="I19" t="n">
        <v>25</v>
      </c>
      <c r="J19" t="n">
        <v>147.64</v>
      </c>
      <c r="K19" t="n">
        <v>47.83</v>
      </c>
      <c r="L19" t="n">
        <v>5.25</v>
      </c>
      <c r="M19" t="n">
        <v>23</v>
      </c>
      <c r="N19" t="n">
        <v>24.56</v>
      </c>
      <c r="O19" t="n">
        <v>18442.97</v>
      </c>
      <c r="P19" t="n">
        <v>172.86</v>
      </c>
      <c r="Q19" t="n">
        <v>467.09</v>
      </c>
      <c r="R19" t="n">
        <v>72.93000000000001</v>
      </c>
      <c r="S19" t="n">
        <v>39.61</v>
      </c>
      <c r="T19" t="n">
        <v>11631.91</v>
      </c>
      <c r="U19" t="n">
        <v>0.54</v>
      </c>
      <c r="V19" t="n">
        <v>0.73</v>
      </c>
      <c r="W19" t="n">
        <v>2.65</v>
      </c>
      <c r="X19" t="n">
        <v>0.7</v>
      </c>
      <c r="Y19" t="n">
        <v>1</v>
      </c>
      <c r="Z19" t="n">
        <v>10</v>
      </c>
      <c r="AA19" t="n">
        <v>338.6555878177026</v>
      </c>
      <c r="AB19" t="n">
        <v>463.3635156822735</v>
      </c>
      <c r="AC19" t="n">
        <v>419.1407520803354</v>
      </c>
      <c r="AD19" t="n">
        <v>338655.5878177026</v>
      </c>
      <c r="AE19" t="n">
        <v>463363.5156822735</v>
      </c>
      <c r="AF19" t="n">
        <v>8.246319364386194e-06</v>
      </c>
      <c r="AG19" t="n">
        <v>22</v>
      </c>
      <c r="AH19" t="n">
        <v>419140.7520803354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5.2846</v>
      </c>
      <c r="E20" t="n">
        <v>18.92</v>
      </c>
      <c r="F20" t="n">
        <v>16</v>
      </c>
      <c r="G20" t="n">
        <v>40</v>
      </c>
      <c r="H20" t="n">
        <v>0.66</v>
      </c>
      <c r="I20" t="n">
        <v>24</v>
      </c>
      <c r="J20" t="n">
        <v>147.99</v>
      </c>
      <c r="K20" t="n">
        <v>47.83</v>
      </c>
      <c r="L20" t="n">
        <v>5.5</v>
      </c>
      <c r="M20" t="n">
        <v>22</v>
      </c>
      <c r="N20" t="n">
        <v>24.66</v>
      </c>
      <c r="O20" t="n">
        <v>18485.59</v>
      </c>
      <c r="P20" t="n">
        <v>171.79</v>
      </c>
      <c r="Q20" t="n">
        <v>467.14</v>
      </c>
      <c r="R20" t="n">
        <v>71.62</v>
      </c>
      <c r="S20" t="n">
        <v>39.61</v>
      </c>
      <c r="T20" t="n">
        <v>10981.93</v>
      </c>
      <c r="U20" t="n">
        <v>0.55</v>
      </c>
      <c r="V20" t="n">
        <v>0.73</v>
      </c>
      <c r="W20" t="n">
        <v>2.65</v>
      </c>
      <c r="X20" t="n">
        <v>0.67</v>
      </c>
      <c r="Y20" t="n">
        <v>1</v>
      </c>
      <c r="Z20" t="n">
        <v>10</v>
      </c>
      <c r="AA20" t="n">
        <v>337.6237122617928</v>
      </c>
      <c r="AB20" t="n">
        <v>461.9516580235412</v>
      </c>
      <c r="AC20" t="n">
        <v>417.8636401349978</v>
      </c>
      <c r="AD20" t="n">
        <v>337623.7122617929</v>
      </c>
      <c r="AE20" t="n">
        <v>461951.6580235412</v>
      </c>
      <c r="AF20" t="n">
        <v>8.275131843271292e-06</v>
      </c>
      <c r="AG20" t="n">
        <v>22</v>
      </c>
      <c r="AH20" t="n">
        <v>417863.6401349978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5.3015</v>
      </c>
      <c r="E21" t="n">
        <v>18.86</v>
      </c>
      <c r="F21" t="n">
        <v>15.97</v>
      </c>
      <c r="G21" t="n">
        <v>41.66</v>
      </c>
      <c r="H21" t="n">
        <v>0.6899999999999999</v>
      </c>
      <c r="I21" t="n">
        <v>23</v>
      </c>
      <c r="J21" t="n">
        <v>148.33</v>
      </c>
      <c r="K21" t="n">
        <v>47.83</v>
      </c>
      <c r="L21" t="n">
        <v>5.75</v>
      </c>
      <c r="M21" t="n">
        <v>21</v>
      </c>
      <c r="N21" t="n">
        <v>24.75</v>
      </c>
      <c r="O21" t="n">
        <v>18528.25</v>
      </c>
      <c r="P21" t="n">
        <v>170.71</v>
      </c>
      <c r="Q21" t="n">
        <v>467.1</v>
      </c>
      <c r="R21" t="n">
        <v>70.62</v>
      </c>
      <c r="S21" t="n">
        <v>39.61</v>
      </c>
      <c r="T21" t="n">
        <v>10487.05</v>
      </c>
      <c r="U21" t="n">
        <v>0.5600000000000001</v>
      </c>
      <c r="V21" t="n">
        <v>0.73</v>
      </c>
      <c r="W21" t="n">
        <v>2.65</v>
      </c>
      <c r="X21" t="n">
        <v>0.64</v>
      </c>
      <c r="Y21" t="n">
        <v>1</v>
      </c>
      <c r="Z21" t="n">
        <v>10</v>
      </c>
      <c r="AA21" t="n">
        <v>336.6564967455108</v>
      </c>
      <c r="AB21" t="n">
        <v>460.6282710836271</v>
      </c>
      <c r="AC21" t="n">
        <v>416.6665553872439</v>
      </c>
      <c r="AD21" t="n">
        <v>336656.4967455108</v>
      </c>
      <c r="AE21" t="n">
        <v>460628.2710836271</v>
      </c>
      <c r="AF21" t="n">
        <v>8.301595478769019e-06</v>
      </c>
      <c r="AG21" t="n">
        <v>22</v>
      </c>
      <c r="AH21" t="n">
        <v>416666.5553872439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5.3177</v>
      </c>
      <c r="E22" t="n">
        <v>18.81</v>
      </c>
      <c r="F22" t="n">
        <v>15.94</v>
      </c>
      <c r="G22" t="n">
        <v>43.48</v>
      </c>
      <c r="H22" t="n">
        <v>0.71</v>
      </c>
      <c r="I22" t="n">
        <v>22</v>
      </c>
      <c r="J22" t="n">
        <v>148.68</v>
      </c>
      <c r="K22" t="n">
        <v>47.83</v>
      </c>
      <c r="L22" t="n">
        <v>6</v>
      </c>
      <c r="M22" t="n">
        <v>20</v>
      </c>
      <c r="N22" t="n">
        <v>24.85</v>
      </c>
      <c r="O22" t="n">
        <v>18570.94</v>
      </c>
      <c r="P22" t="n">
        <v>169.72</v>
      </c>
      <c r="Q22" t="n">
        <v>467.07</v>
      </c>
      <c r="R22" t="n">
        <v>69.66</v>
      </c>
      <c r="S22" t="n">
        <v>39.61</v>
      </c>
      <c r="T22" t="n">
        <v>10010.28</v>
      </c>
      <c r="U22" t="n">
        <v>0.57</v>
      </c>
      <c r="V22" t="n">
        <v>0.73</v>
      </c>
      <c r="W22" t="n">
        <v>2.65</v>
      </c>
      <c r="X22" t="n">
        <v>0.61</v>
      </c>
      <c r="Y22" t="n">
        <v>1</v>
      </c>
      <c r="Z22" t="n">
        <v>10</v>
      </c>
      <c r="AA22" t="n">
        <v>335.7522862517088</v>
      </c>
      <c r="AB22" t="n">
        <v>459.3910903950554</v>
      </c>
      <c r="AC22" t="n">
        <v>415.5474494871955</v>
      </c>
      <c r="AD22" t="n">
        <v>335752.2862517087</v>
      </c>
      <c r="AE22" t="n">
        <v>459391.0903950554</v>
      </c>
      <c r="AF22" t="n">
        <v>8.326962987352638e-06</v>
      </c>
      <c r="AG22" t="n">
        <v>22</v>
      </c>
      <c r="AH22" t="n">
        <v>415547.4494871955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5.3336</v>
      </c>
      <c r="E23" t="n">
        <v>18.75</v>
      </c>
      <c r="F23" t="n">
        <v>15.91</v>
      </c>
      <c r="G23" t="n">
        <v>45.47</v>
      </c>
      <c r="H23" t="n">
        <v>0.74</v>
      </c>
      <c r="I23" t="n">
        <v>21</v>
      </c>
      <c r="J23" t="n">
        <v>149.02</v>
      </c>
      <c r="K23" t="n">
        <v>47.83</v>
      </c>
      <c r="L23" t="n">
        <v>6.25</v>
      </c>
      <c r="M23" t="n">
        <v>19</v>
      </c>
      <c r="N23" t="n">
        <v>24.95</v>
      </c>
      <c r="O23" t="n">
        <v>18613.66</v>
      </c>
      <c r="P23" t="n">
        <v>168.94</v>
      </c>
      <c r="Q23" t="n">
        <v>467.08</v>
      </c>
      <c r="R23" t="n">
        <v>68.92</v>
      </c>
      <c r="S23" t="n">
        <v>39.61</v>
      </c>
      <c r="T23" t="n">
        <v>9647.59</v>
      </c>
      <c r="U23" t="n">
        <v>0.57</v>
      </c>
      <c r="V23" t="n">
        <v>0.73</v>
      </c>
      <c r="W23" t="n">
        <v>2.64</v>
      </c>
      <c r="X23" t="n">
        <v>0.58</v>
      </c>
      <c r="Y23" t="n">
        <v>1</v>
      </c>
      <c r="Z23" t="n">
        <v>10</v>
      </c>
      <c r="AA23" t="n">
        <v>334.9555543861625</v>
      </c>
      <c r="AB23" t="n">
        <v>458.300966707286</v>
      </c>
      <c r="AC23" t="n">
        <v>414.5613656741885</v>
      </c>
      <c r="AD23" t="n">
        <v>334955.5543861625</v>
      </c>
      <c r="AE23" t="n">
        <v>458300.966707286</v>
      </c>
      <c r="AF23" t="n">
        <v>8.351860727258783e-06</v>
      </c>
      <c r="AG23" t="n">
        <v>22</v>
      </c>
      <c r="AH23" t="n">
        <v>414561.3656741885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5.3513</v>
      </c>
      <c r="E24" t="n">
        <v>18.69</v>
      </c>
      <c r="F24" t="n">
        <v>15.88</v>
      </c>
      <c r="G24" t="n">
        <v>47.64</v>
      </c>
      <c r="H24" t="n">
        <v>0.77</v>
      </c>
      <c r="I24" t="n">
        <v>20</v>
      </c>
      <c r="J24" t="n">
        <v>149.37</v>
      </c>
      <c r="K24" t="n">
        <v>47.83</v>
      </c>
      <c r="L24" t="n">
        <v>6.5</v>
      </c>
      <c r="M24" t="n">
        <v>18</v>
      </c>
      <c r="N24" t="n">
        <v>25.04</v>
      </c>
      <c r="O24" t="n">
        <v>18656.42</v>
      </c>
      <c r="P24" t="n">
        <v>168.56</v>
      </c>
      <c r="Q24" t="n">
        <v>467.09</v>
      </c>
      <c r="R24" t="n">
        <v>67.78</v>
      </c>
      <c r="S24" t="n">
        <v>39.61</v>
      </c>
      <c r="T24" t="n">
        <v>9080.059999999999</v>
      </c>
      <c r="U24" t="n">
        <v>0.58</v>
      </c>
      <c r="V24" t="n">
        <v>0.73</v>
      </c>
      <c r="W24" t="n">
        <v>2.64</v>
      </c>
      <c r="X24" t="n">
        <v>0.55</v>
      </c>
      <c r="Y24" t="n">
        <v>1</v>
      </c>
      <c r="Z24" t="n">
        <v>10</v>
      </c>
      <c r="AA24" t="n">
        <v>334.3041747298821</v>
      </c>
      <c r="AB24" t="n">
        <v>457.4097203247207</v>
      </c>
      <c r="AC24" t="n">
        <v>413.7551785955031</v>
      </c>
      <c r="AD24" t="n">
        <v>334304.1747298821</v>
      </c>
      <c r="AE24" t="n">
        <v>457409.7203247207</v>
      </c>
      <c r="AF24" t="n">
        <v>8.379577079229775e-06</v>
      </c>
      <c r="AG24" t="n">
        <v>22</v>
      </c>
      <c r="AH24" t="n">
        <v>413755.1785955031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5.3644</v>
      </c>
      <c r="E25" t="n">
        <v>18.64</v>
      </c>
      <c r="F25" t="n">
        <v>15.86</v>
      </c>
      <c r="G25" t="n">
        <v>50.1</v>
      </c>
      <c r="H25" t="n">
        <v>0.8</v>
      </c>
      <c r="I25" t="n">
        <v>19</v>
      </c>
      <c r="J25" t="n">
        <v>149.72</v>
      </c>
      <c r="K25" t="n">
        <v>47.83</v>
      </c>
      <c r="L25" t="n">
        <v>6.75</v>
      </c>
      <c r="M25" t="n">
        <v>17</v>
      </c>
      <c r="N25" t="n">
        <v>25.14</v>
      </c>
      <c r="O25" t="n">
        <v>18699.2</v>
      </c>
      <c r="P25" t="n">
        <v>167.75</v>
      </c>
      <c r="Q25" t="n">
        <v>467.07</v>
      </c>
      <c r="R25" t="n">
        <v>67.37</v>
      </c>
      <c r="S25" t="n">
        <v>39.61</v>
      </c>
      <c r="T25" t="n">
        <v>8881.299999999999</v>
      </c>
      <c r="U25" t="n">
        <v>0.59</v>
      </c>
      <c r="V25" t="n">
        <v>0.74</v>
      </c>
      <c r="W25" t="n">
        <v>2.64</v>
      </c>
      <c r="X25" t="n">
        <v>0.53</v>
      </c>
      <c r="Y25" t="n">
        <v>1</v>
      </c>
      <c r="Z25" t="n">
        <v>10</v>
      </c>
      <c r="AA25" t="n">
        <v>333.592453046188</v>
      </c>
      <c r="AB25" t="n">
        <v>456.4359113181458</v>
      </c>
      <c r="AC25" t="n">
        <v>412.8743085537662</v>
      </c>
      <c r="AD25" t="n">
        <v>333592.453046188</v>
      </c>
      <c r="AE25" t="n">
        <v>456435.9113181458</v>
      </c>
      <c r="AF25" t="n">
        <v>8.40009031147949e-06</v>
      </c>
      <c r="AG25" t="n">
        <v>22</v>
      </c>
      <c r="AH25" t="n">
        <v>412874.3085537662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5.3662</v>
      </c>
      <c r="E26" t="n">
        <v>18.64</v>
      </c>
      <c r="F26" t="n">
        <v>15.86</v>
      </c>
      <c r="G26" t="n">
        <v>50.08</v>
      </c>
      <c r="H26" t="n">
        <v>0.83</v>
      </c>
      <c r="I26" t="n">
        <v>19</v>
      </c>
      <c r="J26" t="n">
        <v>150.07</v>
      </c>
      <c r="K26" t="n">
        <v>47.83</v>
      </c>
      <c r="L26" t="n">
        <v>7</v>
      </c>
      <c r="M26" t="n">
        <v>17</v>
      </c>
      <c r="N26" t="n">
        <v>25.24</v>
      </c>
      <c r="O26" t="n">
        <v>18742.03</v>
      </c>
      <c r="P26" t="n">
        <v>167.06</v>
      </c>
      <c r="Q26" t="n">
        <v>467.11</v>
      </c>
      <c r="R26" t="n">
        <v>67.11</v>
      </c>
      <c r="S26" t="n">
        <v>39.61</v>
      </c>
      <c r="T26" t="n">
        <v>8749.559999999999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333.2415865250955</v>
      </c>
      <c r="AB26" t="n">
        <v>455.9558402648487</v>
      </c>
      <c r="AC26" t="n">
        <v>412.4400548080117</v>
      </c>
      <c r="AD26" t="n">
        <v>333241.5865250955</v>
      </c>
      <c r="AE26" t="n">
        <v>455955.8402648487</v>
      </c>
      <c r="AF26" t="n">
        <v>8.402908923544338e-06</v>
      </c>
      <c r="AG26" t="n">
        <v>22</v>
      </c>
      <c r="AH26" t="n">
        <v>412440.0548080117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5.3875</v>
      </c>
      <c r="E27" t="n">
        <v>18.56</v>
      </c>
      <c r="F27" t="n">
        <v>15.81</v>
      </c>
      <c r="G27" t="n">
        <v>52.71</v>
      </c>
      <c r="H27" t="n">
        <v>0.85</v>
      </c>
      <c r="I27" t="n">
        <v>18</v>
      </c>
      <c r="J27" t="n">
        <v>150.41</v>
      </c>
      <c r="K27" t="n">
        <v>47.83</v>
      </c>
      <c r="L27" t="n">
        <v>7.25</v>
      </c>
      <c r="M27" t="n">
        <v>16</v>
      </c>
      <c r="N27" t="n">
        <v>25.33</v>
      </c>
      <c r="O27" t="n">
        <v>18784.88</v>
      </c>
      <c r="P27" t="n">
        <v>165.55</v>
      </c>
      <c r="Q27" t="n">
        <v>467.12</v>
      </c>
      <c r="R27" t="n">
        <v>65.43000000000001</v>
      </c>
      <c r="S27" t="n">
        <v>39.61</v>
      </c>
      <c r="T27" t="n">
        <v>7914.27</v>
      </c>
      <c r="U27" t="n">
        <v>0.61</v>
      </c>
      <c r="V27" t="n">
        <v>0.74</v>
      </c>
      <c r="W27" t="n">
        <v>2.64</v>
      </c>
      <c r="X27" t="n">
        <v>0.48</v>
      </c>
      <c r="Y27" t="n">
        <v>1</v>
      </c>
      <c r="Z27" t="n">
        <v>10</v>
      </c>
      <c r="AA27" t="n">
        <v>331.9594451151714</v>
      </c>
      <c r="AB27" t="n">
        <v>454.2015578237035</v>
      </c>
      <c r="AC27" t="n">
        <v>410.8531986208986</v>
      </c>
      <c r="AD27" t="n">
        <v>331959.4451151714</v>
      </c>
      <c r="AE27" t="n">
        <v>454201.5578237035</v>
      </c>
      <c r="AF27" t="n">
        <v>8.436262499645024e-06</v>
      </c>
      <c r="AG27" t="n">
        <v>22</v>
      </c>
      <c r="AH27" t="n">
        <v>410853.1986208986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5.4011</v>
      </c>
      <c r="E28" t="n">
        <v>18.51</v>
      </c>
      <c r="F28" t="n">
        <v>15.8</v>
      </c>
      <c r="G28" t="n">
        <v>55.75</v>
      </c>
      <c r="H28" t="n">
        <v>0.88</v>
      </c>
      <c r="I28" t="n">
        <v>17</v>
      </c>
      <c r="J28" t="n">
        <v>150.76</v>
      </c>
      <c r="K28" t="n">
        <v>47.83</v>
      </c>
      <c r="L28" t="n">
        <v>7.5</v>
      </c>
      <c r="M28" t="n">
        <v>15</v>
      </c>
      <c r="N28" t="n">
        <v>25.43</v>
      </c>
      <c r="O28" t="n">
        <v>18827.77</v>
      </c>
      <c r="P28" t="n">
        <v>164.7</v>
      </c>
      <c r="Q28" t="n">
        <v>467.07</v>
      </c>
      <c r="R28" t="n">
        <v>64.97</v>
      </c>
      <c r="S28" t="n">
        <v>39.61</v>
      </c>
      <c r="T28" t="n">
        <v>7691.03</v>
      </c>
      <c r="U28" t="n">
        <v>0.61</v>
      </c>
      <c r="V28" t="n">
        <v>0.74</v>
      </c>
      <c r="W28" t="n">
        <v>2.64</v>
      </c>
      <c r="X28" t="n">
        <v>0.46</v>
      </c>
      <c r="Y28" t="n">
        <v>1</v>
      </c>
      <c r="Z28" t="n">
        <v>10</v>
      </c>
      <c r="AA28" t="n">
        <v>331.256553328729</v>
      </c>
      <c r="AB28" t="n">
        <v>453.2398302720959</v>
      </c>
      <c r="AC28" t="n">
        <v>409.9832569970234</v>
      </c>
      <c r="AD28" t="n">
        <v>331256.553328729</v>
      </c>
      <c r="AE28" t="n">
        <v>453239.8302720959</v>
      </c>
      <c r="AF28" t="n">
        <v>8.45755867969053e-06</v>
      </c>
      <c r="AG28" t="n">
        <v>22</v>
      </c>
      <c r="AH28" t="n">
        <v>409983.2569970234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5.4031</v>
      </c>
      <c r="E29" t="n">
        <v>18.51</v>
      </c>
      <c r="F29" t="n">
        <v>15.79</v>
      </c>
      <c r="G29" t="n">
        <v>55.72</v>
      </c>
      <c r="H29" t="n">
        <v>0.91</v>
      </c>
      <c r="I29" t="n">
        <v>17</v>
      </c>
      <c r="J29" t="n">
        <v>151.11</v>
      </c>
      <c r="K29" t="n">
        <v>47.83</v>
      </c>
      <c r="L29" t="n">
        <v>7.75</v>
      </c>
      <c r="M29" t="n">
        <v>15</v>
      </c>
      <c r="N29" t="n">
        <v>25.53</v>
      </c>
      <c r="O29" t="n">
        <v>18870.7</v>
      </c>
      <c r="P29" t="n">
        <v>164.33</v>
      </c>
      <c r="Q29" t="n">
        <v>467.11</v>
      </c>
      <c r="R29" t="n">
        <v>64.81</v>
      </c>
      <c r="S29" t="n">
        <v>39.61</v>
      </c>
      <c r="T29" t="n">
        <v>7609.91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331.0207314992203</v>
      </c>
      <c r="AB29" t="n">
        <v>452.9171684412374</v>
      </c>
      <c r="AC29" t="n">
        <v>409.6913895584433</v>
      </c>
      <c r="AD29" t="n">
        <v>331020.7314992204</v>
      </c>
      <c r="AE29" t="n">
        <v>452917.1684412374</v>
      </c>
      <c r="AF29" t="n">
        <v>8.460690470873694e-06</v>
      </c>
      <c r="AG29" t="n">
        <v>22</v>
      </c>
      <c r="AH29" t="n">
        <v>409691.3895584433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5.421</v>
      </c>
      <c r="E30" t="n">
        <v>18.45</v>
      </c>
      <c r="F30" t="n">
        <v>15.76</v>
      </c>
      <c r="G30" t="n">
        <v>59.09</v>
      </c>
      <c r="H30" t="n">
        <v>0.9399999999999999</v>
      </c>
      <c r="I30" t="n">
        <v>16</v>
      </c>
      <c r="J30" t="n">
        <v>151.46</v>
      </c>
      <c r="K30" t="n">
        <v>47.83</v>
      </c>
      <c r="L30" t="n">
        <v>8</v>
      </c>
      <c r="M30" t="n">
        <v>14</v>
      </c>
      <c r="N30" t="n">
        <v>25.63</v>
      </c>
      <c r="O30" t="n">
        <v>18913.66</v>
      </c>
      <c r="P30" t="n">
        <v>163.68</v>
      </c>
      <c r="Q30" t="n">
        <v>467.07</v>
      </c>
      <c r="R30" t="n">
        <v>63.77</v>
      </c>
      <c r="S30" t="n">
        <v>39.61</v>
      </c>
      <c r="T30" t="n">
        <v>7094.58</v>
      </c>
      <c r="U30" t="n">
        <v>0.62</v>
      </c>
      <c r="V30" t="n">
        <v>0.74</v>
      </c>
      <c r="W30" t="n">
        <v>2.63</v>
      </c>
      <c r="X30" t="n">
        <v>0.42</v>
      </c>
      <c r="Y30" t="n">
        <v>1</v>
      </c>
      <c r="Z30" t="n">
        <v>10</v>
      </c>
      <c r="AA30" t="n">
        <v>330.265820082894</v>
      </c>
      <c r="AB30" t="n">
        <v>451.8842653370786</v>
      </c>
      <c r="AC30" t="n">
        <v>408.7570652768568</v>
      </c>
      <c r="AD30" t="n">
        <v>330265.8200828941</v>
      </c>
      <c r="AE30" t="n">
        <v>451884.2653370786</v>
      </c>
      <c r="AF30" t="n">
        <v>8.488720001963001e-06</v>
      </c>
      <c r="AG30" t="n">
        <v>22</v>
      </c>
      <c r="AH30" t="n">
        <v>408757.0652768568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5.4171</v>
      </c>
      <c r="E31" t="n">
        <v>18.46</v>
      </c>
      <c r="F31" t="n">
        <v>15.77</v>
      </c>
      <c r="G31" t="n">
        <v>59.14</v>
      </c>
      <c r="H31" t="n">
        <v>0.96</v>
      </c>
      <c r="I31" t="n">
        <v>16</v>
      </c>
      <c r="J31" t="n">
        <v>151.81</v>
      </c>
      <c r="K31" t="n">
        <v>47.83</v>
      </c>
      <c r="L31" t="n">
        <v>8.25</v>
      </c>
      <c r="M31" t="n">
        <v>14</v>
      </c>
      <c r="N31" t="n">
        <v>25.73</v>
      </c>
      <c r="O31" t="n">
        <v>18956.65</v>
      </c>
      <c r="P31" t="n">
        <v>162.86</v>
      </c>
      <c r="Q31" t="n">
        <v>467.07</v>
      </c>
      <c r="R31" t="n">
        <v>64.03</v>
      </c>
      <c r="S31" t="n">
        <v>39.61</v>
      </c>
      <c r="T31" t="n">
        <v>7227.97</v>
      </c>
      <c r="U31" t="n">
        <v>0.62</v>
      </c>
      <c r="V31" t="n">
        <v>0.74</v>
      </c>
      <c r="W31" t="n">
        <v>2.64</v>
      </c>
      <c r="X31" t="n">
        <v>0.44</v>
      </c>
      <c r="Y31" t="n">
        <v>1</v>
      </c>
      <c r="Z31" t="n">
        <v>10</v>
      </c>
      <c r="AA31" t="n">
        <v>330.0098739727927</v>
      </c>
      <c r="AB31" t="n">
        <v>451.5340685776923</v>
      </c>
      <c r="AC31" t="n">
        <v>408.4402908046821</v>
      </c>
      <c r="AD31" t="n">
        <v>330009.8739727926</v>
      </c>
      <c r="AE31" t="n">
        <v>451534.0685776923</v>
      </c>
      <c r="AF31" t="n">
        <v>8.482613009155833e-06</v>
      </c>
      <c r="AG31" t="n">
        <v>22</v>
      </c>
      <c r="AH31" t="n">
        <v>408440.2908046821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5.4388</v>
      </c>
      <c r="E32" t="n">
        <v>18.39</v>
      </c>
      <c r="F32" t="n">
        <v>15.72</v>
      </c>
      <c r="G32" t="n">
        <v>62.9</v>
      </c>
      <c r="H32" t="n">
        <v>0.99</v>
      </c>
      <c r="I32" t="n">
        <v>15</v>
      </c>
      <c r="J32" t="n">
        <v>152.15</v>
      </c>
      <c r="K32" t="n">
        <v>47.83</v>
      </c>
      <c r="L32" t="n">
        <v>8.5</v>
      </c>
      <c r="M32" t="n">
        <v>13</v>
      </c>
      <c r="N32" t="n">
        <v>25.83</v>
      </c>
      <c r="O32" t="n">
        <v>18999.67</v>
      </c>
      <c r="P32" t="n">
        <v>161.52</v>
      </c>
      <c r="Q32" t="n">
        <v>467.1</v>
      </c>
      <c r="R32" t="n">
        <v>62.58</v>
      </c>
      <c r="S32" t="n">
        <v>39.61</v>
      </c>
      <c r="T32" t="n">
        <v>6508.36</v>
      </c>
      <c r="U32" t="n">
        <v>0.63</v>
      </c>
      <c r="V32" t="n">
        <v>0.74</v>
      </c>
      <c r="W32" t="n">
        <v>2.64</v>
      </c>
      <c r="X32" t="n">
        <v>0.39</v>
      </c>
      <c r="Y32" t="n">
        <v>1</v>
      </c>
      <c r="Z32" t="n">
        <v>10</v>
      </c>
      <c r="AA32" t="n">
        <v>328.819603478679</v>
      </c>
      <c r="AB32" t="n">
        <v>449.905487976618</v>
      </c>
      <c r="AC32" t="n">
        <v>406.9671396504471</v>
      </c>
      <c r="AD32" t="n">
        <v>328819.603478679</v>
      </c>
      <c r="AE32" t="n">
        <v>449905.487976618</v>
      </c>
      <c r="AF32" t="n">
        <v>8.51659294349315e-06</v>
      </c>
      <c r="AG32" t="n">
        <v>22</v>
      </c>
      <c r="AH32" t="n">
        <v>406967.1396504471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5.438</v>
      </c>
      <c r="E33" t="n">
        <v>18.39</v>
      </c>
      <c r="F33" t="n">
        <v>15.73</v>
      </c>
      <c r="G33" t="n">
        <v>62.91</v>
      </c>
      <c r="H33" t="n">
        <v>1.02</v>
      </c>
      <c r="I33" t="n">
        <v>15</v>
      </c>
      <c r="J33" t="n">
        <v>152.5</v>
      </c>
      <c r="K33" t="n">
        <v>47.83</v>
      </c>
      <c r="L33" t="n">
        <v>8.75</v>
      </c>
      <c r="M33" t="n">
        <v>13</v>
      </c>
      <c r="N33" t="n">
        <v>25.93</v>
      </c>
      <c r="O33" t="n">
        <v>19042.73</v>
      </c>
      <c r="P33" t="n">
        <v>161.21</v>
      </c>
      <c r="Q33" t="n">
        <v>467.21</v>
      </c>
      <c r="R33" t="n">
        <v>62.65</v>
      </c>
      <c r="S33" t="n">
        <v>39.61</v>
      </c>
      <c r="T33" t="n">
        <v>6541.09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328.7253972535421</v>
      </c>
      <c r="AB33" t="n">
        <v>449.7765908633003</v>
      </c>
      <c r="AC33" t="n">
        <v>406.8505442967161</v>
      </c>
      <c r="AD33" t="n">
        <v>328725.3972535421</v>
      </c>
      <c r="AE33" t="n">
        <v>449776.5908633003</v>
      </c>
      <c r="AF33" t="n">
        <v>8.515340227019886e-06</v>
      </c>
      <c r="AG33" t="n">
        <v>22</v>
      </c>
      <c r="AH33" t="n">
        <v>406850.5442967161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5.452</v>
      </c>
      <c r="E34" t="n">
        <v>18.34</v>
      </c>
      <c r="F34" t="n">
        <v>15.71</v>
      </c>
      <c r="G34" t="n">
        <v>67.33</v>
      </c>
      <c r="H34" t="n">
        <v>1.04</v>
      </c>
      <c r="I34" t="n">
        <v>14</v>
      </c>
      <c r="J34" t="n">
        <v>152.85</v>
      </c>
      <c r="K34" t="n">
        <v>47.83</v>
      </c>
      <c r="L34" t="n">
        <v>9</v>
      </c>
      <c r="M34" t="n">
        <v>12</v>
      </c>
      <c r="N34" t="n">
        <v>26.03</v>
      </c>
      <c r="O34" t="n">
        <v>19085.83</v>
      </c>
      <c r="P34" t="n">
        <v>160.67</v>
      </c>
      <c r="Q34" t="n">
        <v>467.08</v>
      </c>
      <c r="R34" t="n">
        <v>62.11</v>
      </c>
      <c r="S34" t="n">
        <v>39.61</v>
      </c>
      <c r="T34" t="n">
        <v>6276.36</v>
      </c>
      <c r="U34" t="n">
        <v>0.64</v>
      </c>
      <c r="V34" t="n">
        <v>0.74</v>
      </c>
      <c r="W34" t="n">
        <v>2.63</v>
      </c>
      <c r="X34" t="n">
        <v>0.38</v>
      </c>
      <c r="Y34" t="n">
        <v>1</v>
      </c>
      <c r="Z34" t="n">
        <v>10</v>
      </c>
      <c r="AA34" t="n">
        <v>328.1394767193107</v>
      </c>
      <c r="AB34" t="n">
        <v>448.9749085393752</v>
      </c>
      <c r="AC34" t="n">
        <v>406.1253734086183</v>
      </c>
      <c r="AD34" t="n">
        <v>328139.4767193107</v>
      </c>
      <c r="AE34" t="n">
        <v>448974.9085393752</v>
      </c>
      <c r="AF34" t="n">
        <v>8.537262765302026e-06</v>
      </c>
      <c r="AG34" t="n">
        <v>22</v>
      </c>
      <c r="AH34" t="n">
        <v>406125.3734086183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5.4563</v>
      </c>
      <c r="E35" t="n">
        <v>18.33</v>
      </c>
      <c r="F35" t="n">
        <v>15.69</v>
      </c>
      <c r="G35" t="n">
        <v>67.26000000000001</v>
      </c>
      <c r="H35" t="n">
        <v>1.07</v>
      </c>
      <c r="I35" t="n">
        <v>14</v>
      </c>
      <c r="J35" t="n">
        <v>153.2</v>
      </c>
      <c r="K35" t="n">
        <v>47.83</v>
      </c>
      <c r="L35" t="n">
        <v>9.25</v>
      </c>
      <c r="M35" t="n">
        <v>12</v>
      </c>
      <c r="N35" t="n">
        <v>26.12</v>
      </c>
      <c r="O35" t="n">
        <v>19128.96</v>
      </c>
      <c r="P35" t="n">
        <v>159.54</v>
      </c>
      <c r="Q35" t="n">
        <v>467.07</v>
      </c>
      <c r="R35" t="n">
        <v>61.8</v>
      </c>
      <c r="S35" t="n">
        <v>39.61</v>
      </c>
      <c r="T35" t="n">
        <v>6118.7</v>
      </c>
      <c r="U35" t="n">
        <v>0.64</v>
      </c>
      <c r="V35" t="n">
        <v>0.74</v>
      </c>
      <c r="W35" t="n">
        <v>2.63</v>
      </c>
      <c r="X35" t="n">
        <v>0.36</v>
      </c>
      <c r="Y35" t="n">
        <v>1</v>
      </c>
      <c r="Z35" t="n">
        <v>10</v>
      </c>
      <c r="AA35" t="n">
        <v>327.495603536951</v>
      </c>
      <c r="AB35" t="n">
        <v>448.0939328455906</v>
      </c>
      <c r="AC35" t="n">
        <v>405.3284767985913</v>
      </c>
      <c r="AD35" t="n">
        <v>327495.603536951</v>
      </c>
      <c r="AE35" t="n">
        <v>448093.9328455906</v>
      </c>
      <c r="AF35" t="n">
        <v>8.543996116345826e-06</v>
      </c>
      <c r="AG35" t="n">
        <v>22</v>
      </c>
      <c r="AH35" t="n">
        <v>405328.4767985913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5.4669</v>
      </c>
      <c r="E36" t="n">
        <v>18.29</v>
      </c>
      <c r="F36" t="n">
        <v>15.69</v>
      </c>
      <c r="G36" t="n">
        <v>72.41</v>
      </c>
      <c r="H36" t="n">
        <v>1.1</v>
      </c>
      <c r="I36" t="n">
        <v>13</v>
      </c>
      <c r="J36" t="n">
        <v>153.55</v>
      </c>
      <c r="K36" t="n">
        <v>47.83</v>
      </c>
      <c r="L36" t="n">
        <v>9.5</v>
      </c>
      <c r="M36" t="n">
        <v>11</v>
      </c>
      <c r="N36" t="n">
        <v>26.22</v>
      </c>
      <c r="O36" t="n">
        <v>19172.12</v>
      </c>
      <c r="P36" t="n">
        <v>158.57</v>
      </c>
      <c r="Q36" t="n">
        <v>467.07</v>
      </c>
      <c r="R36" t="n">
        <v>61.48</v>
      </c>
      <c r="S36" t="n">
        <v>39.61</v>
      </c>
      <c r="T36" t="n">
        <v>5967.93</v>
      </c>
      <c r="U36" t="n">
        <v>0.64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326.8478131118994</v>
      </c>
      <c r="AB36" t="n">
        <v>447.2075974075385</v>
      </c>
      <c r="AC36" t="n">
        <v>404.5267319707672</v>
      </c>
      <c r="AD36" t="n">
        <v>326847.8131118994</v>
      </c>
      <c r="AE36" t="n">
        <v>447207.5974075384</v>
      </c>
      <c r="AF36" t="n">
        <v>8.560594609616589e-06</v>
      </c>
      <c r="AG36" t="n">
        <v>22</v>
      </c>
      <c r="AH36" t="n">
        <v>404526.7319707673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5.471</v>
      </c>
      <c r="E37" t="n">
        <v>18.28</v>
      </c>
      <c r="F37" t="n">
        <v>15.67</v>
      </c>
      <c r="G37" t="n">
        <v>72.34</v>
      </c>
      <c r="H37" t="n">
        <v>1.12</v>
      </c>
      <c r="I37" t="n">
        <v>13</v>
      </c>
      <c r="J37" t="n">
        <v>153.9</v>
      </c>
      <c r="K37" t="n">
        <v>47.83</v>
      </c>
      <c r="L37" t="n">
        <v>9.75</v>
      </c>
      <c r="M37" t="n">
        <v>11</v>
      </c>
      <c r="N37" t="n">
        <v>26.32</v>
      </c>
      <c r="O37" t="n">
        <v>19215.32</v>
      </c>
      <c r="P37" t="n">
        <v>158.7</v>
      </c>
      <c r="Q37" t="n">
        <v>467.07</v>
      </c>
      <c r="R37" t="n">
        <v>61.01</v>
      </c>
      <c r="S37" t="n">
        <v>39.61</v>
      </c>
      <c r="T37" t="n">
        <v>5731.59</v>
      </c>
      <c r="U37" t="n">
        <v>0.65</v>
      </c>
      <c r="V37" t="n">
        <v>0.74</v>
      </c>
      <c r="W37" t="n">
        <v>2.63</v>
      </c>
      <c r="X37" t="n">
        <v>0.34</v>
      </c>
      <c r="Y37" t="n">
        <v>1</v>
      </c>
      <c r="Z37" t="n">
        <v>10</v>
      </c>
      <c r="AA37" t="n">
        <v>326.767811154805</v>
      </c>
      <c r="AB37" t="n">
        <v>447.0981352004047</v>
      </c>
      <c r="AC37" t="n">
        <v>404.4277166830512</v>
      </c>
      <c r="AD37" t="n">
        <v>326767.811154805</v>
      </c>
      <c r="AE37" t="n">
        <v>447098.1352004047</v>
      </c>
      <c r="AF37" t="n">
        <v>8.567014781542074e-06</v>
      </c>
      <c r="AG37" t="n">
        <v>22</v>
      </c>
      <c r="AH37" t="n">
        <v>404427.7166830512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5.4693</v>
      </c>
      <c r="E38" t="n">
        <v>18.28</v>
      </c>
      <c r="F38" t="n">
        <v>15.68</v>
      </c>
      <c r="G38" t="n">
        <v>72.37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11</v>
      </c>
      <c r="N38" t="n">
        <v>26.43</v>
      </c>
      <c r="O38" t="n">
        <v>19258.55</v>
      </c>
      <c r="P38" t="n">
        <v>158.06</v>
      </c>
      <c r="Q38" t="n">
        <v>467.08</v>
      </c>
      <c r="R38" t="n">
        <v>61.38</v>
      </c>
      <c r="S38" t="n">
        <v>39.61</v>
      </c>
      <c r="T38" t="n">
        <v>5915.86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326.5463468593375</v>
      </c>
      <c r="AB38" t="n">
        <v>446.795117981031</v>
      </c>
      <c r="AC38" t="n">
        <v>404.1536190018071</v>
      </c>
      <c r="AD38" t="n">
        <v>326546.3468593375</v>
      </c>
      <c r="AE38" t="n">
        <v>446795.117981031</v>
      </c>
      <c r="AF38" t="n">
        <v>8.564352759036384e-06</v>
      </c>
      <c r="AG38" t="n">
        <v>22</v>
      </c>
      <c r="AH38" t="n">
        <v>404153.6190018071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5.4911</v>
      </c>
      <c r="E39" t="n">
        <v>18.21</v>
      </c>
      <c r="F39" t="n">
        <v>15.64</v>
      </c>
      <c r="G39" t="n">
        <v>78.18000000000001</v>
      </c>
      <c r="H39" t="n">
        <v>1.17</v>
      </c>
      <c r="I39" t="n">
        <v>12</v>
      </c>
      <c r="J39" t="n">
        <v>154.6</v>
      </c>
      <c r="K39" t="n">
        <v>47.83</v>
      </c>
      <c r="L39" t="n">
        <v>10.25</v>
      </c>
      <c r="M39" t="n">
        <v>10</v>
      </c>
      <c r="N39" t="n">
        <v>26.53</v>
      </c>
      <c r="O39" t="n">
        <v>19301.82</v>
      </c>
      <c r="P39" t="n">
        <v>156.21</v>
      </c>
      <c r="Q39" t="n">
        <v>467.07</v>
      </c>
      <c r="R39" t="n">
        <v>59.85</v>
      </c>
      <c r="S39" t="n">
        <v>39.61</v>
      </c>
      <c r="T39" t="n">
        <v>5156.97</v>
      </c>
      <c r="U39" t="n">
        <v>0.66</v>
      </c>
      <c r="V39" t="n">
        <v>0.75</v>
      </c>
      <c r="W39" t="n">
        <v>2.63</v>
      </c>
      <c r="X39" t="n">
        <v>0.3</v>
      </c>
      <c r="Y39" t="n">
        <v>1</v>
      </c>
      <c r="Z39" t="n">
        <v>10</v>
      </c>
      <c r="AA39" t="n">
        <v>325.1810537207586</v>
      </c>
      <c r="AB39" t="n">
        <v>444.9270636763449</v>
      </c>
      <c r="AC39" t="n">
        <v>402.4638491781297</v>
      </c>
      <c r="AD39" t="n">
        <v>325181.0537207586</v>
      </c>
      <c r="AE39" t="n">
        <v>444927.0636763449</v>
      </c>
      <c r="AF39" t="n">
        <v>8.598489282932861e-06</v>
      </c>
      <c r="AG39" t="n">
        <v>22</v>
      </c>
      <c r="AH39" t="n">
        <v>402463.8491781297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5.488</v>
      </c>
      <c r="E40" t="n">
        <v>18.22</v>
      </c>
      <c r="F40" t="n">
        <v>15.65</v>
      </c>
      <c r="G40" t="n">
        <v>78.23</v>
      </c>
      <c r="H40" t="n">
        <v>1.2</v>
      </c>
      <c r="I40" t="n">
        <v>12</v>
      </c>
      <c r="J40" t="n">
        <v>154.95</v>
      </c>
      <c r="K40" t="n">
        <v>47.83</v>
      </c>
      <c r="L40" t="n">
        <v>10.5</v>
      </c>
      <c r="M40" t="n">
        <v>10</v>
      </c>
      <c r="N40" t="n">
        <v>26.63</v>
      </c>
      <c r="O40" t="n">
        <v>19345.12</v>
      </c>
      <c r="P40" t="n">
        <v>156.11</v>
      </c>
      <c r="Q40" t="n">
        <v>467.07</v>
      </c>
      <c r="R40" t="n">
        <v>60.31</v>
      </c>
      <c r="S40" t="n">
        <v>39.61</v>
      </c>
      <c r="T40" t="n">
        <v>5384.99</v>
      </c>
      <c r="U40" t="n">
        <v>0.66</v>
      </c>
      <c r="V40" t="n">
        <v>0.75</v>
      </c>
      <c r="W40" t="n">
        <v>2.62</v>
      </c>
      <c r="X40" t="n">
        <v>0.31</v>
      </c>
      <c r="Y40" t="n">
        <v>1</v>
      </c>
      <c r="Z40" t="n">
        <v>10</v>
      </c>
      <c r="AA40" t="n">
        <v>325.2260153717328</v>
      </c>
      <c r="AB40" t="n">
        <v>444.9885821907759</v>
      </c>
      <c r="AC40" t="n">
        <v>402.5194964518851</v>
      </c>
      <c r="AD40" t="n">
        <v>325226.0153717328</v>
      </c>
      <c r="AE40" t="n">
        <v>444988.5821907759</v>
      </c>
      <c r="AF40" t="n">
        <v>8.593635006598959e-06</v>
      </c>
      <c r="AG40" t="n">
        <v>22</v>
      </c>
      <c r="AH40" t="n">
        <v>402519.4964518851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5.4887</v>
      </c>
      <c r="E41" t="n">
        <v>18.22</v>
      </c>
      <c r="F41" t="n">
        <v>15.64</v>
      </c>
      <c r="G41" t="n">
        <v>78.22</v>
      </c>
      <c r="H41" t="n">
        <v>1.23</v>
      </c>
      <c r="I41" t="n">
        <v>12</v>
      </c>
      <c r="J41" t="n">
        <v>155.31</v>
      </c>
      <c r="K41" t="n">
        <v>47.83</v>
      </c>
      <c r="L41" t="n">
        <v>10.75</v>
      </c>
      <c r="M41" t="n">
        <v>10</v>
      </c>
      <c r="N41" t="n">
        <v>26.73</v>
      </c>
      <c r="O41" t="n">
        <v>19388.45</v>
      </c>
      <c r="P41" t="n">
        <v>155.37</v>
      </c>
      <c r="Q41" t="n">
        <v>467.07</v>
      </c>
      <c r="R41" t="n">
        <v>60.23</v>
      </c>
      <c r="S41" t="n">
        <v>39.61</v>
      </c>
      <c r="T41" t="n">
        <v>5348.1</v>
      </c>
      <c r="U41" t="n">
        <v>0.66</v>
      </c>
      <c r="V41" t="n">
        <v>0.75</v>
      </c>
      <c r="W41" t="n">
        <v>2.62</v>
      </c>
      <c r="X41" t="n">
        <v>0.31</v>
      </c>
      <c r="Y41" t="n">
        <v>1</v>
      </c>
      <c r="Z41" t="n">
        <v>10</v>
      </c>
      <c r="AA41" t="n">
        <v>324.8591957736029</v>
      </c>
      <c r="AB41" t="n">
        <v>444.486683433676</v>
      </c>
      <c r="AC41" t="n">
        <v>402.0654982077436</v>
      </c>
      <c r="AD41" t="n">
        <v>324859.1957736029</v>
      </c>
      <c r="AE41" t="n">
        <v>444486.683433676</v>
      </c>
      <c r="AF41" t="n">
        <v>8.594731133513064e-06</v>
      </c>
      <c r="AG41" t="n">
        <v>22</v>
      </c>
      <c r="AH41" t="n">
        <v>402065.4982077436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5.486</v>
      </c>
      <c r="E42" t="n">
        <v>18.23</v>
      </c>
      <c r="F42" t="n">
        <v>15.65</v>
      </c>
      <c r="G42" t="n">
        <v>78.27</v>
      </c>
      <c r="H42" t="n">
        <v>1.25</v>
      </c>
      <c r="I42" t="n">
        <v>12</v>
      </c>
      <c r="J42" t="n">
        <v>155.66</v>
      </c>
      <c r="K42" t="n">
        <v>47.83</v>
      </c>
      <c r="L42" t="n">
        <v>11</v>
      </c>
      <c r="M42" t="n">
        <v>10</v>
      </c>
      <c r="N42" t="n">
        <v>26.83</v>
      </c>
      <c r="O42" t="n">
        <v>19431.82</v>
      </c>
      <c r="P42" t="n">
        <v>154.19</v>
      </c>
      <c r="Q42" t="n">
        <v>467.07</v>
      </c>
      <c r="R42" t="n">
        <v>60.33</v>
      </c>
      <c r="S42" t="n">
        <v>39.61</v>
      </c>
      <c r="T42" t="n">
        <v>5393.43</v>
      </c>
      <c r="U42" t="n">
        <v>0.66</v>
      </c>
      <c r="V42" t="n">
        <v>0.75</v>
      </c>
      <c r="W42" t="n">
        <v>2.63</v>
      </c>
      <c r="X42" t="n">
        <v>0.32</v>
      </c>
      <c r="Y42" t="n">
        <v>1</v>
      </c>
      <c r="Z42" t="n">
        <v>10</v>
      </c>
      <c r="AA42" t="n">
        <v>324.4198155224966</v>
      </c>
      <c r="AB42" t="n">
        <v>443.8855039900237</v>
      </c>
      <c r="AC42" t="n">
        <v>401.5216944864327</v>
      </c>
      <c r="AD42" t="n">
        <v>324419.8155224966</v>
      </c>
      <c r="AE42" t="n">
        <v>443885.5039900237</v>
      </c>
      <c r="AF42" t="n">
        <v>8.590503215415795e-06</v>
      </c>
      <c r="AG42" t="n">
        <v>22</v>
      </c>
      <c r="AH42" t="n">
        <v>401521.6944864327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5.5082</v>
      </c>
      <c r="E43" t="n">
        <v>18.15</v>
      </c>
      <c r="F43" t="n">
        <v>15.61</v>
      </c>
      <c r="G43" t="n">
        <v>85.14</v>
      </c>
      <c r="H43" t="n">
        <v>1.28</v>
      </c>
      <c r="I43" t="n">
        <v>11</v>
      </c>
      <c r="J43" t="n">
        <v>156.01</v>
      </c>
      <c r="K43" t="n">
        <v>47.83</v>
      </c>
      <c r="L43" t="n">
        <v>11.25</v>
      </c>
      <c r="M43" t="n">
        <v>9</v>
      </c>
      <c r="N43" t="n">
        <v>26.93</v>
      </c>
      <c r="O43" t="n">
        <v>19475.23</v>
      </c>
      <c r="P43" t="n">
        <v>153.41</v>
      </c>
      <c r="Q43" t="n">
        <v>467.07</v>
      </c>
      <c r="R43" t="n">
        <v>58.85</v>
      </c>
      <c r="S43" t="n">
        <v>39.61</v>
      </c>
      <c r="T43" t="n">
        <v>4662.15</v>
      </c>
      <c r="U43" t="n">
        <v>0.67</v>
      </c>
      <c r="V43" t="n">
        <v>0.75</v>
      </c>
      <c r="W43" t="n">
        <v>2.63</v>
      </c>
      <c r="X43" t="n">
        <v>0.28</v>
      </c>
      <c r="Y43" t="n">
        <v>1</v>
      </c>
      <c r="Z43" t="n">
        <v>10</v>
      </c>
      <c r="AA43" t="n">
        <v>323.5290481003393</v>
      </c>
      <c r="AB43" t="n">
        <v>442.666716705143</v>
      </c>
      <c r="AC43" t="n">
        <v>400.4192265494423</v>
      </c>
      <c r="AD43" t="n">
        <v>323529.0481003393</v>
      </c>
      <c r="AE43" t="n">
        <v>442666.716705143</v>
      </c>
      <c r="AF43" t="n">
        <v>8.625266097548904e-06</v>
      </c>
      <c r="AG43" t="n">
        <v>22</v>
      </c>
      <c r="AH43" t="n">
        <v>400419.2265494423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5.5049</v>
      </c>
      <c r="E44" t="n">
        <v>18.17</v>
      </c>
      <c r="F44" t="n">
        <v>15.62</v>
      </c>
      <c r="G44" t="n">
        <v>85.2</v>
      </c>
      <c r="H44" t="n">
        <v>1.3</v>
      </c>
      <c r="I44" t="n">
        <v>11</v>
      </c>
      <c r="J44" t="n">
        <v>156.36</v>
      </c>
      <c r="K44" t="n">
        <v>47.83</v>
      </c>
      <c r="L44" t="n">
        <v>11.5</v>
      </c>
      <c r="M44" t="n">
        <v>9</v>
      </c>
      <c r="N44" t="n">
        <v>27.03</v>
      </c>
      <c r="O44" t="n">
        <v>19518.67</v>
      </c>
      <c r="P44" t="n">
        <v>153.19</v>
      </c>
      <c r="Q44" t="n">
        <v>467.08</v>
      </c>
      <c r="R44" t="n">
        <v>59.29</v>
      </c>
      <c r="S44" t="n">
        <v>39.61</v>
      </c>
      <c r="T44" t="n">
        <v>4881.54</v>
      </c>
      <c r="U44" t="n">
        <v>0.67</v>
      </c>
      <c r="V44" t="n">
        <v>0.75</v>
      </c>
      <c r="W44" t="n">
        <v>2.63</v>
      </c>
      <c r="X44" t="n">
        <v>0.29</v>
      </c>
      <c r="Y44" t="n">
        <v>1</v>
      </c>
      <c r="Z44" t="n">
        <v>10</v>
      </c>
      <c r="AA44" t="n">
        <v>323.5241706941231</v>
      </c>
      <c r="AB44" t="n">
        <v>442.660043222782</v>
      </c>
      <c r="AC44" t="n">
        <v>400.4131899748716</v>
      </c>
      <c r="AD44" t="n">
        <v>323524.1706941231</v>
      </c>
      <c r="AE44" t="n">
        <v>442660.043222782</v>
      </c>
      <c r="AF44" t="n">
        <v>8.620098642096685e-06</v>
      </c>
      <c r="AG44" t="n">
        <v>22</v>
      </c>
      <c r="AH44" t="n">
        <v>400413.1899748716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5.505</v>
      </c>
      <c r="E45" t="n">
        <v>18.17</v>
      </c>
      <c r="F45" t="n">
        <v>15.62</v>
      </c>
      <c r="G45" t="n">
        <v>85.2</v>
      </c>
      <c r="H45" t="n">
        <v>1.33</v>
      </c>
      <c r="I45" t="n">
        <v>11</v>
      </c>
      <c r="J45" t="n">
        <v>156.71</v>
      </c>
      <c r="K45" t="n">
        <v>47.83</v>
      </c>
      <c r="L45" t="n">
        <v>11.75</v>
      </c>
      <c r="M45" t="n">
        <v>9</v>
      </c>
      <c r="N45" t="n">
        <v>27.14</v>
      </c>
      <c r="O45" t="n">
        <v>19562.15</v>
      </c>
      <c r="P45" t="n">
        <v>152.7</v>
      </c>
      <c r="Q45" t="n">
        <v>467.07</v>
      </c>
      <c r="R45" t="n">
        <v>59.35</v>
      </c>
      <c r="S45" t="n">
        <v>39.61</v>
      </c>
      <c r="T45" t="n">
        <v>4908.55</v>
      </c>
      <c r="U45" t="n">
        <v>0.67</v>
      </c>
      <c r="V45" t="n">
        <v>0.75</v>
      </c>
      <c r="W45" t="n">
        <v>2.62</v>
      </c>
      <c r="X45" t="n">
        <v>0.29</v>
      </c>
      <c r="Y45" t="n">
        <v>1</v>
      </c>
      <c r="Z45" t="n">
        <v>10</v>
      </c>
      <c r="AA45" t="n">
        <v>323.3069105537875</v>
      </c>
      <c r="AB45" t="n">
        <v>442.3627783139339</v>
      </c>
      <c r="AC45" t="n">
        <v>400.1442956117099</v>
      </c>
      <c r="AD45" t="n">
        <v>323306.9105537875</v>
      </c>
      <c r="AE45" t="n">
        <v>442362.7783139339</v>
      </c>
      <c r="AF45" t="n">
        <v>8.620255231655842e-06</v>
      </c>
      <c r="AG45" t="n">
        <v>22</v>
      </c>
      <c r="AH45" t="n">
        <v>400144.2956117099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5.5238</v>
      </c>
      <c r="E46" t="n">
        <v>18.1</v>
      </c>
      <c r="F46" t="n">
        <v>15.59</v>
      </c>
      <c r="G46" t="n">
        <v>93.52</v>
      </c>
      <c r="H46" t="n">
        <v>1.35</v>
      </c>
      <c r="I46" t="n">
        <v>10</v>
      </c>
      <c r="J46" t="n">
        <v>157.07</v>
      </c>
      <c r="K46" t="n">
        <v>47.83</v>
      </c>
      <c r="L46" t="n">
        <v>12</v>
      </c>
      <c r="M46" t="n">
        <v>8</v>
      </c>
      <c r="N46" t="n">
        <v>27.24</v>
      </c>
      <c r="O46" t="n">
        <v>19605.66</v>
      </c>
      <c r="P46" t="n">
        <v>150.93</v>
      </c>
      <c r="Q46" t="n">
        <v>467.1</v>
      </c>
      <c r="R46" t="n">
        <v>58.21</v>
      </c>
      <c r="S46" t="n">
        <v>39.61</v>
      </c>
      <c r="T46" t="n">
        <v>4344.63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312.3620425200298</v>
      </c>
      <c r="AB46" t="n">
        <v>427.387527016647</v>
      </c>
      <c r="AC46" t="n">
        <v>386.598261280339</v>
      </c>
      <c r="AD46" t="n">
        <v>312362.0425200298</v>
      </c>
      <c r="AE46" t="n">
        <v>427387.527016647</v>
      </c>
      <c r="AF46" t="n">
        <v>8.649694068777572e-06</v>
      </c>
      <c r="AG46" t="n">
        <v>21</v>
      </c>
      <c r="AH46" t="n">
        <v>386598.261280339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5.5224</v>
      </c>
      <c r="E47" t="n">
        <v>18.11</v>
      </c>
      <c r="F47" t="n">
        <v>15.59</v>
      </c>
      <c r="G47" t="n">
        <v>93.55</v>
      </c>
      <c r="H47" t="n">
        <v>1.38</v>
      </c>
      <c r="I47" t="n">
        <v>10</v>
      </c>
      <c r="J47" t="n">
        <v>157.42</v>
      </c>
      <c r="K47" t="n">
        <v>47.83</v>
      </c>
      <c r="L47" t="n">
        <v>12.25</v>
      </c>
      <c r="M47" t="n">
        <v>8</v>
      </c>
      <c r="N47" t="n">
        <v>27.34</v>
      </c>
      <c r="O47" t="n">
        <v>19649.2</v>
      </c>
      <c r="P47" t="n">
        <v>150.96</v>
      </c>
      <c r="Q47" t="n">
        <v>467.11</v>
      </c>
      <c r="R47" t="n">
        <v>58.35</v>
      </c>
      <c r="S47" t="n">
        <v>39.61</v>
      </c>
      <c r="T47" t="n">
        <v>4415.19</v>
      </c>
      <c r="U47" t="n">
        <v>0.68</v>
      </c>
      <c r="V47" t="n">
        <v>0.75</v>
      </c>
      <c r="W47" t="n">
        <v>2.62</v>
      </c>
      <c r="X47" t="n">
        <v>0.26</v>
      </c>
      <c r="Y47" t="n">
        <v>1</v>
      </c>
      <c r="Z47" t="n">
        <v>10</v>
      </c>
      <c r="AA47" t="n">
        <v>312.4023970304487</v>
      </c>
      <c r="AB47" t="n">
        <v>427.4427418381176</v>
      </c>
      <c r="AC47" t="n">
        <v>386.6482064767429</v>
      </c>
      <c r="AD47" t="n">
        <v>312402.3970304487</v>
      </c>
      <c r="AE47" t="n">
        <v>427442.7418381176</v>
      </c>
      <c r="AF47" t="n">
        <v>8.647501814949359e-06</v>
      </c>
      <c r="AG47" t="n">
        <v>21</v>
      </c>
      <c r="AH47" t="n">
        <v>386648.2064767429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5.5213</v>
      </c>
      <c r="E48" t="n">
        <v>18.11</v>
      </c>
      <c r="F48" t="n">
        <v>15.59</v>
      </c>
      <c r="G48" t="n">
        <v>93.56999999999999</v>
      </c>
      <c r="H48" t="n">
        <v>1.4</v>
      </c>
      <c r="I48" t="n">
        <v>10</v>
      </c>
      <c r="J48" t="n">
        <v>157.77</v>
      </c>
      <c r="K48" t="n">
        <v>47.83</v>
      </c>
      <c r="L48" t="n">
        <v>12.5</v>
      </c>
      <c r="M48" t="n">
        <v>8</v>
      </c>
      <c r="N48" t="n">
        <v>27.45</v>
      </c>
      <c r="O48" t="n">
        <v>19692.79</v>
      </c>
      <c r="P48" t="n">
        <v>150.56</v>
      </c>
      <c r="Q48" t="n">
        <v>467.08</v>
      </c>
      <c r="R48" t="n">
        <v>58.55</v>
      </c>
      <c r="S48" t="n">
        <v>39.61</v>
      </c>
      <c r="T48" t="n">
        <v>4516.37</v>
      </c>
      <c r="U48" t="n">
        <v>0.68</v>
      </c>
      <c r="V48" t="n">
        <v>0.75</v>
      </c>
      <c r="W48" t="n">
        <v>2.62</v>
      </c>
      <c r="X48" t="n">
        <v>0.26</v>
      </c>
      <c r="Y48" t="n">
        <v>1</v>
      </c>
      <c r="Z48" t="n">
        <v>10</v>
      </c>
      <c r="AA48" t="n">
        <v>312.2485697557764</v>
      </c>
      <c r="AB48" t="n">
        <v>427.2322685745305</v>
      </c>
      <c r="AC48" t="n">
        <v>386.4578204860315</v>
      </c>
      <c r="AD48" t="n">
        <v>312248.5697557764</v>
      </c>
      <c r="AE48" t="n">
        <v>427232.2685745305</v>
      </c>
      <c r="AF48" t="n">
        <v>8.645779329798619e-06</v>
      </c>
      <c r="AG48" t="n">
        <v>21</v>
      </c>
      <c r="AH48" t="n">
        <v>386457.8204860315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5.5231</v>
      </c>
      <c r="E49" t="n">
        <v>18.11</v>
      </c>
      <c r="F49" t="n">
        <v>15.59</v>
      </c>
      <c r="G49" t="n">
        <v>93.53</v>
      </c>
      <c r="H49" t="n">
        <v>1.43</v>
      </c>
      <c r="I49" t="n">
        <v>10</v>
      </c>
      <c r="J49" t="n">
        <v>158.13</v>
      </c>
      <c r="K49" t="n">
        <v>47.83</v>
      </c>
      <c r="L49" t="n">
        <v>12.75</v>
      </c>
      <c r="M49" t="n">
        <v>8</v>
      </c>
      <c r="N49" t="n">
        <v>27.55</v>
      </c>
      <c r="O49" t="n">
        <v>19736.4</v>
      </c>
      <c r="P49" t="n">
        <v>149.07</v>
      </c>
      <c r="Q49" t="n">
        <v>467.07</v>
      </c>
      <c r="R49" t="n">
        <v>58.26</v>
      </c>
      <c r="S49" t="n">
        <v>39.61</v>
      </c>
      <c r="T49" t="n">
        <v>4369.51</v>
      </c>
      <c r="U49" t="n">
        <v>0.68</v>
      </c>
      <c r="V49" t="n">
        <v>0.75</v>
      </c>
      <c r="W49" t="n">
        <v>2.62</v>
      </c>
      <c r="X49" t="n">
        <v>0.25</v>
      </c>
      <c r="Y49" t="n">
        <v>1</v>
      </c>
      <c r="Z49" t="n">
        <v>10</v>
      </c>
      <c r="AA49" t="n">
        <v>311.5611266216581</v>
      </c>
      <c r="AB49" t="n">
        <v>426.2916785505793</v>
      </c>
      <c r="AC49" t="n">
        <v>385.6069990538397</v>
      </c>
      <c r="AD49" t="n">
        <v>311561.1266216581</v>
      </c>
      <c r="AE49" t="n">
        <v>426291.6785505792</v>
      </c>
      <c r="AF49" t="n">
        <v>8.648597941863467e-06</v>
      </c>
      <c r="AG49" t="n">
        <v>21</v>
      </c>
      <c r="AH49" t="n">
        <v>385606.9990538397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5.5236</v>
      </c>
      <c r="E50" t="n">
        <v>18.1</v>
      </c>
      <c r="F50" t="n">
        <v>15.59</v>
      </c>
      <c r="G50" t="n">
        <v>93.52</v>
      </c>
      <c r="H50" t="n">
        <v>1.45</v>
      </c>
      <c r="I50" t="n">
        <v>10</v>
      </c>
      <c r="J50" t="n">
        <v>158.48</v>
      </c>
      <c r="K50" t="n">
        <v>47.83</v>
      </c>
      <c r="L50" t="n">
        <v>13</v>
      </c>
      <c r="M50" t="n">
        <v>8</v>
      </c>
      <c r="N50" t="n">
        <v>27.65</v>
      </c>
      <c r="O50" t="n">
        <v>19780.06</v>
      </c>
      <c r="P50" t="n">
        <v>147.07</v>
      </c>
      <c r="Q50" t="n">
        <v>467.07</v>
      </c>
      <c r="R50" t="n">
        <v>58.36</v>
      </c>
      <c r="S50" t="n">
        <v>39.61</v>
      </c>
      <c r="T50" t="n">
        <v>4423.11</v>
      </c>
      <c r="U50" t="n">
        <v>0.68</v>
      </c>
      <c r="V50" t="n">
        <v>0.75</v>
      </c>
      <c r="W50" t="n">
        <v>2.62</v>
      </c>
      <c r="X50" t="n">
        <v>0.25</v>
      </c>
      <c r="Y50" t="n">
        <v>1</v>
      </c>
      <c r="Z50" t="n">
        <v>10</v>
      </c>
      <c r="AA50" t="n">
        <v>310.6757307599002</v>
      </c>
      <c r="AB50" t="n">
        <v>425.0802408716133</v>
      </c>
      <c r="AC50" t="n">
        <v>384.5111792866909</v>
      </c>
      <c r="AD50" t="n">
        <v>310675.7307599002</v>
      </c>
      <c r="AE50" t="n">
        <v>425080.2408716133</v>
      </c>
      <c r="AF50" t="n">
        <v>8.649380889659258e-06</v>
      </c>
      <c r="AG50" t="n">
        <v>21</v>
      </c>
      <c r="AH50" t="n">
        <v>384511.1792866909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5.5403</v>
      </c>
      <c r="E51" t="n">
        <v>18.05</v>
      </c>
      <c r="F51" t="n">
        <v>15.56</v>
      </c>
      <c r="G51" t="n">
        <v>103.74</v>
      </c>
      <c r="H51" t="n">
        <v>1.48</v>
      </c>
      <c r="I51" t="n">
        <v>9</v>
      </c>
      <c r="J51" t="n">
        <v>158.84</v>
      </c>
      <c r="K51" t="n">
        <v>47.83</v>
      </c>
      <c r="L51" t="n">
        <v>13.25</v>
      </c>
      <c r="M51" t="n">
        <v>7</v>
      </c>
      <c r="N51" t="n">
        <v>27.76</v>
      </c>
      <c r="O51" t="n">
        <v>19823.75</v>
      </c>
      <c r="P51" t="n">
        <v>146.12</v>
      </c>
      <c r="Q51" t="n">
        <v>467.07</v>
      </c>
      <c r="R51" t="n">
        <v>57.31</v>
      </c>
      <c r="S51" t="n">
        <v>39.61</v>
      </c>
      <c r="T51" t="n">
        <v>3900.86</v>
      </c>
      <c r="U51" t="n">
        <v>0.6899999999999999</v>
      </c>
      <c r="V51" t="n">
        <v>0.75</v>
      </c>
      <c r="W51" t="n">
        <v>2.63</v>
      </c>
      <c r="X51" t="n">
        <v>0.23</v>
      </c>
      <c r="Y51" t="n">
        <v>1</v>
      </c>
      <c r="Z51" t="n">
        <v>10</v>
      </c>
      <c r="AA51" t="n">
        <v>309.8633202557656</v>
      </c>
      <c r="AB51" t="n">
        <v>423.9686649788346</v>
      </c>
      <c r="AC51" t="n">
        <v>383.5056906370124</v>
      </c>
      <c r="AD51" t="n">
        <v>309863.3202557656</v>
      </c>
      <c r="AE51" t="n">
        <v>423968.6649788346</v>
      </c>
      <c r="AF51" t="n">
        <v>8.675531346038668e-06</v>
      </c>
      <c r="AG51" t="n">
        <v>21</v>
      </c>
      <c r="AH51" t="n">
        <v>383505.6906370124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5.5426</v>
      </c>
      <c r="E52" t="n">
        <v>18.04</v>
      </c>
      <c r="F52" t="n">
        <v>15.55</v>
      </c>
      <c r="G52" t="n">
        <v>103.69</v>
      </c>
      <c r="H52" t="n">
        <v>1.5</v>
      </c>
      <c r="I52" t="n">
        <v>9</v>
      </c>
      <c r="J52" t="n">
        <v>159.19</v>
      </c>
      <c r="K52" t="n">
        <v>47.83</v>
      </c>
      <c r="L52" t="n">
        <v>13.5</v>
      </c>
      <c r="M52" t="n">
        <v>7</v>
      </c>
      <c r="N52" t="n">
        <v>27.86</v>
      </c>
      <c r="O52" t="n">
        <v>19867.59</v>
      </c>
      <c r="P52" t="n">
        <v>146.74</v>
      </c>
      <c r="Q52" t="n">
        <v>467.07</v>
      </c>
      <c r="R52" t="n">
        <v>57.25</v>
      </c>
      <c r="S52" t="n">
        <v>39.61</v>
      </c>
      <c r="T52" t="n">
        <v>3871.87</v>
      </c>
      <c r="U52" t="n">
        <v>0.6899999999999999</v>
      </c>
      <c r="V52" t="n">
        <v>0.75</v>
      </c>
      <c r="W52" t="n">
        <v>2.62</v>
      </c>
      <c r="X52" t="n">
        <v>0.22</v>
      </c>
      <c r="Y52" t="n">
        <v>1</v>
      </c>
      <c r="Z52" t="n">
        <v>10</v>
      </c>
      <c r="AA52" t="n">
        <v>310.0639808094581</v>
      </c>
      <c r="AB52" t="n">
        <v>424.2432176009155</v>
      </c>
      <c r="AC52" t="n">
        <v>383.7540403421789</v>
      </c>
      <c r="AD52" t="n">
        <v>310063.9808094581</v>
      </c>
      <c r="AE52" t="n">
        <v>424243.2176009155</v>
      </c>
      <c r="AF52" t="n">
        <v>8.679132905899305e-06</v>
      </c>
      <c r="AG52" t="n">
        <v>21</v>
      </c>
      <c r="AH52" t="n">
        <v>383754.0403421789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5.5391</v>
      </c>
      <c r="E53" t="n">
        <v>18.05</v>
      </c>
      <c r="F53" t="n">
        <v>15.56</v>
      </c>
      <c r="G53" t="n">
        <v>103.77</v>
      </c>
      <c r="H53" t="n">
        <v>1.53</v>
      </c>
      <c r="I53" t="n">
        <v>9</v>
      </c>
      <c r="J53" t="n">
        <v>159.55</v>
      </c>
      <c r="K53" t="n">
        <v>47.83</v>
      </c>
      <c r="L53" t="n">
        <v>13.75</v>
      </c>
      <c r="M53" t="n">
        <v>7</v>
      </c>
      <c r="N53" t="n">
        <v>27.97</v>
      </c>
      <c r="O53" t="n">
        <v>19911.36</v>
      </c>
      <c r="P53" t="n">
        <v>146.89</v>
      </c>
      <c r="Q53" t="n">
        <v>467.07</v>
      </c>
      <c r="R53" t="n">
        <v>57.48</v>
      </c>
      <c r="S53" t="n">
        <v>39.61</v>
      </c>
      <c r="T53" t="n">
        <v>3985.77</v>
      </c>
      <c r="U53" t="n">
        <v>0.6899999999999999</v>
      </c>
      <c r="V53" t="n">
        <v>0.75</v>
      </c>
      <c r="W53" t="n">
        <v>2.62</v>
      </c>
      <c r="X53" t="n">
        <v>0.23</v>
      </c>
      <c r="Y53" t="n">
        <v>1</v>
      </c>
      <c r="Z53" t="n">
        <v>10</v>
      </c>
      <c r="AA53" t="n">
        <v>310.2222566125184</v>
      </c>
      <c r="AB53" t="n">
        <v>424.4597775372984</v>
      </c>
      <c r="AC53" t="n">
        <v>383.9499321021772</v>
      </c>
      <c r="AD53" t="n">
        <v>310222.2566125185</v>
      </c>
      <c r="AE53" t="n">
        <v>424459.7775372984</v>
      </c>
      <c r="AF53" t="n">
        <v>8.67365227132877e-06</v>
      </c>
      <c r="AG53" t="n">
        <v>21</v>
      </c>
      <c r="AH53" t="n">
        <v>383949.9321021772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5.5419</v>
      </c>
      <c r="E54" t="n">
        <v>18.04</v>
      </c>
      <c r="F54" t="n">
        <v>15.56</v>
      </c>
      <c r="G54" t="n">
        <v>103.71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7</v>
      </c>
      <c r="N54" t="n">
        <v>28.07</v>
      </c>
      <c r="O54" t="n">
        <v>19955.16</v>
      </c>
      <c r="P54" t="n">
        <v>145.13</v>
      </c>
      <c r="Q54" t="n">
        <v>467.08</v>
      </c>
      <c r="R54" t="n">
        <v>57.19</v>
      </c>
      <c r="S54" t="n">
        <v>39.61</v>
      </c>
      <c r="T54" t="n">
        <v>3841.73</v>
      </c>
      <c r="U54" t="n">
        <v>0.6899999999999999</v>
      </c>
      <c r="V54" t="n">
        <v>0.75</v>
      </c>
      <c r="W54" t="n">
        <v>2.62</v>
      </c>
      <c r="X54" t="n">
        <v>0.22</v>
      </c>
      <c r="Y54" t="n">
        <v>1</v>
      </c>
      <c r="Z54" t="n">
        <v>10</v>
      </c>
      <c r="AA54" t="n">
        <v>309.4009826587296</v>
      </c>
      <c r="AB54" t="n">
        <v>423.3360742816747</v>
      </c>
      <c r="AC54" t="n">
        <v>382.9334735081428</v>
      </c>
      <c r="AD54" t="n">
        <v>309400.9826587295</v>
      </c>
      <c r="AE54" t="n">
        <v>423336.0742816746</v>
      </c>
      <c r="AF54" t="n">
        <v>8.678036778985198e-06</v>
      </c>
      <c r="AG54" t="n">
        <v>21</v>
      </c>
      <c r="AH54" t="n">
        <v>382933.4735081427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5.5366</v>
      </c>
      <c r="E55" t="n">
        <v>18.06</v>
      </c>
      <c r="F55" t="n">
        <v>15.57</v>
      </c>
      <c r="G55" t="n">
        <v>103.82</v>
      </c>
      <c r="H55" t="n">
        <v>1.58</v>
      </c>
      <c r="I55" t="n">
        <v>9</v>
      </c>
      <c r="J55" t="n">
        <v>160.26</v>
      </c>
      <c r="K55" t="n">
        <v>47.83</v>
      </c>
      <c r="L55" t="n">
        <v>14.25</v>
      </c>
      <c r="M55" t="n">
        <v>6</v>
      </c>
      <c r="N55" t="n">
        <v>28.18</v>
      </c>
      <c r="O55" t="n">
        <v>19998.99</v>
      </c>
      <c r="P55" t="n">
        <v>144.11</v>
      </c>
      <c r="Q55" t="n">
        <v>467.07</v>
      </c>
      <c r="R55" t="n">
        <v>57.75</v>
      </c>
      <c r="S55" t="n">
        <v>39.61</v>
      </c>
      <c r="T55" t="n">
        <v>4122.56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309.0817383886374</v>
      </c>
      <c r="AB55" t="n">
        <v>422.8992701872713</v>
      </c>
      <c r="AC55" t="n">
        <v>382.5383573834509</v>
      </c>
      <c r="AD55" t="n">
        <v>309081.7383886374</v>
      </c>
      <c r="AE55" t="n">
        <v>422899.2701872713</v>
      </c>
      <c r="AF55" t="n">
        <v>8.669737532349815e-06</v>
      </c>
      <c r="AG55" t="n">
        <v>21</v>
      </c>
      <c r="AH55" t="n">
        <v>382538.3573834509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5.5392</v>
      </c>
      <c r="E56" t="n">
        <v>18.05</v>
      </c>
      <c r="F56" t="n">
        <v>15.56</v>
      </c>
      <c r="G56" t="n">
        <v>103.76</v>
      </c>
      <c r="H56" t="n">
        <v>1.6</v>
      </c>
      <c r="I56" t="n">
        <v>9</v>
      </c>
      <c r="J56" t="n">
        <v>160.61</v>
      </c>
      <c r="K56" t="n">
        <v>47.83</v>
      </c>
      <c r="L56" t="n">
        <v>14.5</v>
      </c>
      <c r="M56" t="n">
        <v>6</v>
      </c>
      <c r="N56" t="n">
        <v>28.28</v>
      </c>
      <c r="O56" t="n">
        <v>20042.86</v>
      </c>
      <c r="P56" t="n">
        <v>143.38</v>
      </c>
      <c r="Q56" t="n">
        <v>467.07</v>
      </c>
      <c r="R56" t="n">
        <v>57.51</v>
      </c>
      <c r="S56" t="n">
        <v>39.61</v>
      </c>
      <c r="T56" t="n">
        <v>4001.75</v>
      </c>
      <c r="U56" t="n">
        <v>0.6899999999999999</v>
      </c>
      <c r="V56" t="n">
        <v>0.75</v>
      </c>
      <c r="W56" t="n">
        <v>2.62</v>
      </c>
      <c r="X56" t="n">
        <v>0.23</v>
      </c>
      <c r="Y56" t="n">
        <v>1</v>
      </c>
      <c r="Z56" t="n">
        <v>10</v>
      </c>
      <c r="AA56" t="n">
        <v>308.6877432002815</v>
      </c>
      <c r="AB56" t="n">
        <v>422.3601885887218</v>
      </c>
      <c r="AC56" t="n">
        <v>382.0507249760612</v>
      </c>
      <c r="AD56" t="n">
        <v>308687.7432002815</v>
      </c>
      <c r="AE56" t="n">
        <v>422360.1885887219</v>
      </c>
      <c r="AF56" t="n">
        <v>8.673808860887928e-06</v>
      </c>
      <c r="AG56" t="n">
        <v>21</v>
      </c>
      <c r="AH56" t="n">
        <v>382050.7249760613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5.5616</v>
      </c>
      <c r="E57" t="n">
        <v>17.98</v>
      </c>
      <c r="F57" t="n">
        <v>15.52</v>
      </c>
      <c r="G57" t="n">
        <v>116.41</v>
      </c>
      <c r="H57" t="n">
        <v>1.62</v>
      </c>
      <c r="I57" t="n">
        <v>8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142.17</v>
      </c>
      <c r="Q57" t="n">
        <v>467.12</v>
      </c>
      <c r="R57" t="n">
        <v>55.93</v>
      </c>
      <c r="S57" t="n">
        <v>39.61</v>
      </c>
      <c r="T57" t="n">
        <v>3213.82</v>
      </c>
      <c r="U57" t="n">
        <v>0.71</v>
      </c>
      <c r="V57" t="n">
        <v>0.75</v>
      </c>
      <c r="W57" t="n">
        <v>2.62</v>
      </c>
      <c r="X57" t="n">
        <v>0.19</v>
      </c>
      <c r="Y57" t="n">
        <v>1</v>
      </c>
      <c r="Z57" t="n">
        <v>10</v>
      </c>
      <c r="AA57" t="n">
        <v>307.6387947321265</v>
      </c>
      <c r="AB57" t="n">
        <v>420.9249710182518</v>
      </c>
      <c r="AC57" t="n">
        <v>380.7524825561763</v>
      </c>
      <c r="AD57" t="n">
        <v>307638.7947321265</v>
      </c>
      <c r="AE57" t="n">
        <v>420924.9710182518</v>
      </c>
      <c r="AF57" t="n">
        <v>8.708884922139352e-06</v>
      </c>
      <c r="AG57" t="n">
        <v>21</v>
      </c>
      <c r="AH57" t="n">
        <v>380752.4825561764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5.5571</v>
      </c>
      <c r="E58" t="n">
        <v>18</v>
      </c>
      <c r="F58" t="n">
        <v>15.54</v>
      </c>
      <c r="G58" t="n">
        <v>116.52</v>
      </c>
      <c r="H58" t="n">
        <v>1.65</v>
      </c>
      <c r="I58" t="n">
        <v>8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142.36</v>
      </c>
      <c r="Q58" t="n">
        <v>467.08</v>
      </c>
      <c r="R58" t="n">
        <v>56.43</v>
      </c>
      <c r="S58" t="n">
        <v>39.61</v>
      </c>
      <c r="T58" t="n">
        <v>3465.75</v>
      </c>
      <c r="U58" t="n">
        <v>0.7</v>
      </c>
      <c r="V58" t="n">
        <v>0.75</v>
      </c>
      <c r="W58" t="n">
        <v>2.62</v>
      </c>
      <c r="X58" t="n">
        <v>0.2</v>
      </c>
      <c r="Y58" t="n">
        <v>1</v>
      </c>
      <c r="Z58" t="n">
        <v>10</v>
      </c>
      <c r="AA58" t="n">
        <v>307.8572195995418</v>
      </c>
      <c r="AB58" t="n">
        <v>421.2238295580744</v>
      </c>
      <c r="AC58" t="n">
        <v>381.0228184564088</v>
      </c>
      <c r="AD58" t="n">
        <v>307857.2195995418</v>
      </c>
      <c r="AE58" t="n">
        <v>421223.8295580744</v>
      </c>
      <c r="AF58" t="n">
        <v>8.701838391977235e-06</v>
      </c>
      <c r="AG58" t="n">
        <v>21</v>
      </c>
      <c r="AH58" t="n">
        <v>381022.8184564088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5.5566</v>
      </c>
      <c r="E59" t="n">
        <v>18</v>
      </c>
      <c r="F59" t="n">
        <v>15.54</v>
      </c>
      <c r="G59" t="n">
        <v>116.53</v>
      </c>
      <c r="H59" t="n">
        <v>1.67</v>
      </c>
      <c r="I59" t="n">
        <v>8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142.66</v>
      </c>
      <c r="Q59" t="n">
        <v>467.07</v>
      </c>
      <c r="R59" t="n">
        <v>56.45</v>
      </c>
      <c r="S59" t="n">
        <v>39.61</v>
      </c>
      <c r="T59" t="n">
        <v>3477.51</v>
      </c>
      <c r="U59" t="n">
        <v>0.7</v>
      </c>
      <c r="V59" t="n">
        <v>0.75</v>
      </c>
      <c r="W59" t="n">
        <v>2.63</v>
      </c>
      <c r="X59" t="n">
        <v>0.2</v>
      </c>
      <c r="Y59" t="n">
        <v>1</v>
      </c>
      <c r="Z59" t="n">
        <v>10</v>
      </c>
      <c r="AA59" t="n">
        <v>307.9970566581975</v>
      </c>
      <c r="AB59" t="n">
        <v>421.4151607909028</v>
      </c>
      <c r="AC59" t="n">
        <v>381.1958893049111</v>
      </c>
      <c r="AD59" t="n">
        <v>307997.0566581975</v>
      </c>
      <c r="AE59" t="n">
        <v>421415.1607909028</v>
      </c>
      <c r="AF59" t="n">
        <v>8.701055444181446e-06</v>
      </c>
      <c r="AG59" t="n">
        <v>21</v>
      </c>
      <c r="AH59" t="n">
        <v>381195.8893049111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5.5555</v>
      </c>
      <c r="E60" t="n">
        <v>18</v>
      </c>
      <c r="F60" t="n">
        <v>15.54</v>
      </c>
      <c r="G60" t="n">
        <v>116.56</v>
      </c>
      <c r="H60" t="n">
        <v>1.69</v>
      </c>
      <c r="I60" t="n">
        <v>8</v>
      </c>
      <c r="J60" t="n">
        <v>162.04</v>
      </c>
      <c r="K60" t="n">
        <v>47.83</v>
      </c>
      <c r="L60" t="n">
        <v>15.5</v>
      </c>
      <c r="M60" t="n">
        <v>1</v>
      </c>
      <c r="N60" t="n">
        <v>28.71</v>
      </c>
      <c r="O60" t="n">
        <v>20218.71</v>
      </c>
      <c r="P60" t="n">
        <v>142.91</v>
      </c>
      <c r="Q60" t="n">
        <v>467.07</v>
      </c>
      <c r="R60" t="n">
        <v>56.52</v>
      </c>
      <c r="S60" t="n">
        <v>39.61</v>
      </c>
      <c r="T60" t="n">
        <v>3509.07</v>
      </c>
      <c r="U60" t="n">
        <v>0.7</v>
      </c>
      <c r="V60" t="n">
        <v>0.75</v>
      </c>
      <c r="W60" t="n">
        <v>2.63</v>
      </c>
      <c r="X60" t="n">
        <v>0.21</v>
      </c>
      <c r="Y60" t="n">
        <v>1</v>
      </c>
      <c r="Z60" t="n">
        <v>10</v>
      </c>
      <c r="AA60" t="n">
        <v>308.12628876291</v>
      </c>
      <c r="AB60" t="n">
        <v>421.5919818578885</v>
      </c>
      <c r="AC60" t="n">
        <v>381.3558348174336</v>
      </c>
      <c r="AD60" t="n">
        <v>308126.28876291</v>
      </c>
      <c r="AE60" t="n">
        <v>421591.9818578885</v>
      </c>
      <c r="AF60" t="n">
        <v>8.699332959030705e-06</v>
      </c>
      <c r="AG60" t="n">
        <v>21</v>
      </c>
      <c r="AH60" t="n">
        <v>381355.8348174336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5.5574</v>
      </c>
      <c r="E61" t="n">
        <v>17.99</v>
      </c>
      <c r="F61" t="n">
        <v>15.53</v>
      </c>
      <c r="G61" t="n">
        <v>116.51</v>
      </c>
      <c r="H61" t="n">
        <v>1.72</v>
      </c>
      <c r="I61" t="n">
        <v>8</v>
      </c>
      <c r="J61" t="n">
        <v>162.4</v>
      </c>
      <c r="K61" t="n">
        <v>47.83</v>
      </c>
      <c r="L61" t="n">
        <v>15.75</v>
      </c>
      <c r="M61" t="n">
        <v>1</v>
      </c>
      <c r="N61" t="n">
        <v>28.82</v>
      </c>
      <c r="O61" t="n">
        <v>20262.76</v>
      </c>
      <c r="P61" t="n">
        <v>142.9</v>
      </c>
      <c r="Q61" t="n">
        <v>467.07</v>
      </c>
      <c r="R61" t="n">
        <v>56.3</v>
      </c>
      <c r="S61" t="n">
        <v>39.61</v>
      </c>
      <c r="T61" t="n">
        <v>3402.89</v>
      </c>
      <c r="U61" t="n">
        <v>0.7</v>
      </c>
      <c r="V61" t="n">
        <v>0.75</v>
      </c>
      <c r="W61" t="n">
        <v>2.63</v>
      </c>
      <c r="X61" t="n">
        <v>0.2</v>
      </c>
      <c r="Y61" t="n">
        <v>1</v>
      </c>
      <c r="Z61" t="n">
        <v>10</v>
      </c>
      <c r="AA61" t="n">
        <v>308.0603721266903</v>
      </c>
      <c r="AB61" t="n">
        <v>421.5017918081759</v>
      </c>
      <c r="AC61" t="n">
        <v>381.2742523794831</v>
      </c>
      <c r="AD61" t="n">
        <v>308060.3721266902</v>
      </c>
      <c r="AE61" t="n">
        <v>421501.7918081759</v>
      </c>
      <c r="AF61" t="n">
        <v>8.70230816065471e-06</v>
      </c>
      <c r="AG61" t="n">
        <v>21</v>
      </c>
      <c r="AH61" t="n">
        <v>381274.2523794831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5.5586</v>
      </c>
      <c r="E62" t="n">
        <v>17.99</v>
      </c>
      <c r="F62" t="n">
        <v>15.53</v>
      </c>
      <c r="G62" t="n">
        <v>116.48</v>
      </c>
      <c r="H62" t="n">
        <v>1.74</v>
      </c>
      <c r="I62" t="n">
        <v>8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143.17</v>
      </c>
      <c r="Q62" t="n">
        <v>467.07</v>
      </c>
      <c r="R62" t="n">
        <v>56.26</v>
      </c>
      <c r="S62" t="n">
        <v>39.61</v>
      </c>
      <c r="T62" t="n">
        <v>3378.55</v>
      </c>
      <c r="U62" t="n">
        <v>0.7</v>
      </c>
      <c r="V62" t="n">
        <v>0.75</v>
      </c>
      <c r="W62" t="n">
        <v>2.63</v>
      </c>
      <c r="X62" t="n">
        <v>0.2</v>
      </c>
      <c r="Y62" t="n">
        <v>1</v>
      </c>
      <c r="Z62" t="n">
        <v>10</v>
      </c>
      <c r="AA62" t="n">
        <v>308.1556071402055</v>
      </c>
      <c r="AB62" t="n">
        <v>421.6320965551396</v>
      </c>
      <c r="AC62" t="n">
        <v>381.3921210242805</v>
      </c>
      <c r="AD62" t="n">
        <v>308155.6071402055</v>
      </c>
      <c r="AE62" t="n">
        <v>421632.0965551396</v>
      </c>
      <c r="AF62" t="n">
        <v>8.704187235364608e-06</v>
      </c>
      <c r="AG62" t="n">
        <v>21</v>
      </c>
      <c r="AH62" t="n">
        <v>381392.1210242805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5.5576</v>
      </c>
      <c r="E63" t="n">
        <v>17.99</v>
      </c>
      <c r="F63" t="n">
        <v>15.53</v>
      </c>
      <c r="G63" t="n">
        <v>116.5</v>
      </c>
      <c r="H63" t="n">
        <v>1.77</v>
      </c>
      <c r="I63" t="n">
        <v>8</v>
      </c>
      <c r="J63" t="n">
        <v>163.11</v>
      </c>
      <c r="K63" t="n">
        <v>47.83</v>
      </c>
      <c r="L63" t="n">
        <v>16.25</v>
      </c>
      <c r="M63" t="n">
        <v>1</v>
      </c>
      <c r="N63" t="n">
        <v>29.03</v>
      </c>
      <c r="O63" t="n">
        <v>20350.97</v>
      </c>
      <c r="P63" t="n">
        <v>143.45</v>
      </c>
      <c r="Q63" t="n">
        <v>467.07</v>
      </c>
      <c r="R63" t="n">
        <v>56.33</v>
      </c>
      <c r="S63" t="n">
        <v>39.61</v>
      </c>
      <c r="T63" t="n">
        <v>3415.42</v>
      </c>
      <c r="U63" t="n">
        <v>0.7</v>
      </c>
      <c r="V63" t="n">
        <v>0.75</v>
      </c>
      <c r="W63" t="n">
        <v>2.63</v>
      </c>
      <c r="X63" t="n">
        <v>0.2</v>
      </c>
      <c r="Y63" t="n">
        <v>1</v>
      </c>
      <c r="Z63" t="n">
        <v>10</v>
      </c>
      <c r="AA63" t="n">
        <v>308.2960217341236</v>
      </c>
      <c r="AB63" t="n">
        <v>421.8242179971931</v>
      </c>
      <c r="AC63" t="n">
        <v>381.5659066655485</v>
      </c>
      <c r="AD63" t="n">
        <v>308296.0217341236</v>
      </c>
      <c r="AE63" t="n">
        <v>421824.2179971931</v>
      </c>
      <c r="AF63" t="n">
        <v>8.702621339773026e-06</v>
      </c>
      <c r="AG63" t="n">
        <v>21</v>
      </c>
      <c r="AH63" t="n">
        <v>381565.9066655485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5.5573</v>
      </c>
      <c r="E64" t="n">
        <v>17.99</v>
      </c>
      <c r="F64" t="n">
        <v>15.54</v>
      </c>
      <c r="G64" t="n">
        <v>116.51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0</v>
      </c>
      <c r="N64" t="n">
        <v>29.14</v>
      </c>
      <c r="O64" t="n">
        <v>20395.14</v>
      </c>
      <c r="P64" t="n">
        <v>143.7</v>
      </c>
      <c r="Q64" t="n">
        <v>467.1</v>
      </c>
      <c r="R64" t="n">
        <v>56.27</v>
      </c>
      <c r="S64" t="n">
        <v>39.61</v>
      </c>
      <c r="T64" t="n">
        <v>3385.06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308.4367130600069</v>
      </c>
      <c r="AB64" t="n">
        <v>422.0167180761299</v>
      </c>
      <c r="AC64" t="n">
        <v>381.7400348071271</v>
      </c>
      <c r="AD64" t="n">
        <v>308436.7130600068</v>
      </c>
      <c r="AE64" t="n">
        <v>422016.7180761299</v>
      </c>
      <c r="AF64" t="n">
        <v>8.702151571095551e-06</v>
      </c>
      <c r="AG64" t="n">
        <v>21</v>
      </c>
      <c r="AH64" t="n">
        <v>381740.0348071271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3.2168</v>
      </c>
      <c r="E2" t="n">
        <v>31.09</v>
      </c>
      <c r="F2" t="n">
        <v>21.41</v>
      </c>
      <c r="G2" t="n">
        <v>6.3</v>
      </c>
      <c r="H2" t="n">
        <v>0.1</v>
      </c>
      <c r="I2" t="n">
        <v>204</v>
      </c>
      <c r="J2" t="n">
        <v>176.73</v>
      </c>
      <c r="K2" t="n">
        <v>52.44</v>
      </c>
      <c r="L2" t="n">
        <v>1</v>
      </c>
      <c r="M2" t="n">
        <v>202</v>
      </c>
      <c r="N2" t="n">
        <v>33.29</v>
      </c>
      <c r="O2" t="n">
        <v>22031.19</v>
      </c>
      <c r="P2" t="n">
        <v>281.19</v>
      </c>
      <c r="Q2" t="n">
        <v>467.32</v>
      </c>
      <c r="R2" t="n">
        <v>248.08</v>
      </c>
      <c r="S2" t="n">
        <v>39.61</v>
      </c>
      <c r="T2" t="n">
        <v>98308.60000000001</v>
      </c>
      <c r="U2" t="n">
        <v>0.16</v>
      </c>
      <c r="V2" t="n">
        <v>0.54</v>
      </c>
      <c r="W2" t="n">
        <v>2.95</v>
      </c>
      <c r="X2" t="n">
        <v>6.07</v>
      </c>
      <c r="Y2" t="n">
        <v>1</v>
      </c>
      <c r="Z2" t="n">
        <v>10</v>
      </c>
      <c r="AA2" t="n">
        <v>674.1150786916224</v>
      </c>
      <c r="AB2" t="n">
        <v>922.3539905242166</v>
      </c>
      <c r="AC2" t="n">
        <v>834.3258202005409</v>
      </c>
      <c r="AD2" t="n">
        <v>674115.0786916225</v>
      </c>
      <c r="AE2" t="n">
        <v>922353.9905242166</v>
      </c>
      <c r="AF2" t="n">
        <v>4.551572596983647e-06</v>
      </c>
      <c r="AG2" t="n">
        <v>36</v>
      </c>
      <c r="AH2" t="n">
        <v>834325.8202005408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19.76</v>
      </c>
      <c r="G3" t="n">
        <v>7.85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258.99</v>
      </c>
      <c r="Q3" t="n">
        <v>467.19</v>
      </c>
      <c r="R3" t="n">
        <v>194.64</v>
      </c>
      <c r="S3" t="n">
        <v>39.61</v>
      </c>
      <c r="T3" t="n">
        <v>71855.03999999999</v>
      </c>
      <c r="U3" t="n">
        <v>0.2</v>
      </c>
      <c r="V3" t="n">
        <v>0.59</v>
      </c>
      <c r="W3" t="n">
        <v>2.84</v>
      </c>
      <c r="X3" t="n">
        <v>4.42</v>
      </c>
      <c r="Y3" t="n">
        <v>1</v>
      </c>
      <c r="Z3" t="n">
        <v>10</v>
      </c>
      <c r="AA3" t="n">
        <v>576.2885057978544</v>
      </c>
      <c r="AB3" t="n">
        <v>788.5033576871612</v>
      </c>
      <c r="AC3" t="n">
        <v>713.249703900911</v>
      </c>
      <c r="AD3" t="n">
        <v>576288.5057978544</v>
      </c>
      <c r="AE3" t="n">
        <v>788503.3576871612</v>
      </c>
      <c r="AF3" t="n">
        <v>5.136366477340941e-06</v>
      </c>
      <c r="AG3" t="n">
        <v>32</v>
      </c>
      <c r="AH3" t="n">
        <v>713249.7039009109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3.9319</v>
      </c>
      <c r="E4" t="n">
        <v>25.43</v>
      </c>
      <c r="F4" t="n">
        <v>18.78</v>
      </c>
      <c r="G4" t="n">
        <v>9.470000000000001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245.71</v>
      </c>
      <c r="Q4" t="n">
        <v>467.23</v>
      </c>
      <c r="R4" t="n">
        <v>162.15</v>
      </c>
      <c r="S4" t="n">
        <v>39.61</v>
      </c>
      <c r="T4" t="n">
        <v>55771.68</v>
      </c>
      <c r="U4" t="n">
        <v>0.24</v>
      </c>
      <c r="V4" t="n">
        <v>0.62</v>
      </c>
      <c r="W4" t="n">
        <v>2.81</v>
      </c>
      <c r="X4" t="n">
        <v>3.44</v>
      </c>
      <c r="Y4" t="n">
        <v>1</v>
      </c>
      <c r="Z4" t="n">
        <v>10</v>
      </c>
      <c r="AA4" t="n">
        <v>524.4068123849603</v>
      </c>
      <c r="AB4" t="n">
        <v>717.5165359008657</v>
      </c>
      <c r="AC4" t="n">
        <v>649.0377647552693</v>
      </c>
      <c r="AD4" t="n">
        <v>524406.8123849602</v>
      </c>
      <c r="AE4" t="n">
        <v>717516.5359008657</v>
      </c>
      <c r="AF4" t="n">
        <v>5.563394769360857e-06</v>
      </c>
      <c r="AG4" t="n">
        <v>30</v>
      </c>
      <c r="AH4" t="n">
        <v>649037.7647552693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4.1456</v>
      </c>
      <c r="E5" t="n">
        <v>24.12</v>
      </c>
      <c r="F5" t="n">
        <v>18.18</v>
      </c>
      <c r="G5" t="n">
        <v>11.02</v>
      </c>
      <c r="H5" t="n">
        <v>0.17</v>
      </c>
      <c r="I5" t="n">
        <v>99</v>
      </c>
      <c r="J5" t="n">
        <v>177.84</v>
      </c>
      <c r="K5" t="n">
        <v>52.44</v>
      </c>
      <c r="L5" t="n">
        <v>1.75</v>
      </c>
      <c r="M5" t="n">
        <v>97</v>
      </c>
      <c r="N5" t="n">
        <v>33.65</v>
      </c>
      <c r="O5" t="n">
        <v>22168.15</v>
      </c>
      <c r="P5" t="n">
        <v>237.41</v>
      </c>
      <c r="Q5" t="n">
        <v>467.12</v>
      </c>
      <c r="R5" t="n">
        <v>142.72</v>
      </c>
      <c r="S5" t="n">
        <v>39.61</v>
      </c>
      <c r="T5" t="n">
        <v>46154.13</v>
      </c>
      <c r="U5" t="n">
        <v>0.28</v>
      </c>
      <c r="V5" t="n">
        <v>0.64</v>
      </c>
      <c r="W5" t="n">
        <v>2.77</v>
      </c>
      <c r="X5" t="n">
        <v>2.85</v>
      </c>
      <c r="Y5" t="n">
        <v>1</v>
      </c>
      <c r="Z5" t="n">
        <v>10</v>
      </c>
      <c r="AA5" t="n">
        <v>485.7733945588619</v>
      </c>
      <c r="AB5" t="n">
        <v>664.6565892450931</v>
      </c>
      <c r="AC5" t="n">
        <v>601.2226972189225</v>
      </c>
      <c r="AD5" t="n">
        <v>485773.3945588619</v>
      </c>
      <c r="AE5" t="n">
        <v>664656.5892450931</v>
      </c>
      <c r="AF5" t="n">
        <v>5.865767022524064e-06</v>
      </c>
      <c r="AG5" t="n">
        <v>28</v>
      </c>
      <c r="AH5" t="n">
        <v>601222.6972189224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4.3024</v>
      </c>
      <c r="E6" t="n">
        <v>23.24</v>
      </c>
      <c r="F6" t="n">
        <v>17.8</v>
      </c>
      <c r="G6" t="n">
        <v>12.56</v>
      </c>
      <c r="H6" t="n">
        <v>0.2</v>
      </c>
      <c r="I6" t="n">
        <v>85</v>
      </c>
      <c r="J6" t="n">
        <v>178.21</v>
      </c>
      <c r="K6" t="n">
        <v>52.44</v>
      </c>
      <c r="L6" t="n">
        <v>2</v>
      </c>
      <c r="M6" t="n">
        <v>83</v>
      </c>
      <c r="N6" t="n">
        <v>33.77</v>
      </c>
      <c r="O6" t="n">
        <v>22213.89</v>
      </c>
      <c r="P6" t="n">
        <v>231.99</v>
      </c>
      <c r="Q6" t="n">
        <v>467.21</v>
      </c>
      <c r="R6" t="n">
        <v>129.89</v>
      </c>
      <c r="S6" t="n">
        <v>39.61</v>
      </c>
      <c r="T6" t="n">
        <v>39810.89</v>
      </c>
      <c r="U6" t="n">
        <v>0.3</v>
      </c>
      <c r="V6" t="n">
        <v>0.66</v>
      </c>
      <c r="W6" t="n">
        <v>2.76</v>
      </c>
      <c r="X6" t="n">
        <v>2.46</v>
      </c>
      <c r="Y6" t="n">
        <v>1</v>
      </c>
      <c r="Z6" t="n">
        <v>10</v>
      </c>
      <c r="AA6" t="n">
        <v>463.8262750755474</v>
      </c>
      <c r="AB6" t="n">
        <v>634.6275721294452</v>
      </c>
      <c r="AC6" t="n">
        <v>574.0596073508019</v>
      </c>
      <c r="AD6" t="n">
        <v>463826.2750755473</v>
      </c>
      <c r="AE6" t="n">
        <v>634627.5721294452</v>
      </c>
      <c r="AF6" t="n">
        <v>6.087629302804789e-06</v>
      </c>
      <c r="AG6" t="n">
        <v>27</v>
      </c>
      <c r="AH6" t="n">
        <v>574059.6073508019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4.4442</v>
      </c>
      <c r="E7" t="n">
        <v>22.5</v>
      </c>
      <c r="F7" t="n">
        <v>17.45</v>
      </c>
      <c r="G7" t="n">
        <v>14.15</v>
      </c>
      <c r="H7" t="n">
        <v>0.22</v>
      </c>
      <c r="I7" t="n">
        <v>74</v>
      </c>
      <c r="J7" t="n">
        <v>178.59</v>
      </c>
      <c r="K7" t="n">
        <v>52.44</v>
      </c>
      <c r="L7" t="n">
        <v>2.25</v>
      </c>
      <c r="M7" t="n">
        <v>72</v>
      </c>
      <c r="N7" t="n">
        <v>33.89</v>
      </c>
      <c r="O7" t="n">
        <v>22259.66</v>
      </c>
      <c r="P7" t="n">
        <v>227</v>
      </c>
      <c r="Q7" t="n">
        <v>467.15</v>
      </c>
      <c r="R7" t="n">
        <v>118.72</v>
      </c>
      <c r="S7" t="n">
        <v>39.61</v>
      </c>
      <c r="T7" t="n">
        <v>34280.12</v>
      </c>
      <c r="U7" t="n">
        <v>0.33</v>
      </c>
      <c r="V7" t="n">
        <v>0.67</v>
      </c>
      <c r="W7" t="n">
        <v>2.73</v>
      </c>
      <c r="X7" t="n">
        <v>2.11</v>
      </c>
      <c r="Y7" t="n">
        <v>1</v>
      </c>
      <c r="Z7" t="n">
        <v>10</v>
      </c>
      <c r="AA7" t="n">
        <v>453.539019165992</v>
      </c>
      <c r="AB7" t="n">
        <v>620.5520947522914</v>
      </c>
      <c r="AC7" t="n">
        <v>561.3274737794671</v>
      </c>
      <c r="AD7" t="n">
        <v>453539.019165992</v>
      </c>
      <c r="AE7" t="n">
        <v>620552.0947522915</v>
      </c>
      <c r="AF7" t="n">
        <v>6.288267512905598e-06</v>
      </c>
      <c r="AG7" t="n">
        <v>27</v>
      </c>
      <c r="AH7" t="n">
        <v>561327.4737794672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4.5426</v>
      </c>
      <c r="E8" t="n">
        <v>22.01</v>
      </c>
      <c r="F8" t="n">
        <v>17.25</v>
      </c>
      <c r="G8" t="n">
        <v>15.68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223.93</v>
      </c>
      <c r="Q8" t="n">
        <v>467.12</v>
      </c>
      <c r="R8" t="n">
        <v>112.2</v>
      </c>
      <c r="S8" t="n">
        <v>39.61</v>
      </c>
      <c r="T8" t="n">
        <v>31059.98</v>
      </c>
      <c r="U8" t="n">
        <v>0.35</v>
      </c>
      <c r="V8" t="n">
        <v>0.68</v>
      </c>
      <c r="W8" t="n">
        <v>2.72</v>
      </c>
      <c r="X8" t="n">
        <v>1.91</v>
      </c>
      <c r="Y8" t="n">
        <v>1</v>
      </c>
      <c r="Z8" t="n">
        <v>10</v>
      </c>
      <c r="AA8" t="n">
        <v>437.3028455302667</v>
      </c>
      <c r="AB8" t="n">
        <v>598.3370456944645</v>
      </c>
      <c r="AC8" t="n">
        <v>541.232597824702</v>
      </c>
      <c r="AD8" t="n">
        <v>437302.8455302666</v>
      </c>
      <c r="AE8" t="n">
        <v>598337.0456944645</v>
      </c>
      <c r="AF8" t="n">
        <v>6.427497413285849e-06</v>
      </c>
      <c r="AG8" t="n">
        <v>26</v>
      </c>
      <c r="AH8" t="n">
        <v>541232.597824702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4.6439</v>
      </c>
      <c r="E9" t="n">
        <v>21.53</v>
      </c>
      <c r="F9" t="n">
        <v>17.02</v>
      </c>
      <c r="G9" t="n">
        <v>17.3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220.51</v>
      </c>
      <c r="Q9" t="n">
        <v>467.1</v>
      </c>
      <c r="R9" t="n">
        <v>104.67</v>
      </c>
      <c r="S9" t="n">
        <v>39.61</v>
      </c>
      <c r="T9" t="n">
        <v>27332.38</v>
      </c>
      <c r="U9" t="n">
        <v>0.38</v>
      </c>
      <c r="V9" t="n">
        <v>0.6899999999999999</v>
      </c>
      <c r="W9" t="n">
        <v>2.71</v>
      </c>
      <c r="X9" t="n">
        <v>1.68</v>
      </c>
      <c r="Y9" t="n">
        <v>1</v>
      </c>
      <c r="Z9" t="n">
        <v>10</v>
      </c>
      <c r="AA9" t="n">
        <v>420.9422120603493</v>
      </c>
      <c r="AB9" t="n">
        <v>575.9517052007155</v>
      </c>
      <c r="AC9" t="n">
        <v>520.9836828096537</v>
      </c>
      <c r="AD9" t="n">
        <v>420942.2120603493</v>
      </c>
      <c r="AE9" t="n">
        <v>575951.7052007156</v>
      </c>
      <c r="AF9" t="n">
        <v>6.570830633900884e-06</v>
      </c>
      <c r="AG9" t="n">
        <v>25</v>
      </c>
      <c r="AH9" t="n">
        <v>520983.6828096537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4.7087</v>
      </c>
      <c r="E10" t="n">
        <v>21.24</v>
      </c>
      <c r="F10" t="n">
        <v>16.9</v>
      </c>
      <c r="G10" t="n">
        <v>18.77</v>
      </c>
      <c r="H10" t="n">
        <v>0.3</v>
      </c>
      <c r="I10" t="n">
        <v>54</v>
      </c>
      <c r="J10" t="n">
        <v>179.7</v>
      </c>
      <c r="K10" t="n">
        <v>52.44</v>
      </c>
      <c r="L10" t="n">
        <v>3</v>
      </c>
      <c r="M10" t="n">
        <v>52</v>
      </c>
      <c r="N10" t="n">
        <v>34.26</v>
      </c>
      <c r="O10" t="n">
        <v>22397.24</v>
      </c>
      <c r="P10" t="n">
        <v>218.49</v>
      </c>
      <c r="Q10" t="n">
        <v>467.13</v>
      </c>
      <c r="R10" t="n">
        <v>100.79</v>
      </c>
      <c r="S10" t="n">
        <v>39.61</v>
      </c>
      <c r="T10" t="n">
        <v>25416.51</v>
      </c>
      <c r="U10" t="n">
        <v>0.39</v>
      </c>
      <c r="V10" t="n">
        <v>0.6899999999999999</v>
      </c>
      <c r="W10" t="n">
        <v>2.7</v>
      </c>
      <c r="X10" t="n">
        <v>1.56</v>
      </c>
      <c r="Y10" t="n">
        <v>1</v>
      </c>
      <c r="Z10" t="n">
        <v>10</v>
      </c>
      <c r="AA10" t="n">
        <v>417.0956048666465</v>
      </c>
      <c r="AB10" t="n">
        <v>570.6886075379588</v>
      </c>
      <c r="AC10" t="n">
        <v>516.2228878010264</v>
      </c>
      <c r="AD10" t="n">
        <v>417095.6048666465</v>
      </c>
      <c r="AE10" t="n">
        <v>570688.6075379588</v>
      </c>
      <c r="AF10" t="n">
        <v>6.662518617078122e-06</v>
      </c>
      <c r="AG10" t="n">
        <v>25</v>
      </c>
      <c r="AH10" t="n">
        <v>516222.8878010264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4.7869</v>
      </c>
      <c r="E11" t="n">
        <v>20.89</v>
      </c>
      <c r="F11" t="n">
        <v>16.73</v>
      </c>
      <c r="G11" t="n">
        <v>20.48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215.91</v>
      </c>
      <c r="Q11" t="n">
        <v>467.08</v>
      </c>
      <c r="R11" t="n">
        <v>95.14</v>
      </c>
      <c r="S11" t="n">
        <v>39.61</v>
      </c>
      <c r="T11" t="n">
        <v>22617.79</v>
      </c>
      <c r="U11" t="n">
        <v>0.42</v>
      </c>
      <c r="V11" t="n">
        <v>0.7</v>
      </c>
      <c r="W11" t="n">
        <v>2.7</v>
      </c>
      <c r="X11" t="n">
        <v>1.39</v>
      </c>
      <c r="Y11" t="n">
        <v>1</v>
      </c>
      <c r="Z11" t="n">
        <v>10</v>
      </c>
      <c r="AA11" t="n">
        <v>412.4352037159056</v>
      </c>
      <c r="AB11" t="n">
        <v>564.3120410811271</v>
      </c>
      <c r="AC11" t="n">
        <v>510.4548918972675</v>
      </c>
      <c r="AD11" t="n">
        <v>412435.2037159055</v>
      </c>
      <c r="AE11" t="n">
        <v>564312.041081127</v>
      </c>
      <c r="AF11" t="n">
        <v>6.773166769616086e-06</v>
      </c>
      <c r="AG11" t="n">
        <v>25</v>
      </c>
      <c r="AH11" t="n">
        <v>510454.8918972675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4.8509</v>
      </c>
      <c r="E12" t="n">
        <v>20.61</v>
      </c>
      <c r="F12" t="n">
        <v>16.59</v>
      </c>
      <c r="G12" t="n">
        <v>22.13</v>
      </c>
      <c r="H12" t="n">
        <v>0.34</v>
      </c>
      <c r="I12" t="n">
        <v>45</v>
      </c>
      <c r="J12" t="n">
        <v>180.45</v>
      </c>
      <c r="K12" t="n">
        <v>52.44</v>
      </c>
      <c r="L12" t="n">
        <v>3.5</v>
      </c>
      <c r="M12" t="n">
        <v>43</v>
      </c>
      <c r="N12" t="n">
        <v>34.51</v>
      </c>
      <c r="O12" t="n">
        <v>22489.16</v>
      </c>
      <c r="P12" t="n">
        <v>213.84</v>
      </c>
      <c r="Q12" t="n">
        <v>467.11</v>
      </c>
      <c r="R12" t="n">
        <v>91.04000000000001</v>
      </c>
      <c r="S12" t="n">
        <v>39.61</v>
      </c>
      <c r="T12" t="n">
        <v>20588.27</v>
      </c>
      <c r="U12" t="n">
        <v>0.44</v>
      </c>
      <c r="V12" t="n">
        <v>0.7</v>
      </c>
      <c r="W12" t="n">
        <v>2.68</v>
      </c>
      <c r="X12" t="n">
        <v>1.26</v>
      </c>
      <c r="Y12" t="n">
        <v>1</v>
      </c>
      <c r="Z12" t="n">
        <v>10</v>
      </c>
      <c r="AA12" t="n">
        <v>398.9138655100941</v>
      </c>
      <c r="AB12" t="n">
        <v>545.8115496285944</v>
      </c>
      <c r="AC12" t="n">
        <v>493.7200613833617</v>
      </c>
      <c r="AD12" t="n">
        <v>398913.8655100941</v>
      </c>
      <c r="AE12" t="n">
        <v>545811.5496285944</v>
      </c>
      <c r="AF12" t="n">
        <v>6.863722802383728e-06</v>
      </c>
      <c r="AG12" t="n">
        <v>24</v>
      </c>
      <c r="AH12" t="n">
        <v>493720.0613833617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4.8978</v>
      </c>
      <c r="E13" t="n">
        <v>20.42</v>
      </c>
      <c r="F13" t="n">
        <v>16.5</v>
      </c>
      <c r="G13" t="n">
        <v>23.58</v>
      </c>
      <c r="H13" t="n">
        <v>0.37</v>
      </c>
      <c r="I13" t="n">
        <v>42</v>
      </c>
      <c r="J13" t="n">
        <v>180.82</v>
      </c>
      <c r="K13" t="n">
        <v>52.44</v>
      </c>
      <c r="L13" t="n">
        <v>3.75</v>
      </c>
      <c r="M13" t="n">
        <v>40</v>
      </c>
      <c r="N13" t="n">
        <v>34.63</v>
      </c>
      <c r="O13" t="n">
        <v>22535.19</v>
      </c>
      <c r="P13" t="n">
        <v>212.22</v>
      </c>
      <c r="Q13" t="n">
        <v>467.09</v>
      </c>
      <c r="R13" t="n">
        <v>87.78</v>
      </c>
      <c r="S13" t="n">
        <v>39.61</v>
      </c>
      <c r="T13" t="n">
        <v>18972.91</v>
      </c>
      <c r="U13" t="n">
        <v>0.45</v>
      </c>
      <c r="V13" t="n">
        <v>0.71</v>
      </c>
      <c r="W13" t="n">
        <v>2.68</v>
      </c>
      <c r="X13" t="n">
        <v>1.17</v>
      </c>
      <c r="Y13" t="n">
        <v>1</v>
      </c>
      <c r="Z13" t="n">
        <v>10</v>
      </c>
      <c r="AA13" t="n">
        <v>396.2656346116319</v>
      </c>
      <c r="AB13" t="n">
        <v>542.1881232816168</v>
      </c>
      <c r="AC13" t="n">
        <v>490.4424497614289</v>
      </c>
      <c r="AD13" t="n">
        <v>396265.6346116319</v>
      </c>
      <c r="AE13" t="n">
        <v>542188.1232816167</v>
      </c>
      <c r="AF13" t="n">
        <v>6.930083395146266e-06</v>
      </c>
      <c r="AG13" t="n">
        <v>24</v>
      </c>
      <c r="AH13" t="n">
        <v>490442.4497614289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4.9387</v>
      </c>
      <c r="E14" t="n">
        <v>20.25</v>
      </c>
      <c r="F14" t="n">
        <v>16.44</v>
      </c>
      <c r="G14" t="n">
        <v>25.29</v>
      </c>
      <c r="H14" t="n">
        <v>0.39</v>
      </c>
      <c r="I14" t="n">
        <v>39</v>
      </c>
      <c r="J14" t="n">
        <v>181.19</v>
      </c>
      <c r="K14" t="n">
        <v>52.44</v>
      </c>
      <c r="L14" t="n">
        <v>4</v>
      </c>
      <c r="M14" t="n">
        <v>37</v>
      </c>
      <c r="N14" t="n">
        <v>34.75</v>
      </c>
      <c r="O14" t="n">
        <v>22581.25</v>
      </c>
      <c r="P14" t="n">
        <v>210.99</v>
      </c>
      <c r="Q14" t="n">
        <v>467.09</v>
      </c>
      <c r="R14" t="n">
        <v>86.09</v>
      </c>
      <c r="S14" t="n">
        <v>39.61</v>
      </c>
      <c r="T14" t="n">
        <v>18140.25</v>
      </c>
      <c r="U14" t="n">
        <v>0.46</v>
      </c>
      <c r="V14" t="n">
        <v>0.71</v>
      </c>
      <c r="W14" t="n">
        <v>2.67</v>
      </c>
      <c r="X14" t="n">
        <v>1.11</v>
      </c>
      <c r="Y14" t="n">
        <v>1</v>
      </c>
      <c r="Z14" t="n">
        <v>10</v>
      </c>
      <c r="AA14" t="n">
        <v>394.1473221548855</v>
      </c>
      <c r="AB14" t="n">
        <v>539.2897547249463</v>
      </c>
      <c r="AC14" t="n">
        <v>487.8206974319212</v>
      </c>
      <c r="AD14" t="n">
        <v>394147.3221548855</v>
      </c>
      <c r="AE14" t="n">
        <v>539289.7547249463</v>
      </c>
      <c r="AF14" t="n">
        <v>6.987954359836838e-06</v>
      </c>
      <c r="AG14" t="n">
        <v>24</v>
      </c>
      <c r="AH14" t="n">
        <v>487820.6974319213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4.9704</v>
      </c>
      <c r="E15" t="n">
        <v>20.12</v>
      </c>
      <c r="F15" t="n">
        <v>16.38</v>
      </c>
      <c r="G15" t="n">
        <v>26.57</v>
      </c>
      <c r="H15" t="n">
        <v>0.42</v>
      </c>
      <c r="I15" t="n">
        <v>37</v>
      </c>
      <c r="J15" t="n">
        <v>181.57</v>
      </c>
      <c r="K15" t="n">
        <v>52.44</v>
      </c>
      <c r="L15" t="n">
        <v>4.25</v>
      </c>
      <c r="M15" t="n">
        <v>35</v>
      </c>
      <c r="N15" t="n">
        <v>34.88</v>
      </c>
      <c r="O15" t="n">
        <v>22627.36</v>
      </c>
      <c r="P15" t="n">
        <v>210.22</v>
      </c>
      <c r="Q15" t="n">
        <v>467.1</v>
      </c>
      <c r="R15" t="n">
        <v>83.76000000000001</v>
      </c>
      <c r="S15" t="n">
        <v>39.61</v>
      </c>
      <c r="T15" t="n">
        <v>16983.69</v>
      </c>
      <c r="U15" t="n">
        <v>0.47</v>
      </c>
      <c r="V15" t="n">
        <v>0.71</v>
      </c>
      <c r="W15" t="n">
        <v>2.68</v>
      </c>
      <c r="X15" t="n">
        <v>1.05</v>
      </c>
      <c r="Y15" t="n">
        <v>1</v>
      </c>
      <c r="Z15" t="n">
        <v>10</v>
      </c>
      <c r="AA15" t="n">
        <v>392.5747513102814</v>
      </c>
      <c r="AB15" t="n">
        <v>537.1380939184297</v>
      </c>
      <c r="AC15" t="n">
        <v>485.8743881129037</v>
      </c>
      <c r="AD15" t="n">
        <v>392574.7513102815</v>
      </c>
      <c r="AE15" t="n">
        <v>537138.0939184297</v>
      </c>
      <c r="AF15" t="n">
        <v>7.032807894817061e-06</v>
      </c>
      <c r="AG15" t="n">
        <v>24</v>
      </c>
      <c r="AH15" t="n">
        <v>485874.3881129037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5.007</v>
      </c>
      <c r="E16" t="n">
        <v>19.97</v>
      </c>
      <c r="F16" t="n">
        <v>16.31</v>
      </c>
      <c r="G16" t="n">
        <v>27.95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208.45</v>
      </c>
      <c r="Q16" t="n">
        <v>467.15</v>
      </c>
      <c r="R16" t="n">
        <v>81.84</v>
      </c>
      <c r="S16" t="n">
        <v>39.61</v>
      </c>
      <c r="T16" t="n">
        <v>16036.82</v>
      </c>
      <c r="U16" t="n">
        <v>0.48</v>
      </c>
      <c r="V16" t="n">
        <v>0.72</v>
      </c>
      <c r="W16" t="n">
        <v>2.66</v>
      </c>
      <c r="X16" t="n">
        <v>0.97</v>
      </c>
      <c r="Y16" t="n">
        <v>1</v>
      </c>
      <c r="Z16" t="n">
        <v>10</v>
      </c>
      <c r="AA16" t="n">
        <v>390.3559646091513</v>
      </c>
      <c r="AB16" t="n">
        <v>534.1022520679827</v>
      </c>
      <c r="AC16" t="n">
        <v>483.1282827478325</v>
      </c>
      <c r="AD16" t="n">
        <v>390355.9646091514</v>
      </c>
      <c r="AE16" t="n">
        <v>534102.2520679827</v>
      </c>
      <c r="AF16" t="n">
        <v>7.084594626056057e-06</v>
      </c>
      <c r="AG16" t="n">
        <v>24</v>
      </c>
      <c r="AH16" t="n">
        <v>483128.2827478325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5.04</v>
      </c>
      <c r="E17" t="n">
        <v>19.84</v>
      </c>
      <c r="F17" t="n">
        <v>16.25</v>
      </c>
      <c r="G17" t="n">
        <v>29.54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207.09</v>
      </c>
      <c r="Q17" t="n">
        <v>467.2</v>
      </c>
      <c r="R17" t="n">
        <v>79.70999999999999</v>
      </c>
      <c r="S17" t="n">
        <v>39.61</v>
      </c>
      <c r="T17" t="n">
        <v>14980.62</v>
      </c>
      <c r="U17" t="n">
        <v>0.5</v>
      </c>
      <c r="V17" t="n">
        <v>0.72</v>
      </c>
      <c r="W17" t="n">
        <v>2.66</v>
      </c>
      <c r="X17" t="n">
        <v>0.91</v>
      </c>
      <c r="Y17" t="n">
        <v>1</v>
      </c>
      <c r="Z17" t="n">
        <v>10</v>
      </c>
      <c r="AA17" t="n">
        <v>378.6694500668204</v>
      </c>
      <c r="AB17" t="n">
        <v>518.1122472985311</v>
      </c>
      <c r="AC17" t="n">
        <v>468.6643415914648</v>
      </c>
      <c r="AD17" t="n">
        <v>378669.4500668204</v>
      </c>
      <c r="AE17" t="n">
        <v>518112.2472985311</v>
      </c>
      <c r="AF17" t="n">
        <v>7.131287580451874e-06</v>
      </c>
      <c r="AG17" t="n">
        <v>23</v>
      </c>
      <c r="AH17" t="n">
        <v>468664.3415914648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5.073</v>
      </c>
      <c r="E18" t="n">
        <v>19.71</v>
      </c>
      <c r="F18" t="n">
        <v>16.19</v>
      </c>
      <c r="G18" t="n">
        <v>31.33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206.15</v>
      </c>
      <c r="Q18" t="n">
        <v>467.14</v>
      </c>
      <c r="R18" t="n">
        <v>77.87</v>
      </c>
      <c r="S18" t="n">
        <v>39.61</v>
      </c>
      <c r="T18" t="n">
        <v>14072.52</v>
      </c>
      <c r="U18" t="n">
        <v>0.51</v>
      </c>
      <c r="V18" t="n">
        <v>0.72</v>
      </c>
      <c r="W18" t="n">
        <v>2.66</v>
      </c>
      <c r="X18" t="n">
        <v>0.86</v>
      </c>
      <c r="Y18" t="n">
        <v>1</v>
      </c>
      <c r="Z18" t="n">
        <v>10</v>
      </c>
      <c r="AA18" t="n">
        <v>377.0440462665537</v>
      </c>
      <c r="AB18" t="n">
        <v>515.8882981112515</v>
      </c>
      <c r="AC18" t="n">
        <v>466.6526429932869</v>
      </c>
      <c r="AD18" t="n">
        <v>377044.0462665537</v>
      </c>
      <c r="AE18" t="n">
        <v>515888.2981112516</v>
      </c>
      <c r="AF18" t="n">
        <v>7.177980534847689e-06</v>
      </c>
      <c r="AG18" t="n">
        <v>23</v>
      </c>
      <c r="AH18" t="n">
        <v>466652.6429932868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5.106</v>
      </c>
      <c r="E19" t="n">
        <v>19.58</v>
      </c>
      <c r="F19" t="n">
        <v>16.13</v>
      </c>
      <c r="G19" t="n">
        <v>33.38</v>
      </c>
      <c r="H19" t="n">
        <v>0.51</v>
      </c>
      <c r="I19" t="n">
        <v>29</v>
      </c>
      <c r="J19" t="n">
        <v>183.07</v>
      </c>
      <c r="K19" t="n">
        <v>52.44</v>
      </c>
      <c r="L19" t="n">
        <v>5.25</v>
      </c>
      <c r="M19" t="n">
        <v>27</v>
      </c>
      <c r="N19" t="n">
        <v>35.37</v>
      </c>
      <c r="O19" t="n">
        <v>22812.34</v>
      </c>
      <c r="P19" t="n">
        <v>204.95</v>
      </c>
      <c r="Q19" t="n">
        <v>467.07</v>
      </c>
      <c r="R19" t="n">
        <v>75.88</v>
      </c>
      <c r="S19" t="n">
        <v>39.61</v>
      </c>
      <c r="T19" t="n">
        <v>13086.83</v>
      </c>
      <c r="U19" t="n">
        <v>0.52</v>
      </c>
      <c r="V19" t="n">
        <v>0.72</v>
      </c>
      <c r="W19" t="n">
        <v>2.66</v>
      </c>
      <c r="X19" t="n">
        <v>0.8</v>
      </c>
      <c r="Y19" t="n">
        <v>1</v>
      </c>
      <c r="Z19" t="n">
        <v>10</v>
      </c>
      <c r="AA19" t="n">
        <v>375.3164936424138</v>
      </c>
      <c r="AB19" t="n">
        <v>513.5245843966604</v>
      </c>
      <c r="AC19" t="n">
        <v>464.5145187981232</v>
      </c>
      <c r="AD19" t="n">
        <v>375316.4936424138</v>
      </c>
      <c r="AE19" t="n">
        <v>513524.5843966604</v>
      </c>
      <c r="AF19" t="n">
        <v>7.224673489243504e-06</v>
      </c>
      <c r="AG19" t="n">
        <v>23</v>
      </c>
      <c r="AH19" t="n">
        <v>464514.5187981232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5.1242</v>
      </c>
      <c r="E20" t="n">
        <v>19.52</v>
      </c>
      <c r="F20" t="n">
        <v>16.1</v>
      </c>
      <c r="G20" t="n">
        <v>34.5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204.08</v>
      </c>
      <c r="Q20" t="n">
        <v>467.07</v>
      </c>
      <c r="R20" t="n">
        <v>74.91</v>
      </c>
      <c r="S20" t="n">
        <v>39.61</v>
      </c>
      <c r="T20" t="n">
        <v>12607.52</v>
      </c>
      <c r="U20" t="n">
        <v>0.53</v>
      </c>
      <c r="V20" t="n">
        <v>0.72</v>
      </c>
      <c r="W20" t="n">
        <v>2.65</v>
      </c>
      <c r="X20" t="n">
        <v>0.77</v>
      </c>
      <c r="Y20" t="n">
        <v>1</v>
      </c>
      <c r="Z20" t="n">
        <v>10</v>
      </c>
      <c r="AA20" t="n">
        <v>374.2847399019788</v>
      </c>
      <c r="AB20" t="n">
        <v>512.1128934112347</v>
      </c>
      <c r="AC20" t="n">
        <v>463.2375576190258</v>
      </c>
      <c r="AD20" t="n">
        <v>374284.7399019788</v>
      </c>
      <c r="AE20" t="n">
        <v>512112.8934112347</v>
      </c>
      <c r="AF20" t="n">
        <v>7.250425361061803e-06</v>
      </c>
      <c r="AG20" t="n">
        <v>23</v>
      </c>
      <c r="AH20" t="n">
        <v>463237.5576190258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5.1371</v>
      </c>
      <c r="E21" t="n">
        <v>19.47</v>
      </c>
      <c r="F21" t="n">
        <v>16.09</v>
      </c>
      <c r="G21" t="n">
        <v>35.75</v>
      </c>
      <c r="H21" t="n">
        <v>0.55</v>
      </c>
      <c r="I21" t="n">
        <v>27</v>
      </c>
      <c r="J21" t="n">
        <v>183.82</v>
      </c>
      <c r="K21" t="n">
        <v>52.44</v>
      </c>
      <c r="L21" t="n">
        <v>5.75</v>
      </c>
      <c r="M21" t="n">
        <v>25</v>
      </c>
      <c r="N21" t="n">
        <v>35.63</v>
      </c>
      <c r="O21" t="n">
        <v>22905.03</v>
      </c>
      <c r="P21" t="n">
        <v>203.5</v>
      </c>
      <c r="Q21" t="n">
        <v>467.07</v>
      </c>
      <c r="R21" t="n">
        <v>74.45999999999999</v>
      </c>
      <c r="S21" t="n">
        <v>39.61</v>
      </c>
      <c r="T21" t="n">
        <v>12385.84</v>
      </c>
      <c r="U21" t="n">
        <v>0.53</v>
      </c>
      <c r="V21" t="n">
        <v>0.73</v>
      </c>
      <c r="W21" t="n">
        <v>2.65</v>
      </c>
      <c r="X21" t="n">
        <v>0.75</v>
      </c>
      <c r="Y21" t="n">
        <v>1</v>
      </c>
      <c r="Z21" t="n">
        <v>10</v>
      </c>
      <c r="AA21" t="n">
        <v>373.6106039931196</v>
      </c>
      <c r="AB21" t="n">
        <v>511.1905109199562</v>
      </c>
      <c r="AC21" t="n">
        <v>462.4032060181431</v>
      </c>
      <c r="AD21" t="n">
        <v>373610.6039931196</v>
      </c>
      <c r="AE21" t="n">
        <v>511190.5109199563</v>
      </c>
      <c r="AF21" t="n">
        <v>7.268678061416531e-06</v>
      </c>
      <c r="AG21" t="n">
        <v>23</v>
      </c>
      <c r="AH21" t="n">
        <v>462403.206018143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5.1557</v>
      </c>
      <c r="E22" t="n">
        <v>19.4</v>
      </c>
      <c r="F22" t="n">
        <v>16.05</v>
      </c>
      <c r="G22" t="n">
        <v>37.04</v>
      </c>
      <c r="H22" t="n">
        <v>0.58</v>
      </c>
      <c r="I22" t="n">
        <v>26</v>
      </c>
      <c r="J22" t="n">
        <v>184.19</v>
      </c>
      <c r="K22" t="n">
        <v>52.44</v>
      </c>
      <c r="L22" t="n">
        <v>6</v>
      </c>
      <c r="M22" t="n">
        <v>24</v>
      </c>
      <c r="N22" t="n">
        <v>35.75</v>
      </c>
      <c r="O22" t="n">
        <v>22951.43</v>
      </c>
      <c r="P22" t="n">
        <v>202.85</v>
      </c>
      <c r="Q22" t="n">
        <v>467.08</v>
      </c>
      <c r="R22" t="n">
        <v>73.44</v>
      </c>
      <c r="S22" t="n">
        <v>39.61</v>
      </c>
      <c r="T22" t="n">
        <v>11879.94</v>
      </c>
      <c r="U22" t="n">
        <v>0.54</v>
      </c>
      <c r="V22" t="n">
        <v>0.73</v>
      </c>
      <c r="W22" t="n">
        <v>2.65</v>
      </c>
      <c r="X22" t="n">
        <v>0.72</v>
      </c>
      <c r="Y22" t="n">
        <v>1</v>
      </c>
      <c r="Z22" t="n">
        <v>10</v>
      </c>
      <c r="AA22" t="n">
        <v>372.6516312688674</v>
      </c>
      <c r="AB22" t="n">
        <v>509.8784021317437</v>
      </c>
      <c r="AC22" t="n">
        <v>461.2163230511213</v>
      </c>
      <c r="AD22" t="n">
        <v>372651.6312688674</v>
      </c>
      <c r="AE22" t="n">
        <v>509878.4021317437</v>
      </c>
      <c r="AF22" t="n">
        <v>7.294995908439627e-06</v>
      </c>
      <c r="AG22" t="n">
        <v>23</v>
      </c>
      <c r="AH22" t="n">
        <v>461216.3230511213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5.1731</v>
      </c>
      <c r="E23" t="n">
        <v>19.33</v>
      </c>
      <c r="F23" t="n">
        <v>16.02</v>
      </c>
      <c r="G23" t="n">
        <v>38.45</v>
      </c>
      <c r="H23" t="n">
        <v>0.6</v>
      </c>
      <c r="I23" t="n">
        <v>25</v>
      </c>
      <c r="J23" t="n">
        <v>184.57</v>
      </c>
      <c r="K23" t="n">
        <v>52.44</v>
      </c>
      <c r="L23" t="n">
        <v>6.25</v>
      </c>
      <c r="M23" t="n">
        <v>23</v>
      </c>
      <c r="N23" t="n">
        <v>35.88</v>
      </c>
      <c r="O23" t="n">
        <v>22997.88</v>
      </c>
      <c r="P23" t="n">
        <v>201.85</v>
      </c>
      <c r="Q23" t="n">
        <v>467.08</v>
      </c>
      <c r="R23" t="n">
        <v>72.2</v>
      </c>
      <c r="S23" t="n">
        <v>39.61</v>
      </c>
      <c r="T23" t="n">
        <v>11264.47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371.6007317960205</v>
      </c>
      <c r="AB23" t="n">
        <v>508.4405151105819</v>
      </c>
      <c r="AC23" t="n">
        <v>459.915665949172</v>
      </c>
      <c r="AD23" t="n">
        <v>371600.7317960205</v>
      </c>
      <c r="AE23" t="n">
        <v>508440.5151105819</v>
      </c>
      <c r="AF23" t="n">
        <v>7.31961582984833e-06</v>
      </c>
      <c r="AG23" t="n">
        <v>23</v>
      </c>
      <c r="AH23" t="n">
        <v>459915.665949172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5.1894</v>
      </c>
      <c r="E24" t="n">
        <v>19.27</v>
      </c>
      <c r="F24" t="n">
        <v>16</v>
      </c>
      <c r="G24" t="n">
        <v>39.99</v>
      </c>
      <c r="H24" t="n">
        <v>0.62</v>
      </c>
      <c r="I24" t="n">
        <v>24</v>
      </c>
      <c r="J24" t="n">
        <v>184.95</v>
      </c>
      <c r="K24" t="n">
        <v>52.44</v>
      </c>
      <c r="L24" t="n">
        <v>6.5</v>
      </c>
      <c r="M24" t="n">
        <v>22</v>
      </c>
      <c r="N24" t="n">
        <v>36.01</v>
      </c>
      <c r="O24" t="n">
        <v>23044.38</v>
      </c>
      <c r="P24" t="n">
        <v>201.02</v>
      </c>
      <c r="Q24" t="n">
        <v>467.1</v>
      </c>
      <c r="R24" t="n">
        <v>71.61</v>
      </c>
      <c r="S24" t="n">
        <v>39.61</v>
      </c>
      <c r="T24" t="n">
        <v>10977.38</v>
      </c>
      <c r="U24" t="n">
        <v>0.55</v>
      </c>
      <c r="V24" t="n">
        <v>0.73</v>
      </c>
      <c r="W24" t="n">
        <v>2.65</v>
      </c>
      <c r="X24" t="n">
        <v>0.66</v>
      </c>
      <c r="Y24" t="n">
        <v>1</v>
      </c>
      <c r="Z24" t="n">
        <v>10</v>
      </c>
      <c r="AA24" t="n">
        <v>370.6976978960146</v>
      </c>
      <c r="AB24" t="n">
        <v>507.2049442895498</v>
      </c>
      <c r="AC24" t="n">
        <v>458.7980162731648</v>
      </c>
      <c r="AD24" t="n">
        <v>370697.6978960146</v>
      </c>
      <c r="AE24" t="n">
        <v>507204.9442895498</v>
      </c>
      <c r="AF24" t="n">
        <v>7.342679319443839e-06</v>
      </c>
      <c r="AG24" t="n">
        <v>23</v>
      </c>
      <c r="AH24" t="n">
        <v>458798.0162731648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5.208</v>
      </c>
      <c r="E25" t="n">
        <v>19.2</v>
      </c>
      <c r="F25" t="n">
        <v>15.96</v>
      </c>
      <c r="G25" t="n">
        <v>41.64</v>
      </c>
      <c r="H25" t="n">
        <v>0.65</v>
      </c>
      <c r="I25" t="n">
        <v>23</v>
      </c>
      <c r="J25" t="n">
        <v>185.33</v>
      </c>
      <c r="K25" t="n">
        <v>52.44</v>
      </c>
      <c r="L25" t="n">
        <v>6.75</v>
      </c>
      <c r="M25" t="n">
        <v>21</v>
      </c>
      <c r="N25" t="n">
        <v>36.13</v>
      </c>
      <c r="O25" t="n">
        <v>23090.91</v>
      </c>
      <c r="P25" t="n">
        <v>200.17</v>
      </c>
      <c r="Q25" t="n">
        <v>467.07</v>
      </c>
      <c r="R25" t="n">
        <v>70.53</v>
      </c>
      <c r="S25" t="n">
        <v>39.61</v>
      </c>
      <c r="T25" t="n">
        <v>10441.81</v>
      </c>
      <c r="U25" t="n">
        <v>0.5600000000000001</v>
      </c>
      <c r="V25" t="n">
        <v>0.73</v>
      </c>
      <c r="W25" t="n">
        <v>2.64</v>
      </c>
      <c r="X25" t="n">
        <v>0.63</v>
      </c>
      <c r="Y25" t="n">
        <v>1</v>
      </c>
      <c r="Z25" t="n">
        <v>10</v>
      </c>
      <c r="AA25" t="n">
        <v>369.6658766073401</v>
      </c>
      <c r="AB25" t="n">
        <v>505.793160881643</v>
      </c>
      <c r="AC25" t="n">
        <v>457.520971492258</v>
      </c>
      <c r="AD25" t="n">
        <v>369665.8766073401</v>
      </c>
      <c r="AE25" t="n">
        <v>505793.160881643</v>
      </c>
      <c r="AF25" t="n">
        <v>7.368997166466936e-06</v>
      </c>
      <c r="AG25" t="n">
        <v>23</v>
      </c>
      <c r="AH25" t="n">
        <v>457520.971492258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5.2237</v>
      </c>
      <c r="E26" t="n">
        <v>19.14</v>
      </c>
      <c r="F26" t="n">
        <v>15.94</v>
      </c>
      <c r="G26" t="n">
        <v>43.48</v>
      </c>
      <c r="H26" t="n">
        <v>0.67</v>
      </c>
      <c r="I26" t="n">
        <v>22</v>
      </c>
      <c r="J26" t="n">
        <v>185.7</v>
      </c>
      <c r="K26" t="n">
        <v>52.44</v>
      </c>
      <c r="L26" t="n">
        <v>7</v>
      </c>
      <c r="M26" t="n">
        <v>20</v>
      </c>
      <c r="N26" t="n">
        <v>36.26</v>
      </c>
      <c r="O26" t="n">
        <v>23137.49</v>
      </c>
      <c r="P26" t="n">
        <v>199.54</v>
      </c>
      <c r="Q26" t="n">
        <v>467.07</v>
      </c>
      <c r="R26" t="n">
        <v>69.68000000000001</v>
      </c>
      <c r="S26" t="n">
        <v>39.61</v>
      </c>
      <c r="T26" t="n">
        <v>10018.94</v>
      </c>
      <c r="U26" t="n">
        <v>0.57</v>
      </c>
      <c r="V26" t="n">
        <v>0.73</v>
      </c>
      <c r="W26" t="n">
        <v>2.65</v>
      </c>
      <c r="X26" t="n">
        <v>0.61</v>
      </c>
      <c r="Y26" t="n">
        <v>1</v>
      </c>
      <c r="Z26" t="n">
        <v>10</v>
      </c>
      <c r="AA26" t="n">
        <v>368.8837860182878</v>
      </c>
      <c r="AB26" t="n">
        <v>504.7230700342998</v>
      </c>
      <c r="AC26" t="n">
        <v>456.5530086135034</v>
      </c>
      <c r="AD26" t="n">
        <v>368883.7860182878</v>
      </c>
      <c r="AE26" t="n">
        <v>504723.0700342999</v>
      </c>
      <c r="AF26" t="n">
        <v>7.391211693255247e-06</v>
      </c>
      <c r="AG26" t="n">
        <v>23</v>
      </c>
      <c r="AH26" t="n">
        <v>456553.0086135034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5.2419</v>
      </c>
      <c r="E27" t="n">
        <v>19.08</v>
      </c>
      <c r="F27" t="n">
        <v>15.91</v>
      </c>
      <c r="G27" t="n">
        <v>45.46</v>
      </c>
      <c r="H27" t="n">
        <v>0.6899999999999999</v>
      </c>
      <c r="I27" t="n">
        <v>21</v>
      </c>
      <c r="J27" t="n">
        <v>186.08</v>
      </c>
      <c r="K27" t="n">
        <v>52.44</v>
      </c>
      <c r="L27" t="n">
        <v>7.25</v>
      </c>
      <c r="M27" t="n">
        <v>19</v>
      </c>
      <c r="N27" t="n">
        <v>36.39</v>
      </c>
      <c r="O27" t="n">
        <v>23184.11</v>
      </c>
      <c r="P27" t="n">
        <v>198.8</v>
      </c>
      <c r="Q27" t="n">
        <v>467.09</v>
      </c>
      <c r="R27" t="n">
        <v>68.54000000000001</v>
      </c>
      <c r="S27" t="n">
        <v>39.61</v>
      </c>
      <c r="T27" t="n">
        <v>9454.139999999999</v>
      </c>
      <c r="U27" t="n">
        <v>0.58</v>
      </c>
      <c r="V27" t="n">
        <v>0.73</v>
      </c>
      <c r="W27" t="n">
        <v>2.65</v>
      </c>
      <c r="X27" t="n">
        <v>0.58</v>
      </c>
      <c r="Y27" t="n">
        <v>1</v>
      </c>
      <c r="Z27" t="n">
        <v>10</v>
      </c>
      <c r="AA27" t="n">
        <v>367.9575163517127</v>
      </c>
      <c r="AB27" t="n">
        <v>503.4557070123582</v>
      </c>
      <c r="AC27" t="n">
        <v>455.4066009396207</v>
      </c>
      <c r="AD27" t="n">
        <v>367957.5163517128</v>
      </c>
      <c r="AE27" t="n">
        <v>503455.7070123582</v>
      </c>
      <c r="AF27" t="n">
        <v>7.416963565073546e-06</v>
      </c>
      <c r="AG27" t="n">
        <v>23</v>
      </c>
      <c r="AH27" t="n">
        <v>455406.6009396207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5.2579</v>
      </c>
      <c r="E28" t="n">
        <v>19.02</v>
      </c>
      <c r="F28" t="n">
        <v>15.89</v>
      </c>
      <c r="G28" t="n">
        <v>47.66</v>
      </c>
      <c r="H28" t="n">
        <v>0.71</v>
      </c>
      <c r="I28" t="n">
        <v>20</v>
      </c>
      <c r="J28" t="n">
        <v>186.46</v>
      </c>
      <c r="K28" t="n">
        <v>52.44</v>
      </c>
      <c r="L28" t="n">
        <v>7.5</v>
      </c>
      <c r="M28" t="n">
        <v>18</v>
      </c>
      <c r="N28" t="n">
        <v>36.52</v>
      </c>
      <c r="O28" t="n">
        <v>23230.78</v>
      </c>
      <c r="P28" t="n">
        <v>197.75</v>
      </c>
      <c r="Q28" t="n">
        <v>467.07</v>
      </c>
      <c r="R28" t="n">
        <v>67.90000000000001</v>
      </c>
      <c r="S28" t="n">
        <v>39.61</v>
      </c>
      <c r="T28" t="n">
        <v>9139.01</v>
      </c>
      <c r="U28" t="n">
        <v>0.58</v>
      </c>
      <c r="V28" t="n">
        <v>0.73</v>
      </c>
      <c r="W28" t="n">
        <v>2.64</v>
      </c>
      <c r="X28" t="n">
        <v>0.55</v>
      </c>
      <c r="Y28" t="n">
        <v>1</v>
      </c>
      <c r="Z28" t="n">
        <v>10</v>
      </c>
      <c r="AA28" t="n">
        <v>366.9843768906888</v>
      </c>
      <c r="AB28" t="n">
        <v>502.1242146699023</v>
      </c>
      <c r="AC28" t="n">
        <v>454.2021843575675</v>
      </c>
      <c r="AD28" t="n">
        <v>366984.3768906888</v>
      </c>
      <c r="AE28" t="n">
        <v>502124.2146699023</v>
      </c>
      <c r="AF28" t="n">
        <v>7.439602573265457e-06</v>
      </c>
      <c r="AG28" t="n">
        <v>23</v>
      </c>
      <c r="AH28" t="n">
        <v>454202.1843575675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5.2602</v>
      </c>
      <c r="E29" t="n">
        <v>19.01</v>
      </c>
      <c r="F29" t="n">
        <v>15.88</v>
      </c>
      <c r="G29" t="n">
        <v>47.64</v>
      </c>
      <c r="H29" t="n">
        <v>0.74</v>
      </c>
      <c r="I29" t="n">
        <v>20</v>
      </c>
      <c r="J29" t="n">
        <v>186.84</v>
      </c>
      <c r="K29" t="n">
        <v>52.44</v>
      </c>
      <c r="L29" t="n">
        <v>7.75</v>
      </c>
      <c r="M29" t="n">
        <v>18</v>
      </c>
      <c r="N29" t="n">
        <v>36.65</v>
      </c>
      <c r="O29" t="n">
        <v>23277.49</v>
      </c>
      <c r="P29" t="n">
        <v>197.69</v>
      </c>
      <c r="Q29" t="n">
        <v>467.11</v>
      </c>
      <c r="R29" t="n">
        <v>67.54000000000001</v>
      </c>
      <c r="S29" t="n">
        <v>39.61</v>
      </c>
      <c r="T29" t="n">
        <v>8963.09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366.8648699071015</v>
      </c>
      <c r="AB29" t="n">
        <v>501.9606999426822</v>
      </c>
      <c r="AC29" t="n">
        <v>454.054275246419</v>
      </c>
      <c r="AD29" t="n">
        <v>366864.8699071016</v>
      </c>
      <c r="AE29" t="n">
        <v>501960.6999426822</v>
      </c>
      <c r="AF29" t="n">
        <v>7.442856930693045e-06</v>
      </c>
      <c r="AG29" t="n">
        <v>23</v>
      </c>
      <c r="AH29" t="n">
        <v>454054.275246419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5.2744</v>
      </c>
      <c r="E30" t="n">
        <v>18.96</v>
      </c>
      <c r="F30" t="n">
        <v>15.86</v>
      </c>
      <c r="G30" t="n">
        <v>50.09</v>
      </c>
      <c r="H30" t="n">
        <v>0.76</v>
      </c>
      <c r="I30" t="n">
        <v>19</v>
      </c>
      <c r="J30" t="n">
        <v>187.22</v>
      </c>
      <c r="K30" t="n">
        <v>52.44</v>
      </c>
      <c r="L30" t="n">
        <v>8</v>
      </c>
      <c r="M30" t="n">
        <v>17</v>
      </c>
      <c r="N30" t="n">
        <v>36.78</v>
      </c>
      <c r="O30" t="n">
        <v>23324.24</v>
      </c>
      <c r="P30" t="n">
        <v>197.34</v>
      </c>
      <c r="Q30" t="n">
        <v>467.08</v>
      </c>
      <c r="R30" t="n">
        <v>67.38</v>
      </c>
      <c r="S30" t="n">
        <v>39.61</v>
      </c>
      <c r="T30" t="n">
        <v>8885.799999999999</v>
      </c>
      <c r="U30" t="n">
        <v>0.59</v>
      </c>
      <c r="V30" t="n">
        <v>0.74</v>
      </c>
      <c r="W30" t="n">
        <v>2.64</v>
      </c>
      <c r="X30" t="n">
        <v>0.53</v>
      </c>
      <c r="Y30" t="n">
        <v>1</v>
      </c>
      <c r="Z30" t="n">
        <v>10</v>
      </c>
      <c r="AA30" t="n">
        <v>356.4299730106013</v>
      </c>
      <c r="AB30" t="n">
        <v>487.6832136537295</v>
      </c>
      <c r="AC30" t="n">
        <v>441.1394122103061</v>
      </c>
      <c r="AD30" t="n">
        <v>356429.9730106012</v>
      </c>
      <c r="AE30" t="n">
        <v>487683.2136537295</v>
      </c>
      <c r="AF30" t="n">
        <v>7.462949050463365e-06</v>
      </c>
      <c r="AG30" t="n">
        <v>22</v>
      </c>
      <c r="AH30" t="n">
        <v>441139.4122103062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5.276</v>
      </c>
      <c r="E31" t="n">
        <v>18.95</v>
      </c>
      <c r="F31" t="n">
        <v>15.86</v>
      </c>
      <c r="G31" t="n">
        <v>50.08</v>
      </c>
      <c r="H31" t="n">
        <v>0.78</v>
      </c>
      <c r="I31" t="n">
        <v>19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196.76</v>
      </c>
      <c r="Q31" t="n">
        <v>467.07</v>
      </c>
      <c r="R31" t="n">
        <v>67.06</v>
      </c>
      <c r="S31" t="n">
        <v>39.61</v>
      </c>
      <c r="T31" t="n">
        <v>8728.049999999999</v>
      </c>
      <c r="U31" t="n">
        <v>0.59</v>
      </c>
      <c r="V31" t="n">
        <v>0.74</v>
      </c>
      <c r="W31" t="n">
        <v>2.64</v>
      </c>
      <c r="X31" t="n">
        <v>0.52</v>
      </c>
      <c r="Y31" t="n">
        <v>1</v>
      </c>
      <c r="Z31" t="n">
        <v>10</v>
      </c>
      <c r="AA31" t="n">
        <v>356.1218879688383</v>
      </c>
      <c r="AB31" t="n">
        <v>487.2616781078368</v>
      </c>
      <c r="AC31" t="n">
        <v>440.7581074252845</v>
      </c>
      <c r="AD31" t="n">
        <v>356121.8879688383</v>
      </c>
      <c r="AE31" t="n">
        <v>487261.6781078368</v>
      </c>
      <c r="AF31" t="n">
        <v>7.465212951282556e-06</v>
      </c>
      <c r="AG31" t="n">
        <v>22</v>
      </c>
      <c r="AH31" t="n">
        <v>440758.1074252845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5.3019</v>
      </c>
      <c r="E32" t="n">
        <v>18.86</v>
      </c>
      <c r="F32" t="n">
        <v>15.8</v>
      </c>
      <c r="G32" t="n">
        <v>52.67</v>
      </c>
      <c r="H32" t="n">
        <v>0.8</v>
      </c>
      <c r="I32" t="n">
        <v>18</v>
      </c>
      <c r="J32" t="n">
        <v>187.98</v>
      </c>
      <c r="K32" t="n">
        <v>52.44</v>
      </c>
      <c r="L32" t="n">
        <v>8.5</v>
      </c>
      <c r="M32" t="n">
        <v>16</v>
      </c>
      <c r="N32" t="n">
        <v>37.03</v>
      </c>
      <c r="O32" t="n">
        <v>23417.88</v>
      </c>
      <c r="P32" t="n">
        <v>195.41</v>
      </c>
      <c r="Q32" t="n">
        <v>467.14</v>
      </c>
      <c r="R32" t="n">
        <v>65.22</v>
      </c>
      <c r="S32" t="n">
        <v>39.61</v>
      </c>
      <c r="T32" t="n">
        <v>7812.43</v>
      </c>
      <c r="U32" t="n">
        <v>0.61</v>
      </c>
      <c r="V32" t="n">
        <v>0.74</v>
      </c>
      <c r="W32" t="n">
        <v>2.63</v>
      </c>
      <c r="X32" t="n">
        <v>0.47</v>
      </c>
      <c r="Y32" t="n">
        <v>1</v>
      </c>
      <c r="Z32" t="n">
        <v>10</v>
      </c>
      <c r="AA32" t="n">
        <v>354.6446659286623</v>
      </c>
      <c r="AB32" t="n">
        <v>485.2404777420312</v>
      </c>
      <c r="AC32" t="n">
        <v>438.9298075856188</v>
      </c>
      <c r="AD32" t="n">
        <v>354644.6659286623</v>
      </c>
      <c r="AE32" t="n">
        <v>485240.4777420312</v>
      </c>
      <c r="AF32" t="n">
        <v>7.501859845793211e-06</v>
      </c>
      <c r="AG32" t="n">
        <v>22</v>
      </c>
      <c r="AH32" t="n">
        <v>438929.8075856188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5.3166</v>
      </c>
      <c r="E33" t="n">
        <v>18.81</v>
      </c>
      <c r="F33" t="n">
        <v>15.78</v>
      </c>
      <c r="G33" t="n">
        <v>55.71</v>
      </c>
      <c r="H33" t="n">
        <v>0.82</v>
      </c>
      <c r="I33" t="n">
        <v>17</v>
      </c>
      <c r="J33" t="n">
        <v>188.36</v>
      </c>
      <c r="K33" t="n">
        <v>52.44</v>
      </c>
      <c r="L33" t="n">
        <v>8.75</v>
      </c>
      <c r="M33" t="n">
        <v>15</v>
      </c>
      <c r="N33" t="n">
        <v>37.16</v>
      </c>
      <c r="O33" t="n">
        <v>23464.76</v>
      </c>
      <c r="P33" t="n">
        <v>194.28</v>
      </c>
      <c r="Q33" t="n">
        <v>467.07</v>
      </c>
      <c r="R33" t="n">
        <v>64.7</v>
      </c>
      <c r="S33" t="n">
        <v>39.61</v>
      </c>
      <c r="T33" t="n">
        <v>7558.19</v>
      </c>
      <c r="U33" t="n">
        <v>0.61</v>
      </c>
      <c r="V33" t="n">
        <v>0.74</v>
      </c>
      <c r="W33" t="n">
        <v>2.63</v>
      </c>
      <c r="X33" t="n">
        <v>0.45</v>
      </c>
      <c r="Y33" t="n">
        <v>1</v>
      </c>
      <c r="Z33" t="n">
        <v>10</v>
      </c>
      <c r="AA33" t="n">
        <v>353.6899259804781</v>
      </c>
      <c r="AB33" t="n">
        <v>483.9341604247716</v>
      </c>
      <c r="AC33" t="n">
        <v>437.7481633596907</v>
      </c>
      <c r="AD33" t="n">
        <v>353689.9259804781</v>
      </c>
      <c r="AE33" t="n">
        <v>483934.1604247716</v>
      </c>
      <c r="AF33" t="n">
        <v>7.522659434569529e-06</v>
      </c>
      <c r="AG33" t="n">
        <v>22</v>
      </c>
      <c r="AH33" t="n">
        <v>437748.1633596907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5.3153</v>
      </c>
      <c r="E34" t="n">
        <v>18.81</v>
      </c>
      <c r="F34" t="n">
        <v>15.79</v>
      </c>
      <c r="G34" t="n">
        <v>55.72</v>
      </c>
      <c r="H34" t="n">
        <v>0.85</v>
      </c>
      <c r="I34" t="n">
        <v>17</v>
      </c>
      <c r="J34" t="n">
        <v>188.74</v>
      </c>
      <c r="K34" t="n">
        <v>52.44</v>
      </c>
      <c r="L34" t="n">
        <v>9</v>
      </c>
      <c r="M34" t="n">
        <v>15</v>
      </c>
      <c r="N34" t="n">
        <v>37.3</v>
      </c>
      <c r="O34" t="n">
        <v>23511.69</v>
      </c>
      <c r="P34" t="n">
        <v>194.49</v>
      </c>
      <c r="Q34" t="n">
        <v>467.07</v>
      </c>
      <c r="R34" t="n">
        <v>64.86</v>
      </c>
      <c r="S34" t="n">
        <v>39.61</v>
      </c>
      <c r="T34" t="n">
        <v>7638.28</v>
      </c>
      <c r="U34" t="n">
        <v>0.61</v>
      </c>
      <c r="V34" t="n">
        <v>0.74</v>
      </c>
      <c r="W34" t="n">
        <v>2.63</v>
      </c>
      <c r="X34" t="n">
        <v>0.46</v>
      </c>
      <c r="Y34" t="n">
        <v>1</v>
      </c>
      <c r="Z34" t="n">
        <v>10</v>
      </c>
      <c r="AA34" t="n">
        <v>353.8492894963296</v>
      </c>
      <c r="AB34" t="n">
        <v>484.1522086177818</v>
      </c>
      <c r="AC34" t="n">
        <v>437.9454013391925</v>
      </c>
      <c r="AD34" t="n">
        <v>353849.2894963296</v>
      </c>
      <c r="AE34" t="n">
        <v>484152.2086177818</v>
      </c>
      <c r="AF34" t="n">
        <v>7.520820015153936e-06</v>
      </c>
      <c r="AG34" t="n">
        <v>22</v>
      </c>
      <c r="AH34" t="n">
        <v>437945.4013391925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5.3289</v>
      </c>
      <c r="E35" t="n">
        <v>18.77</v>
      </c>
      <c r="F35" t="n">
        <v>15.78</v>
      </c>
      <c r="G35" t="n">
        <v>59.16</v>
      </c>
      <c r="H35" t="n">
        <v>0.87</v>
      </c>
      <c r="I35" t="n">
        <v>16</v>
      </c>
      <c r="J35" t="n">
        <v>189.12</v>
      </c>
      <c r="K35" t="n">
        <v>52.44</v>
      </c>
      <c r="L35" t="n">
        <v>9.25</v>
      </c>
      <c r="M35" t="n">
        <v>14</v>
      </c>
      <c r="N35" t="n">
        <v>37.43</v>
      </c>
      <c r="O35" t="n">
        <v>23558.67</v>
      </c>
      <c r="P35" t="n">
        <v>193.71</v>
      </c>
      <c r="Q35" t="n">
        <v>467.08</v>
      </c>
      <c r="R35" t="n">
        <v>64.26000000000001</v>
      </c>
      <c r="S35" t="n">
        <v>39.61</v>
      </c>
      <c r="T35" t="n">
        <v>7342.11</v>
      </c>
      <c r="U35" t="n">
        <v>0.62</v>
      </c>
      <c r="V35" t="n">
        <v>0.74</v>
      </c>
      <c r="W35" t="n">
        <v>2.64</v>
      </c>
      <c r="X35" t="n">
        <v>0.44</v>
      </c>
      <c r="Y35" t="n">
        <v>1</v>
      </c>
      <c r="Z35" t="n">
        <v>10</v>
      </c>
      <c r="AA35" t="n">
        <v>353.1163597169419</v>
      </c>
      <c r="AB35" t="n">
        <v>483.1493817590438</v>
      </c>
      <c r="AC35" t="n">
        <v>437.0382828683761</v>
      </c>
      <c r="AD35" t="n">
        <v>353116.359716942</v>
      </c>
      <c r="AE35" t="n">
        <v>483149.3817590438</v>
      </c>
      <c r="AF35" t="n">
        <v>7.540063172117061e-06</v>
      </c>
      <c r="AG35" t="n">
        <v>22</v>
      </c>
      <c r="AH35" t="n">
        <v>437038.2828683761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5.3345</v>
      </c>
      <c r="E36" t="n">
        <v>18.75</v>
      </c>
      <c r="F36" t="n">
        <v>15.76</v>
      </c>
      <c r="G36" t="n">
        <v>59.09</v>
      </c>
      <c r="H36" t="n">
        <v>0.89</v>
      </c>
      <c r="I36" t="n">
        <v>16</v>
      </c>
      <c r="J36" t="n">
        <v>189.5</v>
      </c>
      <c r="K36" t="n">
        <v>52.44</v>
      </c>
      <c r="L36" t="n">
        <v>9.5</v>
      </c>
      <c r="M36" t="n">
        <v>14</v>
      </c>
      <c r="N36" t="n">
        <v>37.56</v>
      </c>
      <c r="O36" t="n">
        <v>23605.68</v>
      </c>
      <c r="P36" t="n">
        <v>193.46</v>
      </c>
      <c r="Q36" t="n">
        <v>467.08</v>
      </c>
      <c r="R36" t="n">
        <v>63.65</v>
      </c>
      <c r="S36" t="n">
        <v>39.61</v>
      </c>
      <c r="T36" t="n">
        <v>7035.35</v>
      </c>
      <c r="U36" t="n">
        <v>0.62</v>
      </c>
      <c r="V36" t="n">
        <v>0.74</v>
      </c>
      <c r="W36" t="n">
        <v>2.64</v>
      </c>
      <c r="X36" t="n">
        <v>0.42</v>
      </c>
      <c r="Y36" t="n">
        <v>1</v>
      </c>
      <c r="Z36" t="n">
        <v>10</v>
      </c>
      <c r="AA36" t="n">
        <v>352.7997454553959</v>
      </c>
      <c r="AB36" t="n">
        <v>482.716176158361</v>
      </c>
      <c r="AC36" t="n">
        <v>436.6464218022147</v>
      </c>
      <c r="AD36" t="n">
        <v>352799.7454553959</v>
      </c>
      <c r="AE36" t="n">
        <v>482716.176158361</v>
      </c>
      <c r="AF36" t="n">
        <v>7.547986824984229e-06</v>
      </c>
      <c r="AG36" t="n">
        <v>22</v>
      </c>
      <c r="AH36" t="n">
        <v>436646.4218022147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5.3278</v>
      </c>
      <c r="E37" t="n">
        <v>18.77</v>
      </c>
      <c r="F37" t="n">
        <v>15.78</v>
      </c>
      <c r="G37" t="n">
        <v>59.17</v>
      </c>
      <c r="H37" t="n">
        <v>0.91</v>
      </c>
      <c r="I37" t="n">
        <v>16</v>
      </c>
      <c r="J37" t="n">
        <v>189.88</v>
      </c>
      <c r="K37" t="n">
        <v>52.44</v>
      </c>
      <c r="L37" t="n">
        <v>9.75</v>
      </c>
      <c r="M37" t="n">
        <v>14</v>
      </c>
      <c r="N37" t="n">
        <v>37.69</v>
      </c>
      <c r="O37" t="n">
        <v>23652.75</v>
      </c>
      <c r="P37" t="n">
        <v>193.05</v>
      </c>
      <c r="Q37" t="n">
        <v>467.07</v>
      </c>
      <c r="R37" t="n">
        <v>64.45999999999999</v>
      </c>
      <c r="S37" t="n">
        <v>39.61</v>
      </c>
      <c r="T37" t="n">
        <v>7440.12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352.8447865828765</v>
      </c>
      <c r="AB37" t="n">
        <v>482.7778034160543</v>
      </c>
      <c r="AC37" t="n">
        <v>436.7021674409282</v>
      </c>
      <c r="AD37" t="n">
        <v>352844.7865828765</v>
      </c>
      <c r="AE37" t="n">
        <v>482777.8034160543</v>
      </c>
      <c r="AF37" t="n">
        <v>7.538506740303867e-06</v>
      </c>
      <c r="AG37" t="n">
        <v>22</v>
      </c>
      <c r="AH37" t="n">
        <v>436702.1674409282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5.3522</v>
      </c>
      <c r="E38" t="n">
        <v>18.68</v>
      </c>
      <c r="F38" t="n">
        <v>15.73</v>
      </c>
      <c r="G38" t="n">
        <v>62.92</v>
      </c>
      <c r="H38" t="n">
        <v>0.93</v>
      </c>
      <c r="I38" t="n">
        <v>15</v>
      </c>
      <c r="J38" t="n">
        <v>190.26</v>
      </c>
      <c r="K38" t="n">
        <v>52.44</v>
      </c>
      <c r="L38" t="n">
        <v>10</v>
      </c>
      <c r="M38" t="n">
        <v>13</v>
      </c>
      <c r="N38" t="n">
        <v>37.82</v>
      </c>
      <c r="O38" t="n">
        <v>23699.85</v>
      </c>
      <c r="P38" t="n">
        <v>191.84</v>
      </c>
      <c r="Q38" t="n">
        <v>467.07</v>
      </c>
      <c r="R38" t="n">
        <v>62.88</v>
      </c>
      <c r="S38" t="n">
        <v>39.61</v>
      </c>
      <c r="T38" t="n">
        <v>6657.85</v>
      </c>
      <c r="U38" t="n">
        <v>0.63</v>
      </c>
      <c r="V38" t="n">
        <v>0.74</v>
      </c>
      <c r="W38" t="n">
        <v>2.63</v>
      </c>
      <c r="X38" t="n">
        <v>0.4</v>
      </c>
      <c r="Y38" t="n">
        <v>1</v>
      </c>
      <c r="Z38" t="n">
        <v>10</v>
      </c>
      <c r="AA38" t="n">
        <v>351.5287982561185</v>
      </c>
      <c r="AB38" t="n">
        <v>480.9772101300766</v>
      </c>
      <c r="AC38" t="n">
        <v>435.0734202510156</v>
      </c>
      <c r="AD38" t="n">
        <v>351528.7982561185</v>
      </c>
      <c r="AE38" t="n">
        <v>480977.2101300766</v>
      </c>
      <c r="AF38" t="n">
        <v>7.57303122779653e-06</v>
      </c>
      <c r="AG38" t="n">
        <v>22</v>
      </c>
      <c r="AH38" t="n">
        <v>435073.4202510156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5.352</v>
      </c>
      <c r="E39" t="n">
        <v>18.68</v>
      </c>
      <c r="F39" t="n">
        <v>15.73</v>
      </c>
      <c r="G39" t="n">
        <v>62.92</v>
      </c>
      <c r="H39" t="n">
        <v>0.95</v>
      </c>
      <c r="I39" t="n">
        <v>15</v>
      </c>
      <c r="J39" t="n">
        <v>190.65</v>
      </c>
      <c r="K39" t="n">
        <v>52.44</v>
      </c>
      <c r="L39" t="n">
        <v>10.25</v>
      </c>
      <c r="M39" t="n">
        <v>13</v>
      </c>
      <c r="N39" t="n">
        <v>37.95</v>
      </c>
      <c r="O39" t="n">
        <v>23747</v>
      </c>
      <c r="P39" t="n">
        <v>191.46</v>
      </c>
      <c r="Q39" t="n">
        <v>467.07</v>
      </c>
      <c r="R39" t="n">
        <v>62.89</v>
      </c>
      <c r="S39" t="n">
        <v>39.61</v>
      </c>
      <c r="T39" t="n">
        <v>6659.85</v>
      </c>
      <c r="U39" t="n">
        <v>0.63</v>
      </c>
      <c r="V39" t="n">
        <v>0.74</v>
      </c>
      <c r="W39" t="n">
        <v>2.63</v>
      </c>
      <c r="X39" t="n">
        <v>0.4</v>
      </c>
      <c r="Y39" t="n">
        <v>1</v>
      </c>
      <c r="Z39" t="n">
        <v>10</v>
      </c>
      <c r="AA39" t="n">
        <v>351.3620874033663</v>
      </c>
      <c r="AB39" t="n">
        <v>480.7491089865772</v>
      </c>
      <c r="AC39" t="n">
        <v>434.8670887605097</v>
      </c>
      <c r="AD39" t="n">
        <v>351362.0874033663</v>
      </c>
      <c r="AE39" t="n">
        <v>480749.1089865772</v>
      </c>
      <c r="AF39" t="n">
        <v>7.572748240194131e-06</v>
      </c>
      <c r="AG39" t="n">
        <v>22</v>
      </c>
      <c r="AH39" t="n">
        <v>434867.0887605097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5.3686</v>
      </c>
      <c r="E40" t="n">
        <v>18.63</v>
      </c>
      <c r="F40" t="n">
        <v>15.71</v>
      </c>
      <c r="G40" t="n">
        <v>67.31999999999999</v>
      </c>
      <c r="H40" t="n">
        <v>0.98</v>
      </c>
      <c r="I40" t="n">
        <v>14</v>
      </c>
      <c r="J40" t="n">
        <v>191.03</v>
      </c>
      <c r="K40" t="n">
        <v>52.44</v>
      </c>
      <c r="L40" t="n">
        <v>10.5</v>
      </c>
      <c r="M40" t="n">
        <v>12</v>
      </c>
      <c r="N40" t="n">
        <v>38.09</v>
      </c>
      <c r="O40" t="n">
        <v>23794.2</v>
      </c>
      <c r="P40" t="n">
        <v>190.75</v>
      </c>
      <c r="Q40" t="n">
        <v>467.07</v>
      </c>
      <c r="R40" t="n">
        <v>62.04</v>
      </c>
      <c r="S40" t="n">
        <v>39.61</v>
      </c>
      <c r="T40" t="n">
        <v>6243.25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350.5673474190014</v>
      </c>
      <c r="AB40" t="n">
        <v>479.6617106785156</v>
      </c>
      <c r="AC40" t="n">
        <v>433.8834702207965</v>
      </c>
      <c r="AD40" t="n">
        <v>350567.3474190014</v>
      </c>
      <c r="AE40" t="n">
        <v>479661.7106785156</v>
      </c>
      <c r="AF40" t="n">
        <v>7.596236211193239e-06</v>
      </c>
      <c r="AG40" t="n">
        <v>22</v>
      </c>
      <c r="AH40" t="n">
        <v>433883.4702207965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5.3705</v>
      </c>
      <c r="E41" t="n">
        <v>18.62</v>
      </c>
      <c r="F41" t="n">
        <v>15.7</v>
      </c>
      <c r="G41" t="n">
        <v>67.29000000000001</v>
      </c>
      <c r="H41" t="n">
        <v>1</v>
      </c>
      <c r="I41" t="n">
        <v>14</v>
      </c>
      <c r="J41" t="n">
        <v>191.41</v>
      </c>
      <c r="K41" t="n">
        <v>52.44</v>
      </c>
      <c r="L41" t="n">
        <v>10.75</v>
      </c>
      <c r="M41" t="n">
        <v>12</v>
      </c>
      <c r="N41" t="n">
        <v>38.22</v>
      </c>
      <c r="O41" t="n">
        <v>23841.44</v>
      </c>
      <c r="P41" t="n">
        <v>190.52</v>
      </c>
      <c r="Q41" t="n">
        <v>467.1</v>
      </c>
      <c r="R41" t="n">
        <v>61.96</v>
      </c>
      <c r="S41" t="n">
        <v>39.61</v>
      </c>
      <c r="T41" t="n">
        <v>6203.32</v>
      </c>
      <c r="U41" t="n">
        <v>0.64</v>
      </c>
      <c r="V41" t="n">
        <v>0.74</v>
      </c>
      <c r="W41" t="n">
        <v>2.63</v>
      </c>
      <c r="X41" t="n">
        <v>0.37</v>
      </c>
      <c r="Y41" t="n">
        <v>1</v>
      </c>
      <c r="Z41" t="n">
        <v>10</v>
      </c>
      <c r="AA41" t="n">
        <v>350.3864794935415</v>
      </c>
      <c r="AB41" t="n">
        <v>479.4142392035717</v>
      </c>
      <c r="AC41" t="n">
        <v>433.6596170760927</v>
      </c>
      <c r="AD41" t="n">
        <v>350386.4794935415</v>
      </c>
      <c r="AE41" t="n">
        <v>479414.2392035717</v>
      </c>
      <c r="AF41" t="n">
        <v>7.598924593416028e-06</v>
      </c>
      <c r="AG41" t="n">
        <v>22</v>
      </c>
      <c r="AH41" t="n">
        <v>433659.6170760927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5.3715</v>
      </c>
      <c r="E42" t="n">
        <v>18.62</v>
      </c>
      <c r="F42" t="n">
        <v>15.7</v>
      </c>
      <c r="G42" t="n">
        <v>67.28</v>
      </c>
      <c r="H42" t="n">
        <v>1.02</v>
      </c>
      <c r="I42" t="n">
        <v>14</v>
      </c>
      <c r="J42" t="n">
        <v>191.79</v>
      </c>
      <c r="K42" t="n">
        <v>52.44</v>
      </c>
      <c r="L42" t="n">
        <v>11</v>
      </c>
      <c r="M42" t="n">
        <v>12</v>
      </c>
      <c r="N42" t="n">
        <v>38.35</v>
      </c>
      <c r="O42" t="n">
        <v>23888.73</v>
      </c>
      <c r="P42" t="n">
        <v>189.83</v>
      </c>
      <c r="Q42" t="n">
        <v>467.19</v>
      </c>
      <c r="R42" t="n">
        <v>61.91</v>
      </c>
      <c r="S42" t="n">
        <v>39.61</v>
      </c>
      <c r="T42" t="n">
        <v>6175.71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350.0510100279881</v>
      </c>
      <c r="AB42" t="n">
        <v>478.9552350809332</v>
      </c>
      <c r="AC42" t="n">
        <v>433.2444196627026</v>
      </c>
      <c r="AD42" t="n">
        <v>350051.0100279881</v>
      </c>
      <c r="AE42" t="n">
        <v>478955.2350809332</v>
      </c>
      <c r="AF42" t="n">
        <v>7.600339531428023e-06</v>
      </c>
      <c r="AG42" t="n">
        <v>22</v>
      </c>
      <c r="AH42" t="n">
        <v>433244.4196627027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5.3866</v>
      </c>
      <c r="E43" t="n">
        <v>18.56</v>
      </c>
      <c r="F43" t="n">
        <v>15.68</v>
      </c>
      <c r="G43" t="n">
        <v>72.38</v>
      </c>
      <c r="H43" t="n">
        <v>1.04</v>
      </c>
      <c r="I43" t="n">
        <v>13</v>
      </c>
      <c r="J43" t="n">
        <v>192.18</v>
      </c>
      <c r="K43" t="n">
        <v>52.44</v>
      </c>
      <c r="L43" t="n">
        <v>11.25</v>
      </c>
      <c r="M43" t="n">
        <v>11</v>
      </c>
      <c r="N43" t="n">
        <v>38.49</v>
      </c>
      <c r="O43" t="n">
        <v>23936.06</v>
      </c>
      <c r="P43" t="n">
        <v>188.61</v>
      </c>
      <c r="Q43" t="n">
        <v>467.07</v>
      </c>
      <c r="R43" t="n">
        <v>61.35</v>
      </c>
      <c r="S43" t="n">
        <v>39.61</v>
      </c>
      <c r="T43" t="n">
        <v>5900.1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349.0709427132051</v>
      </c>
      <c r="AB43" t="n">
        <v>477.6142637433288</v>
      </c>
      <c r="AC43" t="n">
        <v>432.0314287474941</v>
      </c>
      <c r="AD43" t="n">
        <v>349070.9427132051</v>
      </c>
      <c r="AE43" t="n">
        <v>477614.2637433287</v>
      </c>
      <c r="AF43" t="n">
        <v>7.621705095409138e-06</v>
      </c>
      <c r="AG43" t="n">
        <v>22</v>
      </c>
      <c r="AH43" t="n">
        <v>432031.4287474941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5.3857</v>
      </c>
      <c r="E44" t="n">
        <v>18.57</v>
      </c>
      <c r="F44" t="n">
        <v>15.69</v>
      </c>
      <c r="G44" t="n">
        <v>72.39</v>
      </c>
      <c r="H44" t="n">
        <v>1.06</v>
      </c>
      <c r="I44" t="n">
        <v>13</v>
      </c>
      <c r="J44" t="n">
        <v>192.56</v>
      </c>
      <c r="K44" t="n">
        <v>52.44</v>
      </c>
      <c r="L44" t="n">
        <v>11.5</v>
      </c>
      <c r="M44" t="n">
        <v>11</v>
      </c>
      <c r="N44" t="n">
        <v>38.62</v>
      </c>
      <c r="O44" t="n">
        <v>23983.44</v>
      </c>
      <c r="P44" t="n">
        <v>189.27</v>
      </c>
      <c r="Q44" t="n">
        <v>467.07</v>
      </c>
      <c r="R44" t="n">
        <v>61.52</v>
      </c>
      <c r="S44" t="n">
        <v>39.61</v>
      </c>
      <c r="T44" t="n">
        <v>5984.8</v>
      </c>
      <c r="U44" t="n">
        <v>0.64</v>
      </c>
      <c r="V44" t="n">
        <v>0.74</v>
      </c>
      <c r="W44" t="n">
        <v>2.63</v>
      </c>
      <c r="X44" t="n">
        <v>0.35</v>
      </c>
      <c r="Y44" t="n">
        <v>1</v>
      </c>
      <c r="Z44" t="n">
        <v>10</v>
      </c>
      <c r="AA44" t="n">
        <v>349.4194090907458</v>
      </c>
      <c r="AB44" t="n">
        <v>478.0910508143316</v>
      </c>
      <c r="AC44" t="n">
        <v>432.4627119296152</v>
      </c>
      <c r="AD44" t="n">
        <v>349419.4090907458</v>
      </c>
      <c r="AE44" t="n">
        <v>478091.0508143316</v>
      </c>
      <c r="AF44" t="n">
        <v>7.620431651198343e-06</v>
      </c>
      <c r="AG44" t="n">
        <v>22</v>
      </c>
      <c r="AH44" t="n">
        <v>432462.7119296152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5.3855</v>
      </c>
      <c r="E45" t="n">
        <v>18.57</v>
      </c>
      <c r="F45" t="n">
        <v>15.69</v>
      </c>
      <c r="G45" t="n">
        <v>72.39</v>
      </c>
      <c r="H45" t="n">
        <v>1.08</v>
      </c>
      <c r="I45" t="n">
        <v>13</v>
      </c>
      <c r="J45" t="n">
        <v>192.95</v>
      </c>
      <c r="K45" t="n">
        <v>52.44</v>
      </c>
      <c r="L45" t="n">
        <v>11.75</v>
      </c>
      <c r="M45" t="n">
        <v>11</v>
      </c>
      <c r="N45" t="n">
        <v>38.75</v>
      </c>
      <c r="O45" t="n">
        <v>24030.86</v>
      </c>
      <c r="P45" t="n">
        <v>189.22</v>
      </c>
      <c r="Q45" t="n">
        <v>467.12</v>
      </c>
      <c r="R45" t="n">
        <v>61.49</v>
      </c>
      <c r="S45" t="n">
        <v>39.61</v>
      </c>
      <c r="T45" t="n">
        <v>5968.46</v>
      </c>
      <c r="U45" t="n">
        <v>0.64</v>
      </c>
      <c r="V45" t="n">
        <v>0.74</v>
      </c>
      <c r="W45" t="n">
        <v>2.63</v>
      </c>
      <c r="X45" t="n">
        <v>0.35</v>
      </c>
      <c r="Y45" t="n">
        <v>1</v>
      </c>
      <c r="Z45" t="n">
        <v>10</v>
      </c>
      <c r="AA45" t="n">
        <v>349.4018611493088</v>
      </c>
      <c r="AB45" t="n">
        <v>478.0670409466969</v>
      </c>
      <c r="AC45" t="n">
        <v>432.4409935300495</v>
      </c>
      <c r="AD45" t="n">
        <v>349401.8611493089</v>
      </c>
      <c r="AE45" t="n">
        <v>478067.0409466969</v>
      </c>
      <c r="AF45" t="n">
        <v>7.620148663595945e-06</v>
      </c>
      <c r="AG45" t="n">
        <v>22</v>
      </c>
      <c r="AH45" t="n">
        <v>432440.9935300495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5.3833</v>
      </c>
      <c r="E46" t="n">
        <v>18.58</v>
      </c>
      <c r="F46" t="n">
        <v>15.69</v>
      </c>
      <c r="G46" t="n">
        <v>72.43000000000001</v>
      </c>
      <c r="H46" t="n">
        <v>1.1</v>
      </c>
      <c r="I46" t="n">
        <v>13</v>
      </c>
      <c r="J46" t="n">
        <v>193.33</v>
      </c>
      <c r="K46" t="n">
        <v>52.44</v>
      </c>
      <c r="L46" t="n">
        <v>12</v>
      </c>
      <c r="M46" t="n">
        <v>11</v>
      </c>
      <c r="N46" t="n">
        <v>38.89</v>
      </c>
      <c r="O46" t="n">
        <v>24078.33</v>
      </c>
      <c r="P46" t="n">
        <v>188.65</v>
      </c>
      <c r="Q46" t="n">
        <v>467.07</v>
      </c>
      <c r="R46" t="n">
        <v>61.65</v>
      </c>
      <c r="S46" t="n">
        <v>39.61</v>
      </c>
      <c r="T46" t="n">
        <v>6052.64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349.1997619916897</v>
      </c>
      <c r="AB46" t="n">
        <v>477.7905199632569</v>
      </c>
      <c r="AC46" t="n">
        <v>432.1908633211693</v>
      </c>
      <c r="AD46" t="n">
        <v>349199.7619916897</v>
      </c>
      <c r="AE46" t="n">
        <v>477790.5199632569</v>
      </c>
      <c r="AF46" t="n">
        <v>7.617035799969557e-06</v>
      </c>
      <c r="AG46" t="n">
        <v>22</v>
      </c>
      <c r="AH46" t="n">
        <v>432190.8633211693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5.4101</v>
      </c>
      <c r="E47" t="n">
        <v>18.48</v>
      </c>
      <c r="F47" t="n">
        <v>15.64</v>
      </c>
      <c r="G47" t="n">
        <v>78.18000000000001</v>
      </c>
      <c r="H47" t="n">
        <v>1.12</v>
      </c>
      <c r="I47" t="n">
        <v>12</v>
      </c>
      <c r="J47" t="n">
        <v>193.72</v>
      </c>
      <c r="K47" t="n">
        <v>52.44</v>
      </c>
      <c r="L47" t="n">
        <v>12.25</v>
      </c>
      <c r="M47" t="n">
        <v>10</v>
      </c>
      <c r="N47" t="n">
        <v>39.02</v>
      </c>
      <c r="O47" t="n">
        <v>24125.85</v>
      </c>
      <c r="P47" t="n">
        <v>186.68</v>
      </c>
      <c r="Q47" t="n">
        <v>467.08</v>
      </c>
      <c r="R47" t="n">
        <v>59.8</v>
      </c>
      <c r="S47" t="n">
        <v>39.61</v>
      </c>
      <c r="T47" t="n">
        <v>5132.67</v>
      </c>
      <c r="U47" t="n">
        <v>0.66</v>
      </c>
      <c r="V47" t="n">
        <v>0.75</v>
      </c>
      <c r="W47" t="n">
        <v>2.63</v>
      </c>
      <c r="X47" t="n">
        <v>0.3</v>
      </c>
      <c r="Y47" t="n">
        <v>1</v>
      </c>
      <c r="Z47" t="n">
        <v>10</v>
      </c>
      <c r="AA47" t="n">
        <v>347.5160083958602</v>
      </c>
      <c r="AB47" t="n">
        <v>475.4867340114769</v>
      </c>
      <c r="AC47" t="n">
        <v>430.1069474672433</v>
      </c>
      <c r="AD47" t="n">
        <v>347516.0083958603</v>
      </c>
      <c r="AE47" t="n">
        <v>475486.7340114769</v>
      </c>
      <c r="AF47" t="n">
        <v>7.654956138691008e-06</v>
      </c>
      <c r="AG47" t="n">
        <v>22</v>
      </c>
      <c r="AH47" t="n">
        <v>430106.9474672434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5.4072</v>
      </c>
      <c r="E48" t="n">
        <v>18.49</v>
      </c>
      <c r="F48" t="n">
        <v>15.65</v>
      </c>
      <c r="G48" t="n">
        <v>78.23</v>
      </c>
      <c r="H48" t="n">
        <v>1.14</v>
      </c>
      <c r="I48" t="n">
        <v>12</v>
      </c>
      <c r="J48" t="n">
        <v>194.1</v>
      </c>
      <c r="K48" t="n">
        <v>52.44</v>
      </c>
      <c r="L48" t="n">
        <v>12.5</v>
      </c>
      <c r="M48" t="n">
        <v>10</v>
      </c>
      <c r="N48" t="n">
        <v>39.16</v>
      </c>
      <c r="O48" t="n">
        <v>24173.41</v>
      </c>
      <c r="P48" t="n">
        <v>186.89</v>
      </c>
      <c r="Q48" t="n">
        <v>467.08</v>
      </c>
      <c r="R48" t="n">
        <v>60.22</v>
      </c>
      <c r="S48" t="n">
        <v>39.61</v>
      </c>
      <c r="T48" t="n">
        <v>5341.13</v>
      </c>
      <c r="U48" t="n">
        <v>0.66</v>
      </c>
      <c r="V48" t="n">
        <v>0.75</v>
      </c>
      <c r="W48" t="n">
        <v>2.63</v>
      </c>
      <c r="X48" t="n">
        <v>0.31</v>
      </c>
      <c r="Y48" t="n">
        <v>1</v>
      </c>
      <c r="Z48" t="n">
        <v>10</v>
      </c>
      <c r="AA48" t="n">
        <v>347.7097162582944</v>
      </c>
      <c r="AB48" t="n">
        <v>475.7517736546469</v>
      </c>
      <c r="AC48" t="n">
        <v>430.3466920988548</v>
      </c>
      <c r="AD48" t="n">
        <v>347709.7162582944</v>
      </c>
      <c r="AE48" t="n">
        <v>475751.7736546469</v>
      </c>
      <c r="AF48" t="n">
        <v>7.650852818456223e-06</v>
      </c>
      <c r="AG48" t="n">
        <v>22</v>
      </c>
      <c r="AH48" t="n">
        <v>430346.6920988548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5.4099</v>
      </c>
      <c r="E49" t="n">
        <v>18.48</v>
      </c>
      <c r="F49" t="n">
        <v>15.64</v>
      </c>
      <c r="G49" t="n">
        <v>78.19</v>
      </c>
      <c r="H49" t="n">
        <v>1.16</v>
      </c>
      <c r="I49" t="n">
        <v>12</v>
      </c>
      <c r="J49" t="n">
        <v>194.49</v>
      </c>
      <c r="K49" t="n">
        <v>52.44</v>
      </c>
      <c r="L49" t="n">
        <v>12.75</v>
      </c>
      <c r="M49" t="n">
        <v>10</v>
      </c>
      <c r="N49" t="n">
        <v>39.3</v>
      </c>
      <c r="O49" t="n">
        <v>24221.02</v>
      </c>
      <c r="P49" t="n">
        <v>186.27</v>
      </c>
      <c r="Q49" t="n">
        <v>467.07</v>
      </c>
      <c r="R49" t="n">
        <v>59.86</v>
      </c>
      <c r="S49" t="n">
        <v>39.61</v>
      </c>
      <c r="T49" t="n">
        <v>5161.04</v>
      </c>
      <c r="U49" t="n">
        <v>0.66</v>
      </c>
      <c r="V49" t="n">
        <v>0.75</v>
      </c>
      <c r="W49" t="n">
        <v>2.63</v>
      </c>
      <c r="X49" t="n">
        <v>0.3</v>
      </c>
      <c r="Y49" t="n">
        <v>1</v>
      </c>
      <c r="Z49" t="n">
        <v>10</v>
      </c>
      <c r="AA49" t="n">
        <v>347.3375210875068</v>
      </c>
      <c r="AB49" t="n">
        <v>475.2425198018834</v>
      </c>
      <c r="AC49" t="n">
        <v>429.8860407190566</v>
      </c>
      <c r="AD49" t="n">
        <v>347337.5210875068</v>
      </c>
      <c r="AE49" t="n">
        <v>475242.5198018834</v>
      </c>
      <c r="AF49" t="n">
        <v>7.654673151088608e-06</v>
      </c>
      <c r="AG49" t="n">
        <v>22</v>
      </c>
      <c r="AH49" t="n">
        <v>429886.0407190566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5.4064</v>
      </c>
      <c r="E50" t="n">
        <v>18.5</v>
      </c>
      <c r="F50" t="n">
        <v>15.65</v>
      </c>
      <c r="G50" t="n">
        <v>78.25</v>
      </c>
      <c r="H50" t="n">
        <v>1.18</v>
      </c>
      <c r="I50" t="n">
        <v>12</v>
      </c>
      <c r="J50" t="n">
        <v>194.88</v>
      </c>
      <c r="K50" t="n">
        <v>52.44</v>
      </c>
      <c r="L50" t="n">
        <v>13</v>
      </c>
      <c r="M50" t="n">
        <v>10</v>
      </c>
      <c r="N50" t="n">
        <v>39.43</v>
      </c>
      <c r="O50" t="n">
        <v>24268.67</v>
      </c>
      <c r="P50" t="n">
        <v>186.07</v>
      </c>
      <c r="Q50" t="n">
        <v>467.08</v>
      </c>
      <c r="R50" t="n">
        <v>60.28</v>
      </c>
      <c r="S50" t="n">
        <v>39.61</v>
      </c>
      <c r="T50" t="n">
        <v>5371.82</v>
      </c>
      <c r="U50" t="n">
        <v>0.66</v>
      </c>
      <c r="V50" t="n">
        <v>0.75</v>
      </c>
      <c r="W50" t="n">
        <v>2.63</v>
      </c>
      <c r="X50" t="n">
        <v>0.32</v>
      </c>
      <c r="Y50" t="n">
        <v>1</v>
      </c>
      <c r="Z50" t="n">
        <v>10</v>
      </c>
      <c r="AA50" t="n">
        <v>347.3621749322862</v>
      </c>
      <c r="AB50" t="n">
        <v>475.2762522799613</v>
      </c>
      <c r="AC50" t="n">
        <v>429.9165538167707</v>
      </c>
      <c r="AD50" t="n">
        <v>347362.1749322861</v>
      </c>
      <c r="AE50" t="n">
        <v>475276.2522799614</v>
      </c>
      <c r="AF50" t="n">
        <v>7.649720868046627e-06</v>
      </c>
      <c r="AG50" t="n">
        <v>22</v>
      </c>
      <c r="AH50" t="n">
        <v>429916.5538167707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5.4254</v>
      </c>
      <c r="E51" t="n">
        <v>18.43</v>
      </c>
      <c r="F51" t="n">
        <v>15.62</v>
      </c>
      <c r="G51" t="n">
        <v>85.2</v>
      </c>
      <c r="H51" t="n">
        <v>1.2</v>
      </c>
      <c r="I51" t="n">
        <v>11</v>
      </c>
      <c r="J51" t="n">
        <v>195.26</v>
      </c>
      <c r="K51" t="n">
        <v>52.44</v>
      </c>
      <c r="L51" t="n">
        <v>13.25</v>
      </c>
      <c r="M51" t="n">
        <v>9</v>
      </c>
      <c r="N51" t="n">
        <v>39.57</v>
      </c>
      <c r="O51" t="n">
        <v>24316.37</v>
      </c>
      <c r="P51" t="n">
        <v>184.72</v>
      </c>
      <c r="Q51" t="n">
        <v>467.07</v>
      </c>
      <c r="R51" t="n">
        <v>59.39</v>
      </c>
      <c r="S51" t="n">
        <v>39.61</v>
      </c>
      <c r="T51" t="n">
        <v>4933.37</v>
      </c>
      <c r="U51" t="n">
        <v>0.67</v>
      </c>
      <c r="V51" t="n">
        <v>0.75</v>
      </c>
      <c r="W51" t="n">
        <v>2.62</v>
      </c>
      <c r="X51" t="n">
        <v>0.29</v>
      </c>
      <c r="Y51" t="n">
        <v>1</v>
      </c>
      <c r="Z51" t="n">
        <v>10</v>
      </c>
      <c r="AA51" t="n">
        <v>346.2153118438121</v>
      </c>
      <c r="AB51" t="n">
        <v>473.7070636062826</v>
      </c>
      <c r="AC51" t="n">
        <v>428.4971263077377</v>
      </c>
      <c r="AD51" t="n">
        <v>346215.3118438121</v>
      </c>
      <c r="AE51" t="n">
        <v>473707.0636062826</v>
      </c>
      <c r="AF51" t="n">
        <v>7.676604690274521e-06</v>
      </c>
      <c r="AG51" t="n">
        <v>22</v>
      </c>
      <c r="AH51" t="n">
        <v>428497.1263077377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5.4293</v>
      </c>
      <c r="E52" t="n">
        <v>18.42</v>
      </c>
      <c r="F52" t="n">
        <v>15.61</v>
      </c>
      <c r="G52" t="n">
        <v>85.13</v>
      </c>
      <c r="H52" t="n">
        <v>1.22</v>
      </c>
      <c r="I52" t="n">
        <v>11</v>
      </c>
      <c r="J52" t="n">
        <v>195.65</v>
      </c>
      <c r="K52" t="n">
        <v>52.44</v>
      </c>
      <c r="L52" t="n">
        <v>13.5</v>
      </c>
      <c r="M52" t="n">
        <v>9</v>
      </c>
      <c r="N52" t="n">
        <v>39.71</v>
      </c>
      <c r="O52" t="n">
        <v>24364.12</v>
      </c>
      <c r="P52" t="n">
        <v>184.43</v>
      </c>
      <c r="Q52" t="n">
        <v>467.07</v>
      </c>
      <c r="R52" t="n">
        <v>58.85</v>
      </c>
      <c r="S52" t="n">
        <v>39.61</v>
      </c>
      <c r="T52" t="n">
        <v>4663.02</v>
      </c>
      <c r="U52" t="n">
        <v>0.67</v>
      </c>
      <c r="V52" t="n">
        <v>0.75</v>
      </c>
      <c r="W52" t="n">
        <v>2.63</v>
      </c>
      <c r="X52" t="n">
        <v>0.27</v>
      </c>
      <c r="Y52" t="n">
        <v>1</v>
      </c>
      <c r="Z52" t="n">
        <v>10</v>
      </c>
      <c r="AA52" t="n">
        <v>345.9637006293619</v>
      </c>
      <c r="AB52" t="n">
        <v>473.3627980423685</v>
      </c>
      <c r="AC52" t="n">
        <v>428.1857169660638</v>
      </c>
      <c r="AD52" t="n">
        <v>345963.7006293619</v>
      </c>
      <c r="AE52" t="n">
        <v>473362.7980423685</v>
      </c>
      <c r="AF52" t="n">
        <v>7.6821229485213e-06</v>
      </c>
      <c r="AG52" t="n">
        <v>22</v>
      </c>
      <c r="AH52" t="n">
        <v>428185.7169660638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5.4255</v>
      </c>
      <c r="E53" t="n">
        <v>18.43</v>
      </c>
      <c r="F53" t="n">
        <v>15.62</v>
      </c>
      <c r="G53" t="n">
        <v>85.2</v>
      </c>
      <c r="H53" t="n">
        <v>1.25</v>
      </c>
      <c r="I53" t="n">
        <v>11</v>
      </c>
      <c r="J53" t="n">
        <v>196.04</v>
      </c>
      <c r="K53" t="n">
        <v>52.44</v>
      </c>
      <c r="L53" t="n">
        <v>13.75</v>
      </c>
      <c r="M53" t="n">
        <v>9</v>
      </c>
      <c r="N53" t="n">
        <v>39.84</v>
      </c>
      <c r="O53" t="n">
        <v>24411.91</v>
      </c>
      <c r="P53" t="n">
        <v>184.23</v>
      </c>
      <c r="Q53" t="n">
        <v>467.16</v>
      </c>
      <c r="R53" t="n">
        <v>59.3</v>
      </c>
      <c r="S53" t="n">
        <v>39.61</v>
      </c>
      <c r="T53" t="n">
        <v>4885.9</v>
      </c>
      <c r="U53" t="n">
        <v>0.67</v>
      </c>
      <c r="V53" t="n">
        <v>0.75</v>
      </c>
      <c r="W53" t="n">
        <v>2.62</v>
      </c>
      <c r="X53" t="n">
        <v>0.29</v>
      </c>
      <c r="Y53" t="n">
        <v>1</v>
      </c>
      <c r="Z53" t="n">
        <v>10</v>
      </c>
      <c r="AA53" t="n">
        <v>345.9944969473526</v>
      </c>
      <c r="AB53" t="n">
        <v>473.4049349232808</v>
      </c>
      <c r="AC53" t="n">
        <v>428.2238323622014</v>
      </c>
      <c r="AD53" t="n">
        <v>345994.4969473525</v>
      </c>
      <c r="AE53" t="n">
        <v>473404.9349232808</v>
      </c>
      <c r="AF53" t="n">
        <v>7.676746184075723e-06</v>
      </c>
      <c r="AG53" t="n">
        <v>22</v>
      </c>
      <c r="AH53" t="n">
        <v>428223.8323622014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5.4272</v>
      </c>
      <c r="E54" t="n">
        <v>18.43</v>
      </c>
      <c r="F54" t="n">
        <v>15.61</v>
      </c>
      <c r="G54" t="n">
        <v>85.17</v>
      </c>
      <c r="H54" t="n">
        <v>1.27</v>
      </c>
      <c r="I54" t="n">
        <v>11</v>
      </c>
      <c r="J54" t="n">
        <v>196.42</v>
      </c>
      <c r="K54" t="n">
        <v>52.44</v>
      </c>
      <c r="L54" t="n">
        <v>14</v>
      </c>
      <c r="M54" t="n">
        <v>9</v>
      </c>
      <c r="N54" t="n">
        <v>39.98</v>
      </c>
      <c r="O54" t="n">
        <v>24459.75</v>
      </c>
      <c r="P54" t="n">
        <v>184.2</v>
      </c>
      <c r="Q54" t="n">
        <v>467.07</v>
      </c>
      <c r="R54" t="n">
        <v>59.28</v>
      </c>
      <c r="S54" t="n">
        <v>39.61</v>
      </c>
      <c r="T54" t="n">
        <v>4874.46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345.9109934582922</v>
      </c>
      <c r="AB54" t="n">
        <v>473.2906817656345</v>
      </c>
      <c r="AC54" t="n">
        <v>428.1204833655655</v>
      </c>
      <c r="AD54" t="n">
        <v>345910.9934582922</v>
      </c>
      <c r="AE54" t="n">
        <v>473290.6817656345</v>
      </c>
      <c r="AF54" t="n">
        <v>7.679151578696112e-06</v>
      </c>
      <c r="AG54" t="n">
        <v>22</v>
      </c>
      <c r="AH54" t="n">
        <v>428120.4833655655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5.4294</v>
      </c>
      <c r="E55" t="n">
        <v>18.42</v>
      </c>
      <c r="F55" t="n">
        <v>15.61</v>
      </c>
      <c r="G55" t="n">
        <v>85.13</v>
      </c>
      <c r="H55" t="n">
        <v>1.29</v>
      </c>
      <c r="I55" t="n">
        <v>11</v>
      </c>
      <c r="J55" t="n">
        <v>196.81</v>
      </c>
      <c r="K55" t="n">
        <v>52.44</v>
      </c>
      <c r="L55" t="n">
        <v>14.25</v>
      </c>
      <c r="M55" t="n">
        <v>9</v>
      </c>
      <c r="N55" t="n">
        <v>40.12</v>
      </c>
      <c r="O55" t="n">
        <v>24507.64</v>
      </c>
      <c r="P55" t="n">
        <v>182.91</v>
      </c>
      <c r="Q55" t="n">
        <v>467.07</v>
      </c>
      <c r="R55" t="n">
        <v>58.87</v>
      </c>
      <c r="S55" t="n">
        <v>39.61</v>
      </c>
      <c r="T55" t="n">
        <v>4669.29</v>
      </c>
      <c r="U55" t="n">
        <v>0.67</v>
      </c>
      <c r="V55" t="n">
        <v>0.75</v>
      </c>
      <c r="W55" t="n">
        <v>2.63</v>
      </c>
      <c r="X55" t="n">
        <v>0.27</v>
      </c>
      <c r="Y55" t="n">
        <v>1</v>
      </c>
      <c r="Z55" t="n">
        <v>10</v>
      </c>
      <c r="AA55" t="n">
        <v>345.284212332467</v>
      </c>
      <c r="AB55" t="n">
        <v>472.4330921776489</v>
      </c>
      <c r="AC55" t="n">
        <v>427.3447409242227</v>
      </c>
      <c r="AD55" t="n">
        <v>345284.212332467</v>
      </c>
      <c r="AE55" t="n">
        <v>472433.0921776489</v>
      </c>
      <c r="AF55" t="n">
        <v>7.6822644423225e-06</v>
      </c>
      <c r="AG55" t="n">
        <v>22</v>
      </c>
      <c r="AH55" t="n">
        <v>427344.7409242227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5.4447</v>
      </c>
      <c r="E56" t="n">
        <v>18.37</v>
      </c>
      <c r="F56" t="n">
        <v>15.59</v>
      </c>
      <c r="G56" t="n">
        <v>93.54000000000001</v>
      </c>
      <c r="H56" t="n">
        <v>1.31</v>
      </c>
      <c r="I56" t="n">
        <v>10</v>
      </c>
      <c r="J56" t="n">
        <v>197.2</v>
      </c>
      <c r="K56" t="n">
        <v>52.44</v>
      </c>
      <c r="L56" t="n">
        <v>14.5</v>
      </c>
      <c r="M56" t="n">
        <v>8</v>
      </c>
      <c r="N56" t="n">
        <v>40.26</v>
      </c>
      <c r="O56" t="n">
        <v>24555.57</v>
      </c>
      <c r="P56" t="n">
        <v>182.02</v>
      </c>
      <c r="Q56" t="n">
        <v>467.07</v>
      </c>
      <c r="R56" t="n">
        <v>58.3</v>
      </c>
      <c r="S56" t="n">
        <v>39.61</v>
      </c>
      <c r="T56" t="n">
        <v>4390.7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344.4697140195955</v>
      </c>
      <c r="AB56" t="n">
        <v>471.3186596528485</v>
      </c>
      <c r="AC56" t="n">
        <v>426.3366682754734</v>
      </c>
      <c r="AD56" t="n">
        <v>344469.7140195955</v>
      </c>
      <c r="AE56" t="n">
        <v>471318.6596528485</v>
      </c>
      <c r="AF56" t="n">
        <v>7.703912993906014e-06</v>
      </c>
      <c r="AG56" t="n">
        <v>22</v>
      </c>
      <c r="AH56" t="n">
        <v>426336.6682754734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5.4451</v>
      </c>
      <c r="E57" t="n">
        <v>18.36</v>
      </c>
      <c r="F57" t="n">
        <v>15.59</v>
      </c>
      <c r="G57" t="n">
        <v>93.53</v>
      </c>
      <c r="H57" t="n">
        <v>1.33</v>
      </c>
      <c r="I57" t="n">
        <v>10</v>
      </c>
      <c r="J57" t="n">
        <v>197.59</v>
      </c>
      <c r="K57" t="n">
        <v>52.44</v>
      </c>
      <c r="L57" t="n">
        <v>14.75</v>
      </c>
      <c r="M57" t="n">
        <v>8</v>
      </c>
      <c r="N57" t="n">
        <v>40.4</v>
      </c>
      <c r="O57" t="n">
        <v>24603.55</v>
      </c>
      <c r="P57" t="n">
        <v>181.99</v>
      </c>
      <c r="Q57" t="n">
        <v>467.08</v>
      </c>
      <c r="R57" t="n">
        <v>58.3</v>
      </c>
      <c r="S57" t="n">
        <v>39.61</v>
      </c>
      <c r="T57" t="n">
        <v>4388.57</v>
      </c>
      <c r="U57" t="n">
        <v>0.68</v>
      </c>
      <c r="V57" t="n">
        <v>0.75</v>
      </c>
      <c r="W57" t="n">
        <v>2.62</v>
      </c>
      <c r="X57" t="n">
        <v>0.26</v>
      </c>
      <c r="Y57" t="n">
        <v>1</v>
      </c>
      <c r="Z57" t="n">
        <v>10</v>
      </c>
      <c r="AA57" t="n">
        <v>344.4470449193932</v>
      </c>
      <c r="AB57" t="n">
        <v>471.2876427898618</v>
      </c>
      <c r="AC57" t="n">
        <v>426.3086116183576</v>
      </c>
      <c r="AD57" t="n">
        <v>344447.0449193933</v>
      </c>
      <c r="AE57" t="n">
        <v>471287.6427898618</v>
      </c>
      <c r="AF57" t="n">
        <v>7.704478969110812e-06</v>
      </c>
      <c r="AG57" t="n">
        <v>22</v>
      </c>
      <c r="AH57" t="n">
        <v>426308.6116183576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5.4434</v>
      </c>
      <c r="E58" t="n">
        <v>18.37</v>
      </c>
      <c r="F58" t="n">
        <v>15.59</v>
      </c>
      <c r="G58" t="n">
        <v>93.56999999999999</v>
      </c>
      <c r="H58" t="n">
        <v>1.35</v>
      </c>
      <c r="I58" t="n">
        <v>10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181.77</v>
      </c>
      <c r="Q58" t="n">
        <v>467.07</v>
      </c>
      <c r="R58" t="n">
        <v>58.52</v>
      </c>
      <c r="S58" t="n">
        <v>39.61</v>
      </c>
      <c r="T58" t="n">
        <v>4498.71</v>
      </c>
      <c r="U58" t="n">
        <v>0.68</v>
      </c>
      <c r="V58" t="n">
        <v>0.75</v>
      </c>
      <c r="W58" t="n">
        <v>2.62</v>
      </c>
      <c r="X58" t="n">
        <v>0.26</v>
      </c>
      <c r="Y58" t="n">
        <v>1</v>
      </c>
      <c r="Z58" t="n">
        <v>10</v>
      </c>
      <c r="AA58" t="n">
        <v>344.3890080572093</v>
      </c>
      <c r="AB58" t="n">
        <v>471.208234194616</v>
      </c>
      <c r="AC58" t="n">
        <v>426.2367816679914</v>
      </c>
      <c r="AD58" t="n">
        <v>344389.0080572093</v>
      </c>
      <c r="AE58" t="n">
        <v>471208.234194616</v>
      </c>
      <c r="AF58" t="n">
        <v>7.702073574490421e-06</v>
      </c>
      <c r="AG58" t="n">
        <v>22</v>
      </c>
      <c r="AH58" t="n">
        <v>426236.7816679914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5.4442</v>
      </c>
      <c r="E59" t="n">
        <v>18.37</v>
      </c>
      <c r="F59" t="n">
        <v>15.59</v>
      </c>
      <c r="G59" t="n">
        <v>93.55</v>
      </c>
      <c r="H59" t="n">
        <v>1.36</v>
      </c>
      <c r="I59" t="n">
        <v>10</v>
      </c>
      <c r="J59" t="n">
        <v>198.37</v>
      </c>
      <c r="K59" t="n">
        <v>52.44</v>
      </c>
      <c r="L59" t="n">
        <v>15.25</v>
      </c>
      <c r="M59" t="n">
        <v>8</v>
      </c>
      <c r="N59" t="n">
        <v>40.68</v>
      </c>
      <c r="O59" t="n">
        <v>24699.65</v>
      </c>
      <c r="P59" t="n">
        <v>181.34</v>
      </c>
      <c r="Q59" t="n">
        <v>467.07</v>
      </c>
      <c r="R59" t="n">
        <v>58.37</v>
      </c>
      <c r="S59" t="n">
        <v>39.61</v>
      </c>
      <c r="T59" t="n">
        <v>4426.17</v>
      </c>
      <c r="U59" t="n">
        <v>0.68</v>
      </c>
      <c r="V59" t="n">
        <v>0.75</v>
      </c>
      <c r="W59" t="n">
        <v>2.63</v>
      </c>
      <c r="X59" t="n">
        <v>0.26</v>
      </c>
      <c r="Y59" t="n">
        <v>1</v>
      </c>
      <c r="Z59" t="n">
        <v>10</v>
      </c>
      <c r="AA59" t="n">
        <v>344.1792974801759</v>
      </c>
      <c r="AB59" t="n">
        <v>470.9212989313411</v>
      </c>
      <c r="AC59" t="n">
        <v>425.9772311035273</v>
      </c>
      <c r="AD59" t="n">
        <v>344179.2974801759</v>
      </c>
      <c r="AE59" t="n">
        <v>470921.2989313412</v>
      </c>
      <c r="AF59" t="n">
        <v>7.703205524900017e-06</v>
      </c>
      <c r="AG59" t="n">
        <v>22</v>
      </c>
      <c r="AH59" t="n">
        <v>425977.2311035274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5.4444</v>
      </c>
      <c r="E60" t="n">
        <v>18.37</v>
      </c>
      <c r="F60" t="n">
        <v>15.59</v>
      </c>
      <c r="G60" t="n">
        <v>93.55</v>
      </c>
      <c r="H60" t="n">
        <v>1.38</v>
      </c>
      <c r="I60" t="n">
        <v>10</v>
      </c>
      <c r="J60" t="n">
        <v>198.76</v>
      </c>
      <c r="K60" t="n">
        <v>52.44</v>
      </c>
      <c r="L60" t="n">
        <v>15.5</v>
      </c>
      <c r="M60" t="n">
        <v>8</v>
      </c>
      <c r="N60" t="n">
        <v>40.82</v>
      </c>
      <c r="O60" t="n">
        <v>24747.78</v>
      </c>
      <c r="P60" t="n">
        <v>180.5</v>
      </c>
      <c r="Q60" t="n">
        <v>467.07</v>
      </c>
      <c r="R60" t="n">
        <v>58.28</v>
      </c>
      <c r="S60" t="n">
        <v>39.61</v>
      </c>
      <c r="T60" t="n">
        <v>4379.73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343.8014698989305</v>
      </c>
      <c r="AB60" t="n">
        <v>470.4043385661047</v>
      </c>
      <c r="AC60" t="n">
        <v>425.5096087099907</v>
      </c>
      <c r="AD60" t="n">
        <v>343801.4698989305</v>
      </c>
      <c r="AE60" t="n">
        <v>470404.3385661048</v>
      </c>
      <c r="AF60" t="n">
        <v>7.703488512502417e-06</v>
      </c>
      <c r="AG60" t="n">
        <v>22</v>
      </c>
      <c r="AH60" t="n">
        <v>425509.6087099907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5.4476</v>
      </c>
      <c r="E61" t="n">
        <v>18.36</v>
      </c>
      <c r="F61" t="n">
        <v>15.58</v>
      </c>
      <c r="G61" t="n">
        <v>93.48</v>
      </c>
      <c r="H61" t="n">
        <v>1.4</v>
      </c>
      <c r="I61" t="n">
        <v>10</v>
      </c>
      <c r="J61" t="n">
        <v>199.15</v>
      </c>
      <c r="K61" t="n">
        <v>52.44</v>
      </c>
      <c r="L61" t="n">
        <v>15.75</v>
      </c>
      <c r="M61" t="n">
        <v>8</v>
      </c>
      <c r="N61" t="n">
        <v>40.96</v>
      </c>
      <c r="O61" t="n">
        <v>24795.95</v>
      </c>
      <c r="P61" t="n">
        <v>178.89</v>
      </c>
      <c r="Q61" t="n">
        <v>467.07</v>
      </c>
      <c r="R61" t="n">
        <v>58.05</v>
      </c>
      <c r="S61" t="n">
        <v>39.61</v>
      </c>
      <c r="T61" t="n">
        <v>4265.06</v>
      </c>
      <c r="U61" t="n">
        <v>0.68</v>
      </c>
      <c r="V61" t="n">
        <v>0.75</v>
      </c>
      <c r="W61" t="n">
        <v>2.62</v>
      </c>
      <c r="X61" t="n">
        <v>0.25</v>
      </c>
      <c r="Y61" t="n">
        <v>1</v>
      </c>
      <c r="Z61" t="n">
        <v>10</v>
      </c>
      <c r="AA61" t="n">
        <v>342.982630570765</v>
      </c>
      <c r="AB61" t="n">
        <v>469.283966472667</v>
      </c>
      <c r="AC61" t="n">
        <v>424.4961633566987</v>
      </c>
      <c r="AD61" t="n">
        <v>342982.630570765</v>
      </c>
      <c r="AE61" t="n">
        <v>469283.9664726671</v>
      </c>
      <c r="AF61" t="n">
        <v>7.708016314140798e-06</v>
      </c>
      <c r="AG61" t="n">
        <v>22</v>
      </c>
      <c r="AH61" t="n">
        <v>424496.1633566987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5.466</v>
      </c>
      <c r="E62" t="n">
        <v>18.3</v>
      </c>
      <c r="F62" t="n">
        <v>15.55</v>
      </c>
      <c r="G62" t="n">
        <v>103.7</v>
      </c>
      <c r="H62" t="n">
        <v>1.42</v>
      </c>
      <c r="I62" t="n">
        <v>9</v>
      </c>
      <c r="J62" t="n">
        <v>199.54</v>
      </c>
      <c r="K62" t="n">
        <v>52.44</v>
      </c>
      <c r="L62" t="n">
        <v>16</v>
      </c>
      <c r="M62" t="n">
        <v>7</v>
      </c>
      <c r="N62" t="n">
        <v>41.1</v>
      </c>
      <c r="O62" t="n">
        <v>24844.17</v>
      </c>
      <c r="P62" t="n">
        <v>177.99</v>
      </c>
      <c r="Q62" t="n">
        <v>467.14</v>
      </c>
      <c r="R62" t="n">
        <v>57.2</v>
      </c>
      <c r="S62" t="n">
        <v>39.61</v>
      </c>
      <c r="T62" t="n">
        <v>3846.93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342.0724282127174</v>
      </c>
      <c r="AB62" t="n">
        <v>468.0385874510923</v>
      </c>
      <c r="AC62" t="n">
        <v>423.3696415610425</v>
      </c>
      <c r="AD62" t="n">
        <v>342072.4282127174</v>
      </c>
      <c r="AE62" t="n">
        <v>468038.5874510923</v>
      </c>
      <c r="AF62" t="n">
        <v>7.734051173561495e-06</v>
      </c>
      <c r="AG62" t="n">
        <v>22</v>
      </c>
      <c r="AH62" t="n">
        <v>423369.6415610425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5.4643</v>
      </c>
      <c r="E63" t="n">
        <v>18.3</v>
      </c>
      <c r="F63" t="n">
        <v>15.56</v>
      </c>
      <c r="G63" t="n">
        <v>103.73</v>
      </c>
      <c r="H63" t="n">
        <v>1.44</v>
      </c>
      <c r="I63" t="n">
        <v>9</v>
      </c>
      <c r="J63" t="n">
        <v>199.93</v>
      </c>
      <c r="K63" t="n">
        <v>52.44</v>
      </c>
      <c r="L63" t="n">
        <v>16.25</v>
      </c>
      <c r="M63" t="n">
        <v>7</v>
      </c>
      <c r="N63" t="n">
        <v>41.24</v>
      </c>
      <c r="O63" t="n">
        <v>24892.44</v>
      </c>
      <c r="P63" t="n">
        <v>178.15</v>
      </c>
      <c r="Q63" t="n">
        <v>467.08</v>
      </c>
      <c r="R63" t="n">
        <v>57.39</v>
      </c>
      <c r="S63" t="n">
        <v>39.61</v>
      </c>
      <c r="T63" t="n">
        <v>3940.82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342.2116861033414</v>
      </c>
      <c r="AB63" t="n">
        <v>468.2291262406687</v>
      </c>
      <c r="AC63" t="n">
        <v>423.5419955959646</v>
      </c>
      <c r="AD63" t="n">
        <v>342211.6861033414</v>
      </c>
      <c r="AE63" t="n">
        <v>468229.1262406687</v>
      </c>
      <c r="AF63" t="n">
        <v>7.731645778941104e-06</v>
      </c>
      <c r="AG63" t="n">
        <v>22</v>
      </c>
      <c r="AH63" t="n">
        <v>423541.9955959646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5.4648</v>
      </c>
      <c r="E64" t="n">
        <v>18.3</v>
      </c>
      <c r="F64" t="n">
        <v>15.56</v>
      </c>
      <c r="G64" t="n">
        <v>103.72</v>
      </c>
      <c r="H64" t="n">
        <v>1.46</v>
      </c>
      <c r="I64" t="n">
        <v>9</v>
      </c>
      <c r="J64" t="n">
        <v>200.32</v>
      </c>
      <c r="K64" t="n">
        <v>52.44</v>
      </c>
      <c r="L64" t="n">
        <v>16.5</v>
      </c>
      <c r="M64" t="n">
        <v>7</v>
      </c>
      <c r="N64" t="n">
        <v>41.38</v>
      </c>
      <c r="O64" t="n">
        <v>24940.75</v>
      </c>
      <c r="P64" t="n">
        <v>178.5</v>
      </c>
      <c r="Q64" t="n">
        <v>467.07</v>
      </c>
      <c r="R64" t="n">
        <v>57.37</v>
      </c>
      <c r="S64" t="n">
        <v>39.61</v>
      </c>
      <c r="T64" t="n">
        <v>3929.83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342.3551608535084</v>
      </c>
      <c r="AB64" t="n">
        <v>468.4254347235063</v>
      </c>
      <c r="AC64" t="n">
        <v>423.719568672721</v>
      </c>
      <c r="AD64" t="n">
        <v>342355.1608535084</v>
      </c>
      <c r="AE64" t="n">
        <v>468425.4347235063</v>
      </c>
      <c r="AF64" t="n">
        <v>7.732353247947102e-06</v>
      </c>
      <c r="AG64" t="n">
        <v>22</v>
      </c>
      <c r="AH64" t="n">
        <v>423719.568672721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5.4651</v>
      </c>
      <c r="E65" t="n">
        <v>18.3</v>
      </c>
      <c r="F65" t="n">
        <v>15.56</v>
      </c>
      <c r="G65" t="n">
        <v>103.72</v>
      </c>
      <c r="H65" t="n">
        <v>1.48</v>
      </c>
      <c r="I65" t="n">
        <v>9</v>
      </c>
      <c r="J65" t="n">
        <v>200.72</v>
      </c>
      <c r="K65" t="n">
        <v>52.44</v>
      </c>
      <c r="L65" t="n">
        <v>16.75</v>
      </c>
      <c r="M65" t="n">
        <v>7</v>
      </c>
      <c r="N65" t="n">
        <v>41.52</v>
      </c>
      <c r="O65" t="n">
        <v>24989.11</v>
      </c>
      <c r="P65" t="n">
        <v>178.58</v>
      </c>
      <c r="Q65" t="n">
        <v>467.07</v>
      </c>
      <c r="R65" t="n">
        <v>57.26</v>
      </c>
      <c r="S65" t="n">
        <v>39.61</v>
      </c>
      <c r="T65" t="n">
        <v>3875.11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342.3836999788026</v>
      </c>
      <c r="AB65" t="n">
        <v>468.4644832137911</v>
      </c>
      <c r="AC65" t="n">
        <v>423.7548904298978</v>
      </c>
      <c r="AD65" t="n">
        <v>342383.6999788025</v>
      </c>
      <c r="AE65" t="n">
        <v>468464.4832137912</v>
      </c>
      <c r="AF65" t="n">
        <v>7.732777729350699e-06</v>
      </c>
      <c r="AG65" t="n">
        <v>22</v>
      </c>
      <c r="AH65" t="n">
        <v>423754.8904298978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5.4617</v>
      </c>
      <c r="E66" t="n">
        <v>18.31</v>
      </c>
      <c r="F66" t="n">
        <v>15.57</v>
      </c>
      <c r="G66" t="n">
        <v>103.79</v>
      </c>
      <c r="H66" t="n">
        <v>1.5</v>
      </c>
      <c r="I66" t="n">
        <v>9</v>
      </c>
      <c r="J66" t="n">
        <v>201.11</v>
      </c>
      <c r="K66" t="n">
        <v>52.44</v>
      </c>
      <c r="L66" t="n">
        <v>17</v>
      </c>
      <c r="M66" t="n">
        <v>7</v>
      </c>
      <c r="N66" t="n">
        <v>41.67</v>
      </c>
      <c r="O66" t="n">
        <v>25037.53</v>
      </c>
      <c r="P66" t="n">
        <v>178.19</v>
      </c>
      <c r="Q66" t="n">
        <v>467.07</v>
      </c>
      <c r="R66" t="n">
        <v>57.61</v>
      </c>
      <c r="S66" t="n">
        <v>39.61</v>
      </c>
      <c r="T66" t="n">
        <v>4051.93</v>
      </c>
      <c r="U66" t="n">
        <v>0.6899999999999999</v>
      </c>
      <c r="V66" t="n">
        <v>0.75</v>
      </c>
      <c r="W66" t="n">
        <v>2.62</v>
      </c>
      <c r="X66" t="n">
        <v>0.24</v>
      </c>
      <c r="Y66" t="n">
        <v>1</v>
      </c>
      <c r="Z66" t="n">
        <v>10</v>
      </c>
      <c r="AA66" t="n">
        <v>342.3184998741783</v>
      </c>
      <c r="AB66" t="n">
        <v>468.3752735542187</v>
      </c>
      <c r="AC66" t="n">
        <v>423.6741948150284</v>
      </c>
      <c r="AD66" t="n">
        <v>342318.4998741783</v>
      </c>
      <c r="AE66" t="n">
        <v>468375.2735542187</v>
      </c>
      <c r="AF66" t="n">
        <v>7.72796694010992e-06</v>
      </c>
      <c r="AG66" t="n">
        <v>22</v>
      </c>
      <c r="AH66" t="n">
        <v>423674.1948150285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5.4641</v>
      </c>
      <c r="E67" t="n">
        <v>18.3</v>
      </c>
      <c r="F67" t="n">
        <v>15.56</v>
      </c>
      <c r="G67" t="n">
        <v>103.74</v>
      </c>
      <c r="H67" t="n">
        <v>1.52</v>
      </c>
      <c r="I67" t="n">
        <v>9</v>
      </c>
      <c r="J67" t="n">
        <v>201.5</v>
      </c>
      <c r="K67" t="n">
        <v>52.44</v>
      </c>
      <c r="L67" t="n">
        <v>17.25</v>
      </c>
      <c r="M67" t="n">
        <v>7</v>
      </c>
      <c r="N67" t="n">
        <v>41.81</v>
      </c>
      <c r="O67" t="n">
        <v>25085.99</v>
      </c>
      <c r="P67" t="n">
        <v>177.34</v>
      </c>
      <c r="Q67" t="n">
        <v>467.07</v>
      </c>
      <c r="R67" t="n">
        <v>57.45</v>
      </c>
      <c r="S67" t="n">
        <v>39.61</v>
      </c>
      <c r="T67" t="n">
        <v>3973.24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341.8577177179326</v>
      </c>
      <c r="AB67" t="n">
        <v>467.7448110797693</v>
      </c>
      <c r="AC67" t="n">
        <v>423.1039027942808</v>
      </c>
      <c r="AD67" t="n">
        <v>341857.7177179326</v>
      </c>
      <c r="AE67" t="n">
        <v>467744.8110797693</v>
      </c>
      <c r="AF67" t="n">
        <v>7.731362791338706e-06</v>
      </c>
      <c r="AG67" t="n">
        <v>22</v>
      </c>
      <c r="AH67" t="n">
        <v>423103.9027942808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5.4598</v>
      </c>
      <c r="E68" t="n">
        <v>18.32</v>
      </c>
      <c r="F68" t="n">
        <v>15.58</v>
      </c>
      <c r="G68" t="n">
        <v>103.84</v>
      </c>
      <c r="H68" t="n">
        <v>1.54</v>
      </c>
      <c r="I68" t="n">
        <v>9</v>
      </c>
      <c r="J68" t="n">
        <v>201.9</v>
      </c>
      <c r="K68" t="n">
        <v>52.44</v>
      </c>
      <c r="L68" t="n">
        <v>17.5</v>
      </c>
      <c r="M68" t="n">
        <v>7</v>
      </c>
      <c r="N68" t="n">
        <v>41.95</v>
      </c>
      <c r="O68" t="n">
        <v>25134.5</v>
      </c>
      <c r="P68" t="n">
        <v>176.27</v>
      </c>
      <c r="Q68" t="n">
        <v>467.07</v>
      </c>
      <c r="R68" t="n">
        <v>57.9</v>
      </c>
      <c r="S68" t="n">
        <v>39.61</v>
      </c>
      <c r="T68" t="n">
        <v>4198.3</v>
      </c>
      <c r="U68" t="n">
        <v>0.68</v>
      </c>
      <c r="V68" t="n">
        <v>0.75</v>
      </c>
      <c r="W68" t="n">
        <v>2.62</v>
      </c>
      <c r="X68" t="n">
        <v>0.24</v>
      </c>
      <c r="Y68" t="n">
        <v>1</v>
      </c>
      <c r="Z68" t="n">
        <v>10</v>
      </c>
      <c r="AA68" t="n">
        <v>341.5411059479515</v>
      </c>
      <c r="AB68" t="n">
        <v>467.3116088881557</v>
      </c>
      <c r="AC68" t="n">
        <v>422.7120448118317</v>
      </c>
      <c r="AD68" t="n">
        <v>341541.1059479515</v>
      </c>
      <c r="AE68" t="n">
        <v>467311.6088881557</v>
      </c>
      <c r="AF68" t="n">
        <v>7.725278557887131e-06</v>
      </c>
      <c r="AG68" t="n">
        <v>22</v>
      </c>
      <c r="AH68" t="n">
        <v>422712.0448118317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5.4645</v>
      </c>
      <c r="E69" t="n">
        <v>18.3</v>
      </c>
      <c r="F69" t="n">
        <v>15.56</v>
      </c>
      <c r="G69" t="n">
        <v>103.73</v>
      </c>
      <c r="H69" t="n">
        <v>1.56</v>
      </c>
      <c r="I69" t="n">
        <v>9</v>
      </c>
      <c r="J69" t="n">
        <v>202.29</v>
      </c>
      <c r="K69" t="n">
        <v>52.44</v>
      </c>
      <c r="L69" t="n">
        <v>17.75</v>
      </c>
      <c r="M69" t="n">
        <v>7</v>
      </c>
      <c r="N69" t="n">
        <v>42.1</v>
      </c>
      <c r="O69" t="n">
        <v>25183.06</v>
      </c>
      <c r="P69" t="n">
        <v>175.61</v>
      </c>
      <c r="Q69" t="n">
        <v>467.07</v>
      </c>
      <c r="R69" t="n">
        <v>57.36</v>
      </c>
      <c r="S69" t="n">
        <v>39.61</v>
      </c>
      <c r="T69" t="n">
        <v>3925.15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341.0828814570928</v>
      </c>
      <c r="AB69" t="n">
        <v>466.684645924325</v>
      </c>
      <c r="AC69" t="n">
        <v>422.144918313321</v>
      </c>
      <c r="AD69" t="n">
        <v>341082.8814570928</v>
      </c>
      <c r="AE69" t="n">
        <v>466684.645924325</v>
      </c>
      <c r="AF69" t="n">
        <v>7.731928766543504e-06</v>
      </c>
      <c r="AG69" t="n">
        <v>22</v>
      </c>
      <c r="AH69" t="n">
        <v>422144.918313321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5.4865</v>
      </c>
      <c r="E70" t="n">
        <v>18.23</v>
      </c>
      <c r="F70" t="n">
        <v>15.52</v>
      </c>
      <c r="G70" t="n">
        <v>116.41</v>
      </c>
      <c r="H70" t="n">
        <v>1.58</v>
      </c>
      <c r="I70" t="n">
        <v>8</v>
      </c>
      <c r="J70" t="n">
        <v>202.68</v>
      </c>
      <c r="K70" t="n">
        <v>52.44</v>
      </c>
      <c r="L70" t="n">
        <v>18</v>
      </c>
      <c r="M70" t="n">
        <v>6</v>
      </c>
      <c r="N70" t="n">
        <v>42.24</v>
      </c>
      <c r="O70" t="n">
        <v>25231.66</v>
      </c>
      <c r="P70" t="n">
        <v>174.31</v>
      </c>
      <c r="Q70" t="n">
        <v>467.07</v>
      </c>
      <c r="R70" t="n">
        <v>56.09</v>
      </c>
      <c r="S70" t="n">
        <v>39.61</v>
      </c>
      <c r="T70" t="n">
        <v>3294.4</v>
      </c>
      <c r="U70" t="n">
        <v>0.71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339.8953890122689</v>
      </c>
      <c r="AB70" t="n">
        <v>465.0598663728476</v>
      </c>
      <c r="AC70" t="n">
        <v>420.6752054418443</v>
      </c>
      <c r="AD70" t="n">
        <v>339895.3890122689</v>
      </c>
      <c r="AE70" t="n">
        <v>465059.8663728476</v>
      </c>
      <c r="AF70" t="n">
        <v>7.763057402807381e-06</v>
      </c>
      <c r="AG70" t="n">
        <v>22</v>
      </c>
      <c r="AH70" t="n">
        <v>420675.2054418443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5.4858</v>
      </c>
      <c r="E71" t="n">
        <v>18.23</v>
      </c>
      <c r="F71" t="n">
        <v>15.52</v>
      </c>
      <c r="G71" t="n">
        <v>116.43</v>
      </c>
      <c r="H71" t="n">
        <v>1.6</v>
      </c>
      <c r="I71" t="n">
        <v>8</v>
      </c>
      <c r="J71" t="n">
        <v>203.08</v>
      </c>
      <c r="K71" t="n">
        <v>52.44</v>
      </c>
      <c r="L71" t="n">
        <v>18.25</v>
      </c>
      <c r="M71" t="n">
        <v>6</v>
      </c>
      <c r="N71" t="n">
        <v>42.39</v>
      </c>
      <c r="O71" t="n">
        <v>25280.45</v>
      </c>
      <c r="P71" t="n">
        <v>174.05</v>
      </c>
      <c r="Q71" t="n">
        <v>467.07</v>
      </c>
      <c r="R71" t="n">
        <v>56.18</v>
      </c>
      <c r="S71" t="n">
        <v>39.61</v>
      </c>
      <c r="T71" t="n">
        <v>3342.3</v>
      </c>
      <c r="U71" t="n">
        <v>0.7</v>
      </c>
      <c r="V71" t="n">
        <v>0.75</v>
      </c>
      <c r="W71" t="n">
        <v>2.62</v>
      </c>
      <c r="X71" t="n">
        <v>0.19</v>
      </c>
      <c r="Y71" t="n">
        <v>1</v>
      </c>
      <c r="Z71" t="n">
        <v>10</v>
      </c>
      <c r="AA71" t="n">
        <v>339.7964030028255</v>
      </c>
      <c r="AB71" t="n">
        <v>464.9244293477725</v>
      </c>
      <c r="AC71" t="n">
        <v>420.5526943363553</v>
      </c>
      <c r="AD71" t="n">
        <v>339796.4030028254</v>
      </c>
      <c r="AE71" t="n">
        <v>464924.4293477725</v>
      </c>
      <c r="AF71" t="n">
        <v>7.762066946198986e-06</v>
      </c>
      <c r="AG71" t="n">
        <v>22</v>
      </c>
      <c r="AH71" t="n">
        <v>420552.6943363553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5.483</v>
      </c>
      <c r="E72" t="n">
        <v>18.24</v>
      </c>
      <c r="F72" t="n">
        <v>15.53</v>
      </c>
      <c r="G72" t="n">
        <v>116.5</v>
      </c>
      <c r="H72" t="n">
        <v>1.61</v>
      </c>
      <c r="I72" t="n">
        <v>8</v>
      </c>
      <c r="J72" t="n">
        <v>203.47</v>
      </c>
      <c r="K72" t="n">
        <v>52.44</v>
      </c>
      <c r="L72" t="n">
        <v>18.5</v>
      </c>
      <c r="M72" t="n">
        <v>6</v>
      </c>
      <c r="N72" t="n">
        <v>42.53</v>
      </c>
      <c r="O72" t="n">
        <v>25329.15</v>
      </c>
      <c r="P72" t="n">
        <v>174.08</v>
      </c>
      <c r="Q72" t="n">
        <v>467.11</v>
      </c>
      <c r="R72" t="n">
        <v>56.46</v>
      </c>
      <c r="S72" t="n">
        <v>39.61</v>
      </c>
      <c r="T72" t="n">
        <v>3479.27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339.9017143153133</v>
      </c>
      <c r="AB72" t="n">
        <v>465.0685209315256</v>
      </c>
      <c r="AC72" t="n">
        <v>420.6830340215888</v>
      </c>
      <c r="AD72" t="n">
        <v>339901.7143153133</v>
      </c>
      <c r="AE72" t="n">
        <v>465068.5209315256</v>
      </c>
      <c r="AF72" t="n">
        <v>7.7581051197654e-06</v>
      </c>
      <c r="AG72" t="n">
        <v>22</v>
      </c>
      <c r="AH72" t="n">
        <v>420683.0340215888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5.4855</v>
      </c>
      <c r="E73" t="n">
        <v>18.23</v>
      </c>
      <c r="F73" t="n">
        <v>15.52</v>
      </c>
      <c r="G73" t="n">
        <v>116.44</v>
      </c>
      <c r="H73" t="n">
        <v>1.63</v>
      </c>
      <c r="I73" t="n">
        <v>8</v>
      </c>
      <c r="J73" t="n">
        <v>203.87</v>
      </c>
      <c r="K73" t="n">
        <v>52.44</v>
      </c>
      <c r="L73" t="n">
        <v>18.75</v>
      </c>
      <c r="M73" t="n">
        <v>6</v>
      </c>
      <c r="N73" t="n">
        <v>42.68</v>
      </c>
      <c r="O73" t="n">
        <v>25377.91</v>
      </c>
      <c r="P73" t="n">
        <v>173.97</v>
      </c>
      <c r="Q73" t="n">
        <v>467.1</v>
      </c>
      <c r="R73" t="n">
        <v>56.03</v>
      </c>
      <c r="S73" t="n">
        <v>39.61</v>
      </c>
      <c r="T73" t="n">
        <v>3263.48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339.7678300740131</v>
      </c>
      <c r="AB73" t="n">
        <v>464.8853346060228</v>
      </c>
      <c r="AC73" t="n">
        <v>420.5173307418884</v>
      </c>
      <c r="AD73" t="n">
        <v>339767.8300740131</v>
      </c>
      <c r="AE73" t="n">
        <v>464885.3346060228</v>
      </c>
      <c r="AF73" t="n">
        <v>7.761642464795386e-06</v>
      </c>
      <c r="AG73" t="n">
        <v>22</v>
      </c>
      <c r="AH73" t="n">
        <v>420517.3307418884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5.4845</v>
      </c>
      <c r="E74" t="n">
        <v>18.23</v>
      </c>
      <c r="F74" t="n">
        <v>15.53</v>
      </c>
      <c r="G74" t="n">
        <v>116.46</v>
      </c>
      <c r="H74" t="n">
        <v>1.65</v>
      </c>
      <c r="I74" t="n">
        <v>8</v>
      </c>
      <c r="J74" t="n">
        <v>204.26</v>
      </c>
      <c r="K74" t="n">
        <v>52.44</v>
      </c>
      <c r="L74" t="n">
        <v>19</v>
      </c>
      <c r="M74" t="n">
        <v>6</v>
      </c>
      <c r="N74" t="n">
        <v>42.82</v>
      </c>
      <c r="O74" t="n">
        <v>25426.72</v>
      </c>
      <c r="P74" t="n">
        <v>173.93</v>
      </c>
      <c r="Q74" t="n">
        <v>467.07</v>
      </c>
      <c r="R74" t="n">
        <v>56.34</v>
      </c>
      <c r="S74" t="n">
        <v>39.61</v>
      </c>
      <c r="T74" t="n">
        <v>3419.32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339.8020278351312</v>
      </c>
      <c r="AB74" t="n">
        <v>464.9321254914834</v>
      </c>
      <c r="AC74" t="n">
        <v>420.5596559709119</v>
      </c>
      <c r="AD74" t="n">
        <v>339802.0278351312</v>
      </c>
      <c r="AE74" t="n">
        <v>464932.1254914834</v>
      </c>
      <c r="AF74" t="n">
        <v>7.760227526783391e-06</v>
      </c>
      <c r="AG74" t="n">
        <v>22</v>
      </c>
      <c r="AH74" t="n">
        <v>420559.655970912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5.4848</v>
      </c>
      <c r="E75" t="n">
        <v>18.23</v>
      </c>
      <c r="F75" t="n">
        <v>15.53</v>
      </c>
      <c r="G75" t="n">
        <v>116.45</v>
      </c>
      <c r="H75" t="n">
        <v>1.67</v>
      </c>
      <c r="I75" t="n">
        <v>8</v>
      </c>
      <c r="J75" t="n">
        <v>204.66</v>
      </c>
      <c r="K75" t="n">
        <v>52.44</v>
      </c>
      <c r="L75" t="n">
        <v>19.25</v>
      </c>
      <c r="M75" t="n">
        <v>6</v>
      </c>
      <c r="N75" t="n">
        <v>42.97</v>
      </c>
      <c r="O75" t="n">
        <v>25475.58</v>
      </c>
      <c r="P75" t="n">
        <v>172.68</v>
      </c>
      <c r="Q75" t="n">
        <v>467.07</v>
      </c>
      <c r="R75" t="n">
        <v>56.32</v>
      </c>
      <c r="S75" t="n">
        <v>39.61</v>
      </c>
      <c r="T75" t="n">
        <v>3410.68</v>
      </c>
      <c r="U75" t="n">
        <v>0.7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339.2441101240778</v>
      </c>
      <c r="AB75" t="n">
        <v>464.1687578656279</v>
      </c>
      <c r="AC75" t="n">
        <v>419.8691430798749</v>
      </c>
      <c r="AD75" t="n">
        <v>339244.1101240778</v>
      </c>
      <c r="AE75" t="n">
        <v>464168.7578656279</v>
      </c>
      <c r="AF75" t="n">
        <v>7.760652008186991e-06</v>
      </c>
      <c r="AG75" t="n">
        <v>22</v>
      </c>
      <c r="AH75" t="n">
        <v>419869.1430798749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5.4821</v>
      </c>
      <c r="E76" t="n">
        <v>18.24</v>
      </c>
      <c r="F76" t="n">
        <v>15.54</v>
      </c>
      <c r="G76" t="n">
        <v>116.52</v>
      </c>
      <c r="H76" t="n">
        <v>1.69</v>
      </c>
      <c r="I76" t="n">
        <v>8</v>
      </c>
      <c r="J76" t="n">
        <v>205.06</v>
      </c>
      <c r="K76" t="n">
        <v>52.44</v>
      </c>
      <c r="L76" t="n">
        <v>19.5</v>
      </c>
      <c r="M76" t="n">
        <v>6</v>
      </c>
      <c r="N76" t="n">
        <v>43.11</v>
      </c>
      <c r="O76" t="n">
        <v>25524.49</v>
      </c>
      <c r="P76" t="n">
        <v>171.85</v>
      </c>
      <c r="Q76" t="n">
        <v>467.07</v>
      </c>
      <c r="R76" t="n">
        <v>56.66</v>
      </c>
      <c r="S76" t="n">
        <v>39.61</v>
      </c>
      <c r="T76" t="n">
        <v>3581.39</v>
      </c>
      <c r="U76" t="n">
        <v>0.7</v>
      </c>
      <c r="V76" t="n">
        <v>0.75</v>
      </c>
      <c r="W76" t="n">
        <v>2.62</v>
      </c>
      <c r="X76" t="n">
        <v>0.2</v>
      </c>
      <c r="Y76" t="n">
        <v>1</v>
      </c>
      <c r="Z76" t="n">
        <v>10</v>
      </c>
      <c r="AA76" t="n">
        <v>338.9675083752057</v>
      </c>
      <c r="AB76" t="n">
        <v>463.7902991500132</v>
      </c>
      <c r="AC76" t="n">
        <v>419.5268039329083</v>
      </c>
      <c r="AD76" t="n">
        <v>338967.5083752057</v>
      </c>
      <c r="AE76" t="n">
        <v>463790.2991500132</v>
      </c>
      <c r="AF76" t="n">
        <v>7.756831675554605e-06</v>
      </c>
      <c r="AG76" t="n">
        <v>22</v>
      </c>
      <c r="AH76" t="n">
        <v>419526.8039329083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5.4825</v>
      </c>
      <c r="E77" t="n">
        <v>18.24</v>
      </c>
      <c r="F77" t="n">
        <v>15.54</v>
      </c>
      <c r="G77" t="n">
        <v>116.51</v>
      </c>
      <c r="H77" t="n">
        <v>1.71</v>
      </c>
      <c r="I77" t="n">
        <v>8</v>
      </c>
      <c r="J77" t="n">
        <v>205.45</v>
      </c>
      <c r="K77" t="n">
        <v>52.44</v>
      </c>
      <c r="L77" t="n">
        <v>19.75</v>
      </c>
      <c r="M77" t="n">
        <v>6</v>
      </c>
      <c r="N77" t="n">
        <v>43.26</v>
      </c>
      <c r="O77" t="n">
        <v>25573.44</v>
      </c>
      <c r="P77" t="n">
        <v>171.67</v>
      </c>
      <c r="Q77" t="n">
        <v>467.14</v>
      </c>
      <c r="R77" t="n">
        <v>56.47</v>
      </c>
      <c r="S77" t="n">
        <v>39.61</v>
      </c>
      <c r="T77" t="n">
        <v>3486.45</v>
      </c>
      <c r="U77" t="n">
        <v>0.7</v>
      </c>
      <c r="V77" t="n">
        <v>0.75</v>
      </c>
      <c r="W77" t="n">
        <v>2.62</v>
      </c>
      <c r="X77" t="n">
        <v>0.2</v>
      </c>
      <c r="Y77" t="n">
        <v>1</v>
      </c>
      <c r="Z77" t="n">
        <v>10</v>
      </c>
      <c r="AA77" t="n">
        <v>338.8792216678549</v>
      </c>
      <c r="AB77" t="n">
        <v>463.6695013820812</v>
      </c>
      <c r="AC77" t="n">
        <v>419.417534934407</v>
      </c>
      <c r="AD77" t="n">
        <v>338879.2216678549</v>
      </c>
      <c r="AE77" t="n">
        <v>463669.5013820812</v>
      </c>
      <c r="AF77" t="n">
        <v>7.757397650759404e-06</v>
      </c>
      <c r="AG77" t="n">
        <v>22</v>
      </c>
      <c r="AH77" t="n">
        <v>419417.534934407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5.4788</v>
      </c>
      <c r="E78" t="n">
        <v>18.25</v>
      </c>
      <c r="F78" t="n">
        <v>15.55</v>
      </c>
      <c r="G78" t="n">
        <v>116.6</v>
      </c>
      <c r="H78" t="n">
        <v>1.73</v>
      </c>
      <c r="I78" t="n">
        <v>8</v>
      </c>
      <c r="J78" t="n">
        <v>205.85</v>
      </c>
      <c r="K78" t="n">
        <v>52.44</v>
      </c>
      <c r="L78" t="n">
        <v>20</v>
      </c>
      <c r="M78" t="n">
        <v>6</v>
      </c>
      <c r="N78" t="n">
        <v>43.41</v>
      </c>
      <c r="O78" t="n">
        <v>25622.45</v>
      </c>
      <c r="P78" t="n">
        <v>169.78</v>
      </c>
      <c r="Q78" t="n">
        <v>467.11</v>
      </c>
      <c r="R78" t="n">
        <v>57</v>
      </c>
      <c r="S78" t="n">
        <v>39.61</v>
      </c>
      <c r="T78" t="n">
        <v>3751.44</v>
      </c>
      <c r="U78" t="n">
        <v>0.6899999999999999</v>
      </c>
      <c r="V78" t="n">
        <v>0.75</v>
      </c>
      <c r="W78" t="n">
        <v>2.62</v>
      </c>
      <c r="X78" t="n">
        <v>0.21</v>
      </c>
      <c r="Y78" t="n">
        <v>1</v>
      </c>
      <c r="Z78" t="n">
        <v>10</v>
      </c>
      <c r="AA78" t="n">
        <v>338.1565248891995</v>
      </c>
      <c r="AB78" t="n">
        <v>462.6806757663932</v>
      </c>
      <c r="AC78" t="n">
        <v>418.5230814476549</v>
      </c>
      <c r="AD78" t="n">
        <v>338156.5248891995</v>
      </c>
      <c r="AE78" t="n">
        <v>462680.6757663932</v>
      </c>
      <c r="AF78" t="n">
        <v>7.752162380115023e-06</v>
      </c>
      <c r="AG78" t="n">
        <v>22</v>
      </c>
      <c r="AH78" t="n">
        <v>418523.0814476549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5.4988</v>
      </c>
      <c r="E79" t="n">
        <v>18.19</v>
      </c>
      <c r="F79" t="n">
        <v>15.52</v>
      </c>
      <c r="G79" t="n">
        <v>133</v>
      </c>
      <c r="H79" t="n">
        <v>1.74</v>
      </c>
      <c r="I79" t="n">
        <v>7</v>
      </c>
      <c r="J79" t="n">
        <v>206.25</v>
      </c>
      <c r="K79" t="n">
        <v>52.44</v>
      </c>
      <c r="L79" t="n">
        <v>20.25</v>
      </c>
      <c r="M79" t="n">
        <v>5</v>
      </c>
      <c r="N79" t="n">
        <v>43.56</v>
      </c>
      <c r="O79" t="n">
        <v>25671.51</v>
      </c>
      <c r="P79" t="n">
        <v>168.97</v>
      </c>
      <c r="Q79" t="n">
        <v>467.07</v>
      </c>
      <c r="R79" t="n">
        <v>55.88</v>
      </c>
      <c r="S79" t="n">
        <v>39.61</v>
      </c>
      <c r="T79" t="n">
        <v>3197.78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337.2723155018665</v>
      </c>
      <c r="AB79" t="n">
        <v>461.4708614740791</v>
      </c>
      <c r="AC79" t="n">
        <v>417.4287301334141</v>
      </c>
      <c r="AD79" t="n">
        <v>337272.3155018665</v>
      </c>
      <c r="AE79" t="n">
        <v>461470.8614740791</v>
      </c>
      <c r="AF79" t="n">
        <v>7.780461140354912e-06</v>
      </c>
      <c r="AG79" t="n">
        <v>22</v>
      </c>
      <c r="AH79" t="n">
        <v>417428.7301334142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5.499</v>
      </c>
      <c r="E80" t="n">
        <v>18.19</v>
      </c>
      <c r="F80" t="n">
        <v>15.52</v>
      </c>
      <c r="G80" t="n">
        <v>132.99</v>
      </c>
      <c r="H80" t="n">
        <v>1.76</v>
      </c>
      <c r="I80" t="n">
        <v>7</v>
      </c>
      <c r="J80" t="n">
        <v>206.65</v>
      </c>
      <c r="K80" t="n">
        <v>52.44</v>
      </c>
      <c r="L80" t="n">
        <v>20.5</v>
      </c>
      <c r="M80" t="n">
        <v>5</v>
      </c>
      <c r="N80" t="n">
        <v>43.71</v>
      </c>
      <c r="O80" t="n">
        <v>25720.62</v>
      </c>
      <c r="P80" t="n">
        <v>169.5</v>
      </c>
      <c r="Q80" t="n">
        <v>467.07</v>
      </c>
      <c r="R80" t="n">
        <v>56.03</v>
      </c>
      <c r="S80" t="n">
        <v>39.61</v>
      </c>
      <c r="T80" t="n">
        <v>3270.05</v>
      </c>
      <c r="U80" t="n">
        <v>0.71</v>
      </c>
      <c r="V80" t="n">
        <v>0.75</v>
      </c>
      <c r="W80" t="n">
        <v>2.62</v>
      </c>
      <c r="X80" t="n">
        <v>0.18</v>
      </c>
      <c r="Y80" t="n">
        <v>1</v>
      </c>
      <c r="Z80" t="n">
        <v>10</v>
      </c>
      <c r="AA80" t="n">
        <v>337.5010634593639</v>
      </c>
      <c r="AB80" t="n">
        <v>461.7838445211746</v>
      </c>
      <c r="AC80" t="n">
        <v>417.7118425177694</v>
      </c>
      <c r="AD80" t="n">
        <v>337501.0634593639</v>
      </c>
      <c r="AE80" t="n">
        <v>461783.8445211746</v>
      </c>
      <c r="AF80" t="n">
        <v>7.78074412795731e-06</v>
      </c>
      <c r="AG80" t="n">
        <v>22</v>
      </c>
      <c r="AH80" t="n">
        <v>417711.8425177694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5.499</v>
      </c>
      <c r="E81" t="n">
        <v>18.18</v>
      </c>
      <c r="F81" t="n">
        <v>15.52</v>
      </c>
      <c r="G81" t="n">
        <v>132.99</v>
      </c>
      <c r="H81" t="n">
        <v>1.78</v>
      </c>
      <c r="I81" t="n">
        <v>7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170.12</v>
      </c>
      <c r="Q81" t="n">
        <v>467.07</v>
      </c>
      <c r="R81" t="n">
        <v>55.93</v>
      </c>
      <c r="S81" t="n">
        <v>39.61</v>
      </c>
      <c r="T81" t="n">
        <v>3219.12</v>
      </c>
      <c r="U81" t="n">
        <v>0.71</v>
      </c>
      <c r="V81" t="n">
        <v>0.75</v>
      </c>
      <c r="W81" t="n">
        <v>2.62</v>
      </c>
      <c r="X81" t="n">
        <v>0.18</v>
      </c>
      <c r="Y81" t="n">
        <v>1</v>
      </c>
      <c r="Z81" t="n">
        <v>10</v>
      </c>
      <c r="AA81" t="n">
        <v>337.7737606618059</v>
      </c>
      <c r="AB81" t="n">
        <v>462.1569608641073</v>
      </c>
      <c r="AC81" t="n">
        <v>418.0493491606047</v>
      </c>
      <c r="AD81" t="n">
        <v>337773.7606618059</v>
      </c>
      <c r="AE81" t="n">
        <v>462156.9608641073</v>
      </c>
      <c r="AF81" t="n">
        <v>7.78074412795731e-06</v>
      </c>
      <c r="AG81" t="n">
        <v>22</v>
      </c>
      <c r="AH81" t="n">
        <v>418049.3491606046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5.5007</v>
      </c>
      <c r="E82" t="n">
        <v>18.18</v>
      </c>
      <c r="F82" t="n">
        <v>15.51</v>
      </c>
      <c r="G82" t="n">
        <v>132.94</v>
      </c>
      <c r="H82" t="n">
        <v>1.8</v>
      </c>
      <c r="I82" t="n">
        <v>7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169.81</v>
      </c>
      <c r="Q82" t="n">
        <v>467.11</v>
      </c>
      <c r="R82" t="n">
        <v>55.7</v>
      </c>
      <c r="S82" t="n">
        <v>39.61</v>
      </c>
      <c r="T82" t="n">
        <v>3104.74</v>
      </c>
      <c r="U82" t="n">
        <v>0.71</v>
      </c>
      <c r="V82" t="n">
        <v>0.75</v>
      </c>
      <c r="W82" t="n">
        <v>2.62</v>
      </c>
      <c r="X82" t="n">
        <v>0.18</v>
      </c>
      <c r="Y82" t="n">
        <v>1</v>
      </c>
      <c r="Z82" t="n">
        <v>10</v>
      </c>
      <c r="AA82" t="n">
        <v>337.5707980580104</v>
      </c>
      <c r="AB82" t="n">
        <v>461.8792584755161</v>
      </c>
      <c r="AC82" t="n">
        <v>417.7981502982229</v>
      </c>
      <c r="AD82" t="n">
        <v>337570.7980580104</v>
      </c>
      <c r="AE82" t="n">
        <v>461879.2584755161</v>
      </c>
      <c r="AF82" t="n">
        <v>7.783149522577701e-06</v>
      </c>
      <c r="AG82" t="n">
        <v>22</v>
      </c>
      <c r="AH82" t="n">
        <v>417798.1502982229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5.498</v>
      </c>
      <c r="E83" t="n">
        <v>18.19</v>
      </c>
      <c r="F83" t="n">
        <v>15.52</v>
      </c>
      <c r="G83" t="n">
        <v>133.02</v>
      </c>
      <c r="H83" t="n">
        <v>1.82</v>
      </c>
      <c r="I83" t="n">
        <v>7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170.45</v>
      </c>
      <c r="Q83" t="n">
        <v>467.08</v>
      </c>
      <c r="R83" t="n">
        <v>56.06</v>
      </c>
      <c r="S83" t="n">
        <v>39.61</v>
      </c>
      <c r="T83" t="n">
        <v>3284.61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337.940848356363</v>
      </c>
      <c r="AB83" t="n">
        <v>462.3855776191892</v>
      </c>
      <c r="AC83" t="n">
        <v>418.2561470534471</v>
      </c>
      <c r="AD83" t="n">
        <v>337940.848356363</v>
      </c>
      <c r="AE83" t="n">
        <v>462385.5776191892</v>
      </c>
      <c r="AF83" t="n">
        <v>7.779329189945317e-06</v>
      </c>
      <c r="AG83" t="n">
        <v>22</v>
      </c>
      <c r="AH83" t="n">
        <v>418256.1470534471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5.502</v>
      </c>
      <c r="E84" t="n">
        <v>18.18</v>
      </c>
      <c r="F84" t="n">
        <v>15.51</v>
      </c>
      <c r="G84" t="n">
        <v>132.91</v>
      </c>
      <c r="H84" t="n">
        <v>1.83</v>
      </c>
      <c r="I84" t="n">
        <v>7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170.17</v>
      </c>
      <c r="Q84" t="n">
        <v>467.07</v>
      </c>
      <c r="R84" t="n">
        <v>55.58</v>
      </c>
      <c r="S84" t="n">
        <v>39.61</v>
      </c>
      <c r="T84" t="n">
        <v>3043.63</v>
      </c>
      <c r="U84" t="n">
        <v>0.71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337.7006298890029</v>
      </c>
      <c r="AB84" t="n">
        <v>462.0569001144563</v>
      </c>
      <c r="AC84" t="n">
        <v>417.9588380684642</v>
      </c>
      <c r="AD84" t="n">
        <v>337700.6298890029</v>
      </c>
      <c r="AE84" t="n">
        <v>462056.9001144563</v>
      </c>
      <c r="AF84" t="n">
        <v>7.784988941993294e-06</v>
      </c>
      <c r="AG84" t="n">
        <v>22</v>
      </c>
      <c r="AH84" t="n">
        <v>417958.8380684642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5.4998</v>
      </c>
      <c r="E85" t="n">
        <v>18.18</v>
      </c>
      <c r="F85" t="n">
        <v>15.51</v>
      </c>
      <c r="G85" t="n">
        <v>132.97</v>
      </c>
      <c r="H85" t="n">
        <v>1.85</v>
      </c>
      <c r="I85" t="n">
        <v>7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170.52</v>
      </c>
      <c r="Q85" t="n">
        <v>467.08</v>
      </c>
      <c r="R85" t="n">
        <v>55.77</v>
      </c>
      <c r="S85" t="n">
        <v>39.61</v>
      </c>
      <c r="T85" t="n">
        <v>3140.29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337.9027196536925</v>
      </c>
      <c r="AB85" t="n">
        <v>462.3334082460757</v>
      </c>
      <c r="AC85" t="n">
        <v>418.2089566520834</v>
      </c>
      <c r="AD85" t="n">
        <v>337902.7196536925</v>
      </c>
      <c r="AE85" t="n">
        <v>462333.4082460757</v>
      </c>
      <c r="AF85" t="n">
        <v>7.781876078366906e-06</v>
      </c>
      <c r="AG85" t="n">
        <v>22</v>
      </c>
      <c r="AH85" t="n">
        <v>418208.9566520834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5.4988</v>
      </c>
      <c r="E86" t="n">
        <v>18.19</v>
      </c>
      <c r="F86" t="n">
        <v>15.52</v>
      </c>
      <c r="G86" t="n">
        <v>133</v>
      </c>
      <c r="H86" t="n">
        <v>1.87</v>
      </c>
      <c r="I86" t="n">
        <v>7</v>
      </c>
      <c r="J86" t="n">
        <v>209.05</v>
      </c>
      <c r="K86" t="n">
        <v>52.44</v>
      </c>
      <c r="L86" t="n">
        <v>22</v>
      </c>
      <c r="M86" t="n">
        <v>3</v>
      </c>
      <c r="N86" t="n">
        <v>44.6</v>
      </c>
      <c r="O86" t="n">
        <v>26016.35</v>
      </c>
      <c r="P86" t="n">
        <v>170.05</v>
      </c>
      <c r="Q86" t="n">
        <v>467.07</v>
      </c>
      <c r="R86" t="n">
        <v>55.86</v>
      </c>
      <c r="S86" t="n">
        <v>39.61</v>
      </c>
      <c r="T86" t="n">
        <v>3186.04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337.7473537124106</v>
      </c>
      <c r="AB86" t="n">
        <v>462.1208297109524</v>
      </c>
      <c r="AC86" t="n">
        <v>418.0166663139964</v>
      </c>
      <c r="AD86" t="n">
        <v>337747.3537124107</v>
      </c>
      <c r="AE86" t="n">
        <v>462120.8297109524</v>
      </c>
      <c r="AF86" t="n">
        <v>7.780461140354912e-06</v>
      </c>
      <c r="AG86" t="n">
        <v>22</v>
      </c>
      <c r="AH86" t="n">
        <v>418016.6663139964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5.4992</v>
      </c>
      <c r="E87" t="n">
        <v>18.18</v>
      </c>
      <c r="F87" t="n">
        <v>15.52</v>
      </c>
      <c r="G87" t="n">
        <v>132.99</v>
      </c>
      <c r="H87" t="n">
        <v>1.89</v>
      </c>
      <c r="I87" t="n">
        <v>7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169.87</v>
      </c>
      <c r="Q87" t="n">
        <v>467.07</v>
      </c>
      <c r="R87" t="n">
        <v>55.83</v>
      </c>
      <c r="S87" t="n">
        <v>39.61</v>
      </c>
      <c r="T87" t="n">
        <v>3170.1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337.6594238660357</v>
      </c>
      <c r="AB87" t="n">
        <v>462.000520215951</v>
      </c>
      <c r="AC87" t="n">
        <v>417.9078389883426</v>
      </c>
      <c r="AD87" t="n">
        <v>337659.4238660357</v>
      </c>
      <c r="AE87" t="n">
        <v>462000.520215951</v>
      </c>
      <c r="AF87" t="n">
        <v>7.78102711555971e-06</v>
      </c>
      <c r="AG87" t="n">
        <v>22</v>
      </c>
      <c r="AH87" t="n">
        <v>417907.8389883426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5.4998</v>
      </c>
      <c r="E88" t="n">
        <v>18.18</v>
      </c>
      <c r="F88" t="n">
        <v>15.51</v>
      </c>
      <c r="G88" t="n">
        <v>132.97</v>
      </c>
      <c r="H88" t="n">
        <v>1.9</v>
      </c>
      <c r="I88" t="n">
        <v>7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169.2</v>
      </c>
      <c r="Q88" t="n">
        <v>467.07</v>
      </c>
      <c r="R88" t="n">
        <v>55.58</v>
      </c>
      <c r="S88" t="n">
        <v>39.61</v>
      </c>
      <c r="T88" t="n">
        <v>3043.89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337.3222229642464</v>
      </c>
      <c r="AB88" t="n">
        <v>461.5391470658691</v>
      </c>
      <c r="AC88" t="n">
        <v>417.4904986441632</v>
      </c>
      <c r="AD88" t="n">
        <v>337322.2229642464</v>
      </c>
      <c r="AE88" t="n">
        <v>461539.1470658691</v>
      </c>
      <c r="AF88" t="n">
        <v>7.781876078366906e-06</v>
      </c>
      <c r="AG88" t="n">
        <v>22</v>
      </c>
      <c r="AH88" t="n">
        <v>417490.4986441631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5.5008</v>
      </c>
      <c r="E89" t="n">
        <v>18.18</v>
      </c>
      <c r="F89" t="n">
        <v>15.51</v>
      </c>
      <c r="G89" t="n">
        <v>132.94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168.94</v>
      </c>
      <c r="Q89" t="n">
        <v>467.07</v>
      </c>
      <c r="R89" t="n">
        <v>55.56</v>
      </c>
      <c r="S89" t="n">
        <v>39.61</v>
      </c>
      <c r="T89" t="n">
        <v>3036.29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337.186080725056</v>
      </c>
      <c r="AB89" t="n">
        <v>461.3528712480371</v>
      </c>
      <c r="AC89" t="n">
        <v>417.3220007289452</v>
      </c>
      <c r="AD89" t="n">
        <v>337186.080725056</v>
      </c>
      <c r="AE89" t="n">
        <v>461352.8712480371</v>
      </c>
      <c r="AF89" t="n">
        <v>7.783291016378901e-06</v>
      </c>
      <c r="AG89" t="n">
        <v>22</v>
      </c>
      <c r="AH89" t="n">
        <v>417322.0007289452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5.4985</v>
      </c>
      <c r="E90" t="n">
        <v>18.19</v>
      </c>
      <c r="F90" t="n">
        <v>15.52</v>
      </c>
      <c r="G90" t="n">
        <v>133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168.82</v>
      </c>
      <c r="Q90" t="n">
        <v>467.07</v>
      </c>
      <c r="R90" t="n">
        <v>55.84</v>
      </c>
      <c r="S90" t="n">
        <v>39.61</v>
      </c>
      <c r="T90" t="n">
        <v>3177.03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337.2128812189005</v>
      </c>
      <c r="AB90" t="n">
        <v>461.3895408660694</v>
      </c>
      <c r="AC90" t="n">
        <v>417.3551706500987</v>
      </c>
      <c r="AD90" t="n">
        <v>337212.8812189004</v>
      </c>
      <c r="AE90" t="n">
        <v>461389.5408660694</v>
      </c>
      <c r="AF90" t="n">
        <v>7.780036658951314e-06</v>
      </c>
      <c r="AG90" t="n">
        <v>22</v>
      </c>
      <c r="AH90" t="n">
        <v>417355.1706500987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5.5011</v>
      </c>
      <c r="E91" t="n">
        <v>18.18</v>
      </c>
      <c r="F91" t="n">
        <v>15.51</v>
      </c>
      <c r="G91" t="n">
        <v>132.93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168.61</v>
      </c>
      <c r="Q91" t="n">
        <v>467.1</v>
      </c>
      <c r="R91" t="n">
        <v>55.62</v>
      </c>
      <c r="S91" t="n">
        <v>39.61</v>
      </c>
      <c r="T91" t="n">
        <v>3065.99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337.0344517989087</v>
      </c>
      <c r="AB91" t="n">
        <v>461.1454058618861</v>
      </c>
      <c r="AC91" t="n">
        <v>417.1343355480691</v>
      </c>
      <c r="AD91" t="n">
        <v>337034.4517989086</v>
      </c>
      <c r="AE91" t="n">
        <v>461145.4058618861</v>
      </c>
      <c r="AF91" t="n">
        <v>7.7837154977825e-06</v>
      </c>
      <c r="AG91" t="n">
        <v>22</v>
      </c>
      <c r="AH91" t="n">
        <v>417134.3355480691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5.4996</v>
      </c>
      <c r="E92" t="n">
        <v>18.18</v>
      </c>
      <c r="F92" t="n">
        <v>15.51</v>
      </c>
      <c r="G92" t="n">
        <v>132.97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1</v>
      </c>
      <c r="N92" t="n">
        <v>45.52</v>
      </c>
      <c r="O92" t="n">
        <v>26313.94</v>
      </c>
      <c r="P92" t="n">
        <v>168.73</v>
      </c>
      <c r="Q92" t="n">
        <v>467.07</v>
      </c>
      <c r="R92" t="n">
        <v>55.64</v>
      </c>
      <c r="S92" t="n">
        <v>39.61</v>
      </c>
      <c r="T92" t="n">
        <v>3078.36</v>
      </c>
      <c r="U92" t="n">
        <v>0.71</v>
      </c>
      <c r="V92" t="n">
        <v>0.75</v>
      </c>
      <c r="W92" t="n">
        <v>2.63</v>
      </c>
      <c r="X92" t="n">
        <v>0.18</v>
      </c>
      <c r="Y92" t="n">
        <v>1</v>
      </c>
      <c r="Z92" t="n">
        <v>10</v>
      </c>
      <c r="AA92" t="n">
        <v>337.1198889505606</v>
      </c>
      <c r="AB92" t="n">
        <v>461.2623047419974</v>
      </c>
      <c r="AC92" t="n">
        <v>417.2400777631311</v>
      </c>
      <c r="AD92" t="n">
        <v>337119.8889505606</v>
      </c>
      <c r="AE92" t="n">
        <v>461262.3047419974</v>
      </c>
      <c r="AF92" t="n">
        <v>7.781593090764508e-06</v>
      </c>
      <c r="AG92" t="n">
        <v>22</v>
      </c>
      <c r="AH92" t="n">
        <v>417240.0777631311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5.5009</v>
      </c>
      <c r="E93" t="n">
        <v>18.18</v>
      </c>
      <c r="F93" t="n">
        <v>15.51</v>
      </c>
      <c r="G93" t="n">
        <v>132.94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1</v>
      </c>
      <c r="N93" t="n">
        <v>45.67</v>
      </c>
      <c r="O93" t="n">
        <v>26363.73</v>
      </c>
      <c r="P93" t="n">
        <v>168.68</v>
      </c>
      <c r="Q93" t="n">
        <v>467.16</v>
      </c>
      <c r="R93" t="n">
        <v>55.61</v>
      </c>
      <c r="S93" t="n">
        <v>39.61</v>
      </c>
      <c r="T93" t="n">
        <v>3060.12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337.0695835701043</v>
      </c>
      <c r="AB93" t="n">
        <v>461.1934747011404</v>
      </c>
      <c r="AC93" t="n">
        <v>417.1778167647699</v>
      </c>
      <c r="AD93" t="n">
        <v>337069.5835701043</v>
      </c>
      <c r="AE93" t="n">
        <v>461193.4747011404</v>
      </c>
      <c r="AF93" t="n">
        <v>7.783432510180101e-06</v>
      </c>
      <c r="AG93" t="n">
        <v>22</v>
      </c>
      <c r="AH93" t="n">
        <v>417177.81676477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5.4995</v>
      </c>
      <c r="E94" t="n">
        <v>18.18</v>
      </c>
      <c r="F94" t="n">
        <v>15.51</v>
      </c>
      <c r="G94" t="n">
        <v>132.98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1</v>
      </c>
      <c r="N94" t="n">
        <v>45.82</v>
      </c>
      <c r="O94" t="n">
        <v>26413.56</v>
      </c>
      <c r="P94" t="n">
        <v>168.89</v>
      </c>
      <c r="Q94" t="n">
        <v>467.08</v>
      </c>
      <c r="R94" t="n">
        <v>55.76</v>
      </c>
      <c r="S94" t="n">
        <v>39.61</v>
      </c>
      <c r="T94" t="n">
        <v>3138.31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337.1924351375408</v>
      </c>
      <c r="AB94" t="n">
        <v>461.3615656355357</v>
      </c>
      <c r="AC94" t="n">
        <v>417.3298653363036</v>
      </c>
      <c r="AD94" t="n">
        <v>337192.4351375408</v>
      </c>
      <c r="AE94" t="n">
        <v>461361.5656355357</v>
      </c>
      <c r="AF94" t="n">
        <v>7.78145159696331e-06</v>
      </c>
      <c r="AG94" t="n">
        <v>22</v>
      </c>
      <c r="AH94" t="n">
        <v>417329.8653363036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5.4997</v>
      </c>
      <c r="E95" t="n">
        <v>18.18</v>
      </c>
      <c r="F95" t="n">
        <v>15.51</v>
      </c>
      <c r="G95" t="n">
        <v>132.97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0</v>
      </c>
      <c r="N95" t="n">
        <v>45.98</v>
      </c>
      <c r="O95" t="n">
        <v>26463.45</v>
      </c>
      <c r="P95" t="n">
        <v>169.03</v>
      </c>
      <c r="Q95" t="n">
        <v>467.07</v>
      </c>
      <c r="R95" t="n">
        <v>55.71</v>
      </c>
      <c r="S95" t="n">
        <v>39.61</v>
      </c>
      <c r="T95" t="n">
        <v>3109.79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337.2496433809138</v>
      </c>
      <c r="AB95" t="n">
        <v>461.4398404779681</v>
      </c>
      <c r="AC95" t="n">
        <v>417.4006697376338</v>
      </c>
      <c r="AD95" t="n">
        <v>337249.6433809138</v>
      </c>
      <c r="AE95" t="n">
        <v>461439.8404779681</v>
      </c>
      <c r="AF95" t="n">
        <v>7.781734584565706e-06</v>
      </c>
      <c r="AG95" t="n">
        <v>22</v>
      </c>
      <c r="AH95" t="n">
        <v>417400.6697376338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2.813</v>
      </c>
      <c r="E2" t="n">
        <v>35.55</v>
      </c>
      <c r="F2" t="n">
        <v>22.63</v>
      </c>
      <c r="G2" t="n">
        <v>5.57</v>
      </c>
      <c r="H2" t="n">
        <v>0.08</v>
      </c>
      <c r="I2" t="n">
        <v>244</v>
      </c>
      <c r="J2" t="n">
        <v>213.37</v>
      </c>
      <c r="K2" t="n">
        <v>56.13</v>
      </c>
      <c r="L2" t="n">
        <v>1</v>
      </c>
      <c r="M2" t="n">
        <v>242</v>
      </c>
      <c r="N2" t="n">
        <v>46.25</v>
      </c>
      <c r="O2" t="n">
        <v>26550.29</v>
      </c>
      <c r="P2" t="n">
        <v>335.43</v>
      </c>
      <c r="Q2" t="n">
        <v>467.47</v>
      </c>
      <c r="R2" t="n">
        <v>288.84</v>
      </c>
      <c r="S2" t="n">
        <v>39.61</v>
      </c>
      <c r="T2" t="n">
        <v>118491.39</v>
      </c>
      <c r="U2" t="n">
        <v>0.14</v>
      </c>
      <c r="V2" t="n">
        <v>0.52</v>
      </c>
      <c r="W2" t="n">
        <v>3</v>
      </c>
      <c r="X2" t="n">
        <v>7.29</v>
      </c>
      <c r="Y2" t="n">
        <v>1</v>
      </c>
      <c r="Z2" t="n">
        <v>10</v>
      </c>
      <c r="AA2" t="n">
        <v>847.8312079783643</v>
      </c>
      <c r="AB2" t="n">
        <v>1160.040062429076</v>
      </c>
      <c r="AC2" t="n">
        <v>1049.327466997298</v>
      </c>
      <c r="AD2" t="n">
        <v>847831.2079783643</v>
      </c>
      <c r="AE2" t="n">
        <v>1160040.062429076</v>
      </c>
      <c r="AF2" t="n">
        <v>3.670739398193362e-06</v>
      </c>
      <c r="AG2" t="n">
        <v>42</v>
      </c>
      <c r="AH2" t="n">
        <v>1049327.466997297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3.2606</v>
      </c>
      <c r="E3" t="n">
        <v>30.67</v>
      </c>
      <c r="F3" t="n">
        <v>20.58</v>
      </c>
      <c r="G3" t="n">
        <v>6.98</v>
      </c>
      <c r="H3" t="n">
        <v>0.1</v>
      </c>
      <c r="I3" t="n">
        <v>177</v>
      </c>
      <c r="J3" t="n">
        <v>213.78</v>
      </c>
      <c r="K3" t="n">
        <v>56.13</v>
      </c>
      <c r="L3" t="n">
        <v>1.25</v>
      </c>
      <c r="M3" t="n">
        <v>175</v>
      </c>
      <c r="N3" t="n">
        <v>46.4</v>
      </c>
      <c r="O3" t="n">
        <v>26600.32</v>
      </c>
      <c r="P3" t="n">
        <v>304.74</v>
      </c>
      <c r="Q3" t="n">
        <v>467.19</v>
      </c>
      <c r="R3" t="n">
        <v>221.14</v>
      </c>
      <c r="S3" t="n">
        <v>39.61</v>
      </c>
      <c r="T3" t="n">
        <v>84974.41</v>
      </c>
      <c r="U3" t="n">
        <v>0.18</v>
      </c>
      <c r="V3" t="n">
        <v>0.57</v>
      </c>
      <c r="W3" t="n">
        <v>2.9</v>
      </c>
      <c r="X3" t="n">
        <v>5.24</v>
      </c>
      <c r="Y3" t="n">
        <v>1</v>
      </c>
      <c r="Z3" t="n">
        <v>10</v>
      </c>
      <c r="AA3" t="n">
        <v>695.4378393008096</v>
      </c>
      <c r="AB3" t="n">
        <v>951.5287322835137</v>
      </c>
      <c r="AC3" t="n">
        <v>860.7161655533379</v>
      </c>
      <c r="AD3" t="n">
        <v>695437.8393008097</v>
      </c>
      <c r="AE3" t="n">
        <v>951528.7322835138</v>
      </c>
      <c r="AF3" t="n">
        <v>4.2548215007996e-06</v>
      </c>
      <c r="AG3" t="n">
        <v>36</v>
      </c>
      <c r="AH3" t="n">
        <v>860716.1655533379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3.5862</v>
      </c>
      <c r="E4" t="n">
        <v>27.88</v>
      </c>
      <c r="F4" t="n">
        <v>19.4</v>
      </c>
      <c r="G4" t="n">
        <v>8.380000000000001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286.89</v>
      </c>
      <c r="Q4" t="n">
        <v>467.26</v>
      </c>
      <c r="R4" t="n">
        <v>182.77</v>
      </c>
      <c r="S4" t="n">
        <v>39.61</v>
      </c>
      <c r="T4" t="n">
        <v>65979.39999999999</v>
      </c>
      <c r="U4" t="n">
        <v>0.22</v>
      </c>
      <c r="V4" t="n">
        <v>0.6</v>
      </c>
      <c r="W4" t="n">
        <v>2.84</v>
      </c>
      <c r="X4" t="n">
        <v>4.07</v>
      </c>
      <c r="Y4" t="n">
        <v>1</v>
      </c>
      <c r="Z4" t="n">
        <v>10</v>
      </c>
      <c r="AA4" t="n">
        <v>617.2331119740301</v>
      </c>
      <c r="AB4" t="n">
        <v>844.5255742059436</v>
      </c>
      <c r="AC4" t="n">
        <v>763.9252387028155</v>
      </c>
      <c r="AD4" t="n">
        <v>617233.11197403</v>
      </c>
      <c r="AE4" t="n">
        <v>844525.5742059436</v>
      </c>
      <c r="AF4" t="n">
        <v>4.67970338777143e-06</v>
      </c>
      <c r="AG4" t="n">
        <v>33</v>
      </c>
      <c r="AH4" t="n">
        <v>763925.2387028155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3.8206</v>
      </c>
      <c r="E5" t="n">
        <v>26.17</v>
      </c>
      <c r="F5" t="n">
        <v>18.71</v>
      </c>
      <c r="G5" t="n">
        <v>9.76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276.27</v>
      </c>
      <c r="Q5" t="n">
        <v>467.25</v>
      </c>
      <c r="R5" t="n">
        <v>159.2</v>
      </c>
      <c r="S5" t="n">
        <v>39.61</v>
      </c>
      <c r="T5" t="n">
        <v>54315.22</v>
      </c>
      <c r="U5" t="n">
        <v>0.25</v>
      </c>
      <c r="V5" t="n">
        <v>0.62</v>
      </c>
      <c r="W5" t="n">
        <v>2.82</v>
      </c>
      <c r="X5" t="n">
        <v>3.37</v>
      </c>
      <c r="Y5" t="n">
        <v>1</v>
      </c>
      <c r="Z5" t="n">
        <v>10</v>
      </c>
      <c r="AA5" t="n">
        <v>569.7709333404694</v>
      </c>
      <c r="AB5" t="n">
        <v>779.5857275159634</v>
      </c>
      <c r="AC5" t="n">
        <v>705.1831598372797</v>
      </c>
      <c r="AD5" t="n">
        <v>569770.9333404694</v>
      </c>
      <c r="AE5" t="n">
        <v>779585.7275159634</v>
      </c>
      <c r="AF5" t="n">
        <v>4.985576588957539e-06</v>
      </c>
      <c r="AG5" t="n">
        <v>31</v>
      </c>
      <c r="AH5" t="n">
        <v>705183.1598372797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4.0111</v>
      </c>
      <c r="E6" t="n">
        <v>24.93</v>
      </c>
      <c r="F6" t="n">
        <v>18.18</v>
      </c>
      <c r="G6" t="n">
        <v>11.13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268.15</v>
      </c>
      <c r="Q6" t="n">
        <v>467.21</v>
      </c>
      <c r="R6" t="n">
        <v>142.6</v>
      </c>
      <c r="S6" t="n">
        <v>39.61</v>
      </c>
      <c r="T6" t="n">
        <v>46098.97</v>
      </c>
      <c r="U6" t="n">
        <v>0.28</v>
      </c>
      <c r="V6" t="n">
        <v>0.64</v>
      </c>
      <c r="W6" t="n">
        <v>2.77</v>
      </c>
      <c r="X6" t="n">
        <v>2.84</v>
      </c>
      <c r="Y6" t="n">
        <v>1</v>
      </c>
      <c r="Z6" t="n">
        <v>10</v>
      </c>
      <c r="AA6" t="n">
        <v>530.2928729799138</v>
      </c>
      <c r="AB6" t="n">
        <v>725.5701036815478</v>
      </c>
      <c r="AC6" t="n">
        <v>656.3227113302164</v>
      </c>
      <c r="AD6" t="n">
        <v>530292.8729799138</v>
      </c>
      <c r="AE6" t="n">
        <v>725570.1036815478</v>
      </c>
      <c r="AF6" t="n">
        <v>5.234163810911266e-06</v>
      </c>
      <c r="AG6" t="n">
        <v>29</v>
      </c>
      <c r="AH6" t="n">
        <v>656322.7113302164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4.17</v>
      </c>
      <c r="E7" t="n">
        <v>23.98</v>
      </c>
      <c r="F7" t="n">
        <v>17.78</v>
      </c>
      <c r="G7" t="n">
        <v>12.55</v>
      </c>
      <c r="H7" t="n">
        <v>0.19</v>
      </c>
      <c r="I7" t="n">
        <v>85</v>
      </c>
      <c r="J7" t="n">
        <v>215.41</v>
      </c>
      <c r="K7" t="n">
        <v>56.13</v>
      </c>
      <c r="L7" t="n">
        <v>2.25</v>
      </c>
      <c r="M7" t="n">
        <v>83</v>
      </c>
      <c r="N7" t="n">
        <v>47.03</v>
      </c>
      <c r="O7" t="n">
        <v>26801</v>
      </c>
      <c r="P7" t="n">
        <v>261.97</v>
      </c>
      <c r="Q7" t="n">
        <v>467.24</v>
      </c>
      <c r="R7" t="n">
        <v>129.7</v>
      </c>
      <c r="S7" t="n">
        <v>39.61</v>
      </c>
      <c r="T7" t="n">
        <v>39716.13</v>
      </c>
      <c r="U7" t="n">
        <v>0.31</v>
      </c>
      <c r="V7" t="n">
        <v>0.66</v>
      </c>
      <c r="W7" t="n">
        <v>2.74</v>
      </c>
      <c r="X7" t="n">
        <v>2.44</v>
      </c>
      <c r="Y7" t="n">
        <v>1</v>
      </c>
      <c r="Z7" t="n">
        <v>10</v>
      </c>
      <c r="AA7" t="n">
        <v>505.8955176311177</v>
      </c>
      <c r="AB7" t="n">
        <v>692.1885657579709</v>
      </c>
      <c r="AC7" t="n">
        <v>626.127060534783</v>
      </c>
      <c r="AD7" t="n">
        <v>505895.5176311177</v>
      </c>
      <c r="AE7" t="n">
        <v>692188.5657579709</v>
      </c>
      <c r="AF7" t="n">
        <v>5.441515567176081e-06</v>
      </c>
      <c r="AG7" t="n">
        <v>28</v>
      </c>
      <c r="AH7" t="n">
        <v>626127.0605347831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4.3037</v>
      </c>
      <c r="E8" t="n">
        <v>23.24</v>
      </c>
      <c r="F8" t="n">
        <v>17.46</v>
      </c>
      <c r="G8" t="n">
        <v>13.96</v>
      </c>
      <c r="H8" t="n">
        <v>0.21</v>
      </c>
      <c r="I8" t="n">
        <v>75</v>
      </c>
      <c r="J8" t="n">
        <v>215.82</v>
      </c>
      <c r="K8" t="n">
        <v>56.13</v>
      </c>
      <c r="L8" t="n">
        <v>2.5</v>
      </c>
      <c r="M8" t="n">
        <v>73</v>
      </c>
      <c r="N8" t="n">
        <v>47.19</v>
      </c>
      <c r="O8" t="n">
        <v>26851.31</v>
      </c>
      <c r="P8" t="n">
        <v>256.88</v>
      </c>
      <c r="Q8" t="n">
        <v>467.16</v>
      </c>
      <c r="R8" t="n">
        <v>118.85</v>
      </c>
      <c r="S8" t="n">
        <v>39.61</v>
      </c>
      <c r="T8" t="n">
        <v>34340.08</v>
      </c>
      <c r="U8" t="n">
        <v>0.33</v>
      </c>
      <c r="V8" t="n">
        <v>0.67</v>
      </c>
      <c r="W8" t="n">
        <v>2.73</v>
      </c>
      <c r="X8" t="n">
        <v>2.12</v>
      </c>
      <c r="Y8" t="n">
        <v>1</v>
      </c>
      <c r="Z8" t="n">
        <v>10</v>
      </c>
      <c r="AA8" t="n">
        <v>484.7476993497309</v>
      </c>
      <c r="AB8" t="n">
        <v>663.2531878094809</v>
      </c>
      <c r="AC8" t="n">
        <v>599.9532344466389</v>
      </c>
      <c r="AD8" t="n">
        <v>484747.6993497309</v>
      </c>
      <c r="AE8" t="n">
        <v>663253.1878094809</v>
      </c>
      <c r="AF8" t="n">
        <v>5.615983344473789e-06</v>
      </c>
      <c r="AG8" t="n">
        <v>27</v>
      </c>
      <c r="AH8" t="n">
        <v>599953.234446639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4.3919</v>
      </c>
      <c r="E9" t="n">
        <v>22.77</v>
      </c>
      <c r="F9" t="n">
        <v>17.29</v>
      </c>
      <c r="G9" t="n">
        <v>15.25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254</v>
      </c>
      <c r="Q9" t="n">
        <v>467.24</v>
      </c>
      <c r="R9" t="n">
        <v>113.53</v>
      </c>
      <c r="S9" t="n">
        <v>39.61</v>
      </c>
      <c r="T9" t="n">
        <v>31716.93</v>
      </c>
      <c r="U9" t="n">
        <v>0.35</v>
      </c>
      <c r="V9" t="n">
        <v>0.67</v>
      </c>
      <c r="W9" t="n">
        <v>2.72</v>
      </c>
      <c r="X9" t="n">
        <v>1.95</v>
      </c>
      <c r="Y9" t="n">
        <v>1</v>
      </c>
      <c r="Z9" t="n">
        <v>10</v>
      </c>
      <c r="AA9" t="n">
        <v>478.1537911482743</v>
      </c>
      <c r="AB9" t="n">
        <v>654.2311117055491</v>
      </c>
      <c r="AC9" t="n">
        <v>591.792212623503</v>
      </c>
      <c r="AD9" t="n">
        <v>478153.7911482743</v>
      </c>
      <c r="AE9" t="n">
        <v>654231.1117055491</v>
      </c>
      <c r="AF9" t="n">
        <v>5.731077270858664e-06</v>
      </c>
      <c r="AG9" t="n">
        <v>27</v>
      </c>
      <c r="AH9" t="n">
        <v>591792.2126235031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4.4933</v>
      </c>
      <c r="E10" t="n">
        <v>22.26</v>
      </c>
      <c r="F10" t="n">
        <v>17.07</v>
      </c>
      <c r="G10" t="n">
        <v>16.79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250.53</v>
      </c>
      <c r="Q10" t="n">
        <v>467.09</v>
      </c>
      <c r="R10" t="n">
        <v>106.19</v>
      </c>
      <c r="S10" t="n">
        <v>39.61</v>
      </c>
      <c r="T10" t="n">
        <v>28080.96</v>
      </c>
      <c r="U10" t="n">
        <v>0.37</v>
      </c>
      <c r="V10" t="n">
        <v>0.68</v>
      </c>
      <c r="W10" t="n">
        <v>2.71</v>
      </c>
      <c r="X10" t="n">
        <v>1.73</v>
      </c>
      <c r="Y10" t="n">
        <v>1</v>
      </c>
      <c r="Z10" t="n">
        <v>10</v>
      </c>
      <c r="AA10" t="n">
        <v>460.7732887784962</v>
      </c>
      <c r="AB10" t="n">
        <v>630.4503415895703</v>
      </c>
      <c r="AC10" t="n">
        <v>570.2810458308727</v>
      </c>
      <c r="AD10" t="n">
        <v>460773.2887784962</v>
      </c>
      <c r="AE10" t="n">
        <v>630450.3415895703</v>
      </c>
      <c r="AF10" t="n">
        <v>5.863396138607262e-06</v>
      </c>
      <c r="AG10" t="n">
        <v>26</v>
      </c>
      <c r="AH10" t="n">
        <v>570281.0458308727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4.5668</v>
      </c>
      <c r="E11" t="n">
        <v>21.9</v>
      </c>
      <c r="F11" t="n">
        <v>16.92</v>
      </c>
      <c r="G11" t="n">
        <v>18.13</v>
      </c>
      <c r="H11" t="n">
        <v>0.27</v>
      </c>
      <c r="I11" t="n">
        <v>56</v>
      </c>
      <c r="J11" t="n">
        <v>217.04</v>
      </c>
      <c r="K11" t="n">
        <v>56.13</v>
      </c>
      <c r="L11" t="n">
        <v>3.25</v>
      </c>
      <c r="M11" t="n">
        <v>54</v>
      </c>
      <c r="N11" t="n">
        <v>47.66</v>
      </c>
      <c r="O11" t="n">
        <v>27002.55</v>
      </c>
      <c r="P11" t="n">
        <v>248.12</v>
      </c>
      <c r="Q11" t="n">
        <v>467.11</v>
      </c>
      <c r="R11" t="n">
        <v>101.72</v>
      </c>
      <c r="S11" t="n">
        <v>39.61</v>
      </c>
      <c r="T11" t="n">
        <v>25868.78</v>
      </c>
      <c r="U11" t="n">
        <v>0.39</v>
      </c>
      <c r="V11" t="n">
        <v>0.6899999999999999</v>
      </c>
      <c r="W11" t="n">
        <v>2.7</v>
      </c>
      <c r="X11" t="n">
        <v>1.59</v>
      </c>
      <c r="Y11" t="n">
        <v>1</v>
      </c>
      <c r="Z11" t="n">
        <v>10</v>
      </c>
      <c r="AA11" t="n">
        <v>455.6774029378643</v>
      </c>
      <c r="AB11" t="n">
        <v>623.4779257678013</v>
      </c>
      <c r="AC11" t="n">
        <v>563.9740675892863</v>
      </c>
      <c r="AD11" t="n">
        <v>455677.4029378643</v>
      </c>
      <c r="AE11" t="n">
        <v>623477.9257678012</v>
      </c>
      <c r="AF11" t="n">
        <v>5.959307743927993e-06</v>
      </c>
      <c r="AG11" t="n">
        <v>26</v>
      </c>
      <c r="AH11" t="n">
        <v>563974.0675892862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4.6239</v>
      </c>
      <c r="E12" t="n">
        <v>21.63</v>
      </c>
      <c r="F12" t="n">
        <v>16.82</v>
      </c>
      <c r="G12" t="n">
        <v>19.41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246.27</v>
      </c>
      <c r="Q12" t="n">
        <v>467.11</v>
      </c>
      <c r="R12" t="n">
        <v>98.03</v>
      </c>
      <c r="S12" t="n">
        <v>39.61</v>
      </c>
      <c r="T12" t="n">
        <v>24047.51</v>
      </c>
      <c r="U12" t="n">
        <v>0.4</v>
      </c>
      <c r="V12" t="n">
        <v>0.6899999999999999</v>
      </c>
      <c r="W12" t="n">
        <v>2.7</v>
      </c>
      <c r="X12" t="n">
        <v>1.48</v>
      </c>
      <c r="Y12" t="n">
        <v>1</v>
      </c>
      <c r="Z12" t="n">
        <v>10</v>
      </c>
      <c r="AA12" t="n">
        <v>451.9047438376802</v>
      </c>
      <c r="AB12" t="n">
        <v>618.3160071489563</v>
      </c>
      <c r="AC12" t="n">
        <v>559.3047952386257</v>
      </c>
      <c r="AD12" t="n">
        <v>451904.7438376802</v>
      </c>
      <c r="AE12" t="n">
        <v>618316.0071489563</v>
      </c>
      <c r="AF12" t="n">
        <v>6.033818664524097e-06</v>
      </c>
      <c r="AG12" t="n">
        <v>26</v>
      </c>
      <c r="AH12" t="n">
        <v>559304.7952386257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4.6863</v>
      </c>
      <c r="E13" t="n">
        <v>21.34</v>
      </c>
      <c r="F13" t="n">
        <v>16.7</v>
      </c>
      <c r="G13" t="n">
        <v>20.87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244.19</v>
      </c>
      <c r="Q13" t="n">
        <v>467.07</v>
      </c>
      <c r="R13" t="n">
        <v>94.79000000000001</v>
      </c>
      <c r="S13" t="n">
        <v>39.61</v>
      </c>
      <c r="T13" t="n">
        <v>22447.14</v>
      </c>
      <c r="U13" t="n">
        <v>0.42</v>
      </c>
      <c r="V13" t="n">
        <v>0.7</v>
      </c>
      <c r="W13" t="n">
        <v>2.68</v>
      </c>
      <c r="X13" t="n">
        <v>1.36</v>
      </c>
      <c r="Y13" t="n">
        <v>1</v>
      </c>
      <c r="Z13" t="n">
        <v>10</v>
      </c>
      <c r="AA13" t="n">
        <v>437.8786712183868</v>
      </c>
      <c r="AB13" t="n">
        <v>599.1249158045869</v>
      </c>
      <c r="AC13" t="n">
        <v>541.9452747172969</v>
      </c>
      <c r="AD13" t="n">
        <v>437878.6712183868</v>
      </c>
      <c r="AE13" t="n">
        <v>599124.9158045868</v>
      </c>
      <c r="AF13" t="n">
        <v>6.115245660061696e-06</v>
      </c>
      <c r="AG13" t="n">
        <v>25</v>
      </c>
      <c r="AH13" t="n">
        <v>541945.2747172969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4.7336</v>
      </c>
      <c r="E14" t="n">
        <v>21.13</v>
      </c>
      <c r="F14" t="n">
        <v>16.61</v>
      </c>
      <c r="G14" t="n">
        <v>22.15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242.68</v>
      </c>
      <c r="Q14" t="n">
        <v>467.08</v>
      </c>
      <c r="R14" t="n">
        <v>91.52</v>
      </c>
      <c r="S14" t="n">
        <v>39.61</v>
      </c>
      <c r="T14" t="n">
        <v>20827.19</v>
      </c>
      <c r="U14" t="n">
        <v>0.43</v>
      </c>
      <c r="V14" t="n">
        <v>0.7</v>
      </c>
      <c r="W14" t="n">
        <v>2.69</v>
      </c>
      <c r="X14" t="n">
        <v>1.28</v>
      </c>
      <c r="Y14" t="n">
        <v>1</v>
      </c>
      <c r="Z14" t="n">
        <v>10</v>
      </c>
      <c r="AA14" t="n">
        <v>434.8894190667942</v>
      </c>
      <c r="AB14" t="n">
        <v>595.0348891342804</v>
      </c>
      <c r="AC14" t="n">
        <v>538.2455944520158</v>
      </c>
      <c r="AD14" t="n">
        <v>434889.4190667942</v>
      </c>
      <c r="AE14" t="n">
        <v>595034.8891342804</v>
      </c>
      <c r="AF14" t="n">
        <v>6.176968366615036e-06</v>
      </c>
      <c r="AG14" t="n">
        <v>25</v>
      </c>
      <c r="AH14" t="n">
        <v>538245.5944520158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4.7865</v>
      </c>
      <c r="E15" t="n">
        <v>20.89</v>
      </c>
      <c r="F15" t="n">
        <v>16.51</v>
      </c>
      <c r="G15" t="n">
        <v>23.58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240.74</v>
      </c>
      <c r="Q15" t="n">
        <v>467.11</v>
      </c>
      <c r="R15" t="n">
        <v>88.03</v>
      </c>
      <c r="S15" t="n">
        <v>39.61</v>
      </c>
      <c r="T15" t="n">
        <v>19094.37</v>
      </c>
      <c r="U15" t="n">
        <v>0.45</v>
      </c>
      <c r="V15" t="n">
        <v>0.71</v>
      </c>
      <c r="W15" t="n">
        <v>2.68</v>
      </c>
      <c r="X15" t="n">
        <v>1.17</v>
      </c>
      <c r="Y15" t="n">
        <v>1</v>
      </c>
      <c r="Z15" t="n">
        <v>10</v>
      </c>
      <c r="AA15" t="n">
        <v>431.4917012551369</v>
      </c>
      <c r="AB15" t="n">
        <v>590.3859817276401</v>
      </c>
      <c r="AC15" t="n">
        <v>534.0403722434829</v>
      </c>
      <c r="AD15" t="n">
        <v>431491.7012551369</v>
      </c>
      <c r="AE15" t="n">
        <v>590385.9817276401</v>
      </c>
      <c r="AF15" t="n">
        <v>6.245998624049956e-06</v>
      </c>
      <c r="AG15" t="n">
        <v>25</v>
      </c>
      <c r="AH15" t="n">
        <v>534040.372243483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4.8181</v>
      </c>
      <c r="E16" t="n">
        <v>20.76</v>
      </c>
      <c r="F16" t="n">
        <v>16.45</v>
      </c>
      <c r="G16" t="n">
        <v>24.68</v>
      </c>
      <c r="H16" t="n">
        <v>0.36</v>
      </c>
      <c r="I16" t="n">
        <v>40</v>
      </c>
      <c r="J16" t="n">
        <v>219.09</v>
      </c>
      <c r="K16" t="n">
        <v>56.13</v>
      </c>
      <c r="L16" t="n">
        <v>4.5</v>
      </c>
      <c r="M16" t="n">
        <v>38</v>
      </c>
      <c r="N16" t="n">
        <v>48.47</v>
      </c>
      <c r="O16" t="n">
        <v>27255.72</v>
      </c>
      <c r="P16" t="n">
        <v>239.56</v>
      </c>
      <c r="Q16" t="n">
        <v>467.18</v>
      </c>
      <c r="R16" t="n">
        <v>86.40000000000001</v>
      </c>
      <c r="S16" t="n">
        <v>39.61</v>
      </c>
      <c r="T16" t="n">
        <v>18292.6</v>
      </c>
      <c r="U16" t="n">
        <v>0.46</v>
      </c>
      <c r="V16" t="n">
        <v>0.71</v>
      </c>
      <c r="W16" t="n">
        <v>2.67</v>
      </c>
      <c r="X16" t="n">
        <v>1.12</v>
      </c>
      <c r="Y16" t="n">
        <v>1</v>
      </c>
      <c r="Z16" t="n">
        <v>10</v>
      </c>
      <c r="AA16" t="n">
        <v>429.486085537026</v>
      </c>
      <c r="AB16" t="n">
        <v>587.6418098206001</v>
      </c>
      <c r="AC16" t="n">
        <v>531.5581002517813</v>
      </c>
      <c r="AD16" t="n">
        <v>429486.0855370261</v>
      </c>
      <c r="AE16" t="n">
        <v>587641.8098206001</v>
      </c>
      <c r="AF16" t="n">
        <v>6.287234089738868e-06</v>
      </c>
      <c r="AG16" t="n">
        <v>25</v>
      </c>
      <c r="AH16" t="n">
        <v>531558.1002517813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4.8653</v>
      </c>
      <c r="E17" t="n">
        <v>20.55</v>
      </c>
      <c r="F17" t="n">
        <v>16.38</v>
      </c>
      <c r="G17" t="n">
        <v>26.56</v>
      </c>
      <c r="H17" t="n">
        <v>0.38</v>
      </c>
      <c r="I17" t="n">
        <v>37</v>
      </c>
      <c r="J17" t="n">
        <v>219.51</v>
      </c>
      <c r="K17" t="n">
        <v>56.13</v>
      </c>
      <c r="L17" t="n">
        <v>4.75</v>
      </c>
      <c r="M17" t="n">
        <v>35</v>
      </c>
      <c r="N17" t="n">
        <v>48.63</v>
      </c>
      <c r="O17" t="n">
        <v>27306.53</v>
      </c>
      <c r="P17" t="n">
        <v>238.17</v>
      </c>
      <c r="Q17" t="n">
        <v>467.11</v>
      </c>
      <c r="R17" t="n">
        <v>84.26000000000001</v>
      </c>
      <c r="S17" t="n">
        <v>39.61</v>
      </c>
      <c r="T17" t="n">
        <v>17236.98</v>
      </c>
      <c r="U17" t="n">
        <v>0.47</v>
      </c>
      <c r="V17" t="n">
        <v>0.71</v>
      </c>
      <c r="W17" t="n">
        <v>2.66</v>
      </c>
      <c r="X17" t="n">
        <v>1.04</v>
      </c>
      <c r="Y17" t="n">
        <v>1</v>
      </c>
      <c r="Z17" t="n">
        <v>10</v>
      </c>
      <c r="AA17" t="n">
        <v>416.8566673857559</v>
      </c>
      <c r="AB17" t="n">
        <v>570.3616827354266</v>
      </c>
      <c r="AC17" t="n">
        <v>515.9271642428062</v>
      </c>
      <c r="AD17" t="n">
        <v>416856.6673857559</v>
      </c>
      <c r="AE17" t="n">
        <v>570361.6827354266</v>
      </c>
      <c r="AF17" t="n">
        <v>6.34882630431218e-06</v>
      </c>
      <c r="AG17" t="n">
        <v>24</v>
      </c>
      <c r="AH17" t="n">
        <v>515927.1642428061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4.8791</v>
      </c>
      <c r="E18" t="n">
        <v>20.5</v>
      </c>
      <c r="F18" t="n">
        <v>16.36</v>
      </c>
      <c r="G18" t="n">
        <v>27.27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34</v>
      </c>
      <c r="N18" t="n">
        <v>48.79</v>
      </c>
      <c r="O18" t="n">
        <v>27357.39</v>
      </c>
      <c r="P18" t="n">
        <v>237.84</v>
      </c>
      <c r="Q18" t="n">
        <v>467.09</v>
      </c>
      <c r="R18" t="n">
        <v>83.59999999999999</v>
      </c>
      <c r="S18" t="n">
        <v>39.61</v>
      </c>
      <c r="T18" t="n">
        <v>16912.69</v>
      </c>
      <c r="U18" t="n">
        <v>0.47</v>
      </c>
      <c r="V18" t="n">
        <v>0.71</v>
      </c>
      <c r="W18" t="n">
        <v>2.67</v>
      </c>
      <c r="X18" t="n">
        <v>1.03</v>
      </c>
      <c r="Y18" t="n">
        <v>1</v>
      </c>
      <c r="Z18" t="n">
        <v>10</v>
      </c>
      <c r="AA18" t="n">
        <v>416.1192015737975</v>
      </c>
      <c r="AB18" t="n">
        <v>569.3526494768097</v>
      </c>
      <c r="AC18" t="n">
        <v>515.0144317022045</v>
      </c>
      <c r="AD18" t="n">
        <v>416119.2015737975</v>
      </c>
      <c r="AE18" t="n">
        <v>569352.6494768097</v>
      </c>
      <c r="AF18" t="n">
        <v>6.366834197556072e-06</v>
      </c>
      <c r="AG18" t="n">
        <v>24</v>
      </c>
      <c r="AH18" t="n">
        <v>515014.4317022045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4.9184</v>
      </c>
      <c r="E19" t="n">
        <v>20.33</v>
      </c>
      <c r="F19" t="n">
        <v>16.28</v>
      </c>
      <c r="G19" t="n">
        <v>28.74</v>
      </c>
      <c r="H19" t="n">
        <v>0.42</v>
      </c>
      <c r="I19" t="n">
        <v>34</v>
      </c>
      <c r="J19" t="n">
        <v>220.33</v>
      </c>
      <c r="K19" t="n">
        <v>56.13</v>
      </c>
      <c r="L19" t="n">
        <v>5.25</v>
      </c>
      <c r="M19" t="n">
        <v>32</v>
      </c>
      <c r="N19" t="n">
        <v>48.95</v>
      </c>
      <c r="O19" t="n">
        <v>27408.3</v>
      </c>
      <c r="P19" t="n">
        <v>236.41</v>
      </c>
      <c r="Q19" t="n">
        <v>467.1</v>
      </c>
      <c r="R19" t="n">
        <v>81.02</v>
      </c>
      <c r="S19" t="n">
        <v>39.61</v>
      </c>
      <c r="T19" t="n">
        <v>15632.15</v>
      </c>
      <c r="U19" t="n">
        <v>0.49</v>
      </c>
      <c r="V19" t="n">
        <v>0.72</v>
      </c>
      <c r="W19" t="n">
        <v>2.66</v>
      </c>
      <c r="X19" t="n">
        <v>0.95</v>
      </c>
      <c r="Y19" t="n">
        <v>1</v>
      </c>
      <c r="Z19" t="n">
        <v>10</v>
      </c>
      <c r="AA19" t="n">
        <v>413.7184293719598</v>
      </c>
      <c r="AB19" t="n">
        <v>566.0678070356608</v>
      </c>
      <c r="AC19" t="n">
        <v>512.0430900133335</v>
      </c>
      <c r="AD19" t="n">
        <v>413718.4293719598</v>
      </c>
      <c r="AE19" t="n">
        <v>566067.8070356608</v>
      </c>
      <c r="AF19" t="n">
        <v>6.418117545707156e-06</v>
      </c>
      <c r="AG19" t="n">
        <v>24</v>
      </c>
      <c r="AH19" t="n">
        <v>512043.0900133336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4.9571</v>
      </c>
      <c r="E20" t="n">
        <v>20.17</v>
      </c>
      <c r="F20" t="n">
        <v>16.21</v>
      </c>
      <c r="G20" t="n">
        <v>30.39</v>
      </c>
      <c r="H20" t="n">
        <v>0.44</v>
      </c>
      <c r="I20" t="n">
        <v>32</v>
      </c>
      <c r="J20" t="n">
        <v>220.74</v>
      </c>
      <c r="K20" t="n">
        <v>56.13</v>
      </c>
      <c r="L20" t="n">
        <v>5.5</v>
      </c>
      <c r="M20" t="n">
        <v>30</v>
      </c>
      <c r="N20" t="n">
        <v>49.12</v>
      </c>
      <c r="O20" t="n">
        <v>27459.27</v>
      </c>
      <c r="P20" t="n">
        <v>234.99</v>
      </c>
      <c r="Q20" t="n">
        <v>467.07</v>
      </c>
      <c r="R20" t="n">
        <v>78.53</v>
      </c>
      <c r="S20" t="n">
        <v>39.61</v>
      </c>
      <c r="T20" t="n">
        <v>14397.56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411.4168087547338</v>
      </c>
      <c r="AB20" t="n">
        <v>562.918628166837</v>
      </c>
      <c r="AC20" t="n">
        <v>509.1944643558501</v>
      </c>
      <c r="AD20" t="n">
        <v>411416.8087547338</v>
      </c>
      <c r="AE20" t="n">
        <v>562918.628166837</v>
      </c>
      <c r="AF20" t="n">
        <v>6.46861794197807e-06</v>
      </c>
      <c r="AG20" t="n">
        <v>24</v>
      </c>
      <c r="AH20" t="n">
        <v>509194.4643558501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4.9764</v>
      </c>
      <c r="E21" t="n">
        <v>20.1</v>
      </c>
      <c r="F21" t="n">
        <v>16.17</v>
      </c>
      <c r="G21" t="n">
        <v>31.3</v>
      </c>
      <c r="H21" t="n">
        <v>0.46</v>
      </c>
      <c r="I21" t="n">
        <v>31</v>
      </c>
      <c r="J21" t="n">
        <v>221.16</v>
      </c>
      <c r="K21" t="n">
        <v>56.13</v>
      </c>
      <c r="L21" t="n">
        <v>5.75</v>
      </c>
      <c r="M21" t="n">
        <v>29</v>
      </c>
      <c r="N21" t="n">
        <v>49.28</v>
      </c>
      <c r="O21" t="n">
        <v>27510.3</v>
      </c>
      <c r="P21" t="n">
        <v>234.18</v>
      </c>
      <c r="Q21" t="n">
        <v>467.07</v>
      </c>
      <c r="R21" t="n">
        <v>77.59</v>
      </c>
      <c r="S21" t="n">
        <v>39.61</v>
      </c>
      <c r="T21" t="n">
        <v>13932.04</v>
      </c>
      <c r="U21" t="n">
        <v>0.51</v>
      </c>
      <c r="V21" t="n">
        <v>0.72</v>
      </c>
      <c r="W21" t="n">
        <v>2.65</v>
      </c>
      <c r="X21" t="n">
        <v>0.84</v>
      </c>
      <c r="Y21" t="n">
        <v>1</v>
      </c>
      <c r="Z21" t="n">
        <v>10</v>
      </c>
      <c r="AA21" t="n">
        <v>410.2149082505043</v>
      </c>
      <c r="AB21" t="n">
        <v>561.2741348728421</v>
      </c>
      <c r="AC21" t="n">
        <v>507.7069191937732</v>
      </c>
      <c r="AD21" t="n">
        <v>410214.9082505043</v>
      </c>
      <c r="AE21" t="n">
        <v>561274.1348728421</v>
      </c>
      <c r="AF21" t="n">
        <v>6.493802894123514e-06</v>
      </c>
      <c r="AG21" t="n">
        <v>24</v>
      </c>
      <c r="AH21" t="n">
        <v>507706.9191937732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5.0078</v>
      </c>
      <c r="E22" t="n">
        <v>19.97</v>
      </c>
      <c r="F22" t="n">
        <v>16.13</v>
      </c>
      <c r="G22" t="n">
        <v>33.38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27</v>
      </c>
      <c r="N22" t="n">
        <v>49.45</v>
      </c>
      <c r="O22" t="n">
        <v>27561.39</v>
      </c>
      <c r="P22" t="n">
        <v>233.13</v>
      </c>
      <c r="Q22" t="n">
        <v>467.08</v>
      </c>
      <c r="R22" t="n">
        <v>76.2</v>
      </c>
      <c r="S22" t="n">
        <v>39.61</v>
      </c>
      <c r="T22" t="n">
        <v>13246.93</v>
      </c>
      <c r="U22" t="n">
        <v>0.52</v>
      </c>
      <c r="V22" t="n">
        <v>0.72</v>
      </c>
      <c r="W22" t="n">
        <v>2.65</v>
      </c>
      <c r="X22" t="n">
        <v>0.8</v>
      </c>
      <c r="Y22" t="n">
        <v>1</v>
      </c>
      <c r="Z22" t="n">
        <v>10</v>
      </c>
      <c r="AA22" t="n">
        <v>408.4964989262072</v>
      </c>
      <c r="AB22" t="n">
        <v>558.9229314244699</v>
      </c>
      <c r="AC22" t="n">
        <v>505.5801113025789</v>
      </c>
      <c r="AD22" t="n">
        <v>408496.4989262072</v>
      </c>
      <c r="AE22" t="n">
        <v>558922.9314244699</v>
      </c>
      <c r="AF22" t="n">
        <v>6.534777375852369e-06</v>
      </c>
      <c r="AG22" t="n">
        <v>24</v>
      </c>
      <c r="AH22" t="n">
        <v>505580.1113025789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5.0247</v>
      </c>
      <c r="E23" t="n">
        <v>19.9</v>
      </c>
      <c r="F23" t="n">
        <v>16.11</v>
      </c>
      <c r="G23" t="n">
        <v>34.51</v>
      </c>
      <c r="H23" t="n">
        <v>0.5</v>
      </c>
      <c r="I23" t="n">
        <v>28</v>
      </c>
      <c r="J23" t="n">
        <v>221.99</v>
      </c>
      <c r="K23" t="n">
        <v>56.13</v>
      </c>
      <c r="L23" t="n">
        <v>6.25</v>
      </c>
      <c r="M23" t="n">
        <v>26</v>
      </c>
      <c r="N23" t="n">
        <v>49.61</v>
      </c>
      <c r="O23" t="n">
        <v>27612.53</v>
      </c>
      <c r="P23" t="n">
        <v>232.48</v>
      </c>
      <c r="Q23" t="n">
        <v>467.13</v>
      </c>
      <c r="R23" t="n">
        <v>75.02</v>
      </c>
      <c r="S23" t="n">
        <v>39.61</v>
      </c>
      <c r="T23" t="n">
        <v>12660.46</v>
      </c>
      <c r="U23" t="n">
        <v>0.53</v>
      </c>
      <c r="V23" t="n">
        <v>0.72</v>
      </c>
      <c r="W23" t="n">
        <v>2.66</v>
      </c>
      <c r="X23" t="n">
        <v>0.77</v>
      </c>
      <c r="Y23" t="n">
        <v>1</v>
      </c>
      <c r="Z23" t="n">
        <v>10</v>
      </c>
      <c r="AA23" t="n">
        <v>407.544997325479</v>
      </c>
      <c r="AB23" t="n">
        <v>557.6210449570655</v>
      </c>
      <c r="AC23" t="n">
        <v>504.4024750524144</v>
      </c>
      <c r="AD23" t="n">
        <v>407544.9973254789</v>
      </c>
      <c r="AE23" t="n">
        <v>557621.0449570655</v>
      </c>
      <c r="AF23" t="n">
        <v>6.556830520477136e-06</v>
      </c>
      <c r="AG23" t="n">
        <v>24</v>
      </c>
      <c r="AH23" t="n">
        <v>504402.4750524145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5.0408</v>
      </c>
      <c r="E24" t="n">
        <v>19.84</v>
      </c>
      <c r="F24" t="n">
        <v>16.09</v>
      </c>
      <c r="G24" t="n">
        <v>35.75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232.07</v>
      </c>
      <c r="Q24" t="n">
        <v>467.07</v>
      </c>
      <c r="R24" t="n">
        <v>74.55</v>
      </c>
      <c r="S24" t="n">
        <v>39.61</v>
      </c>
      <c r="T24" t="n">
        <v>12433.17</v>
      </c>
      <c r="U24" t="n">
        <v>0.53</v>
      </c>
      <c r="V24" t="n">
        <v>0.73</v>
      </c>
      <c r="W24" t="n">
        <v>2.65</v>
      </c>
      <c r="X24" t="n">
        <v>0.75</v>
      </c>
      <c r="Y24" t="n">
        <v>1</v>
      </c>
      <c r="Z24" t="n">
        <v>10</v>
      </c>
      <c r="AA24" t="n">
        <v>396.8034093021865</v>
      </c>
      <c r="AB24" t="n">
        <v>542.9239303381784</v>
      </c>
      <c r="AC24" t="n">
        <v>491.1080324252239</v>
      </c>
      <c r="AD24" t="n">
        <v>396803.4093021865</v>
      </c>
      <c r="AE24" t="n">
        <v>542923.9303381784</v>
      </c>
      <c r="AF24" t="n">
        <v>6.577839729261676e-06</v>
      </c>
      <c r="AG24" t="n">
        <v>23</v>
      </c>
      <c r="AH24" t="n">
        <v>491108.0324252239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5.0601</v>
      </c>
      <c r="E25" t="n">
        <v>19.76</v>
      </c>
      <c r="F25" t="n">
        <v>16.05</v>
      </c>
      <c r="G25" t="n">
        <v>37.04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231.27</v>
      </c>
      <c r="Q25" t="n">
        <v>467.07</v>
      </c>
      <c r="R25" t="n">
        <v>73.13</v>
      </c>
      <c r="S25" t="n">
        <v>39.61</v>
      </c>
      <c r="T25" t="n">
        <v>11723.63</v>
      </c>
      <c r="U25" t="n">
        <v>0.54</v>
      </c>
      <c r="V25" t="n">
        <v>0.73</v>
      </c>
      <c r="W25" t="n">
        <v>2.66</v>
      </c>
      <c r="X25" t="n">
        <v>0.72</v>
      </c>
      <c r="Y25" t="n">
        <v>1</v>
      </c>
      <c r="Z25" t="n">
        <v>10</v>
      </c>
      <c r="AA25" t="n">
        <v>395.6440015751397</v>
      </c>
      <c r="AB25" t="n">
        <v>541.3375775365741</v>
      </c>
      <c r="AC25" t="n">
        <v>489.6730789085445</v>
      </c>
      <c r="AD25" t="n">
        <v>395644.0015751397</v>
      </c>
      <c r="AE25" t="n">
        <v>541337.5775365741</v>
      </c>
      <c r="AF25" t="n">
        <v>6.60302468140712e-06</v>
      </c>
      <c r="AG25" t="n">
        <v>23</v>
      </c>
      <c r="AH25" t="n">
        <v>489673.0789085445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5.0755</v>
      </c>
      <c r="E26" t="n">
        <v>19.7</v>
      </c>
      <c r="F26" t="n">
        <v>16.03</v>
      </c>
      <c r="G26" t="n">
        <v>38.48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230.49</v>
      </c>
      <c r="Q26" t="n">
        <v>467.1</v>
      </c>
      <c r="R26" t="n">
        <v>72.8</v>
      </c>
      <c r="S26" t="n">
        <v>39.61</v>
      </c>
      <c r="T26" t="n">
        <v>11563.58</v>
      </c>
      <c r="U26" t="n">
        <v>0.54</v>
      </c>
      <c r="V26" t="n">
        <v>0.73</v>
      </c>
      <c r="W26" t="n">
        <v>2.65</v>
      </c>
      <c r="X26" t="n">
        <v>0.7</v>
      </c>
      <c r="Y26" t="n">
        <v>1</v>
      </c>
      <c r="Z26" t="n">
        <v>10</v>
      </c>
      <c r="AA26" t="n">
        <v>394.6988952163485</v>
      </c>
      <c r="AB26" t="n">
        <v>540.044441321326</v>
      </c>
      <c r="AC26" t="n">
        <v>488.5033577987517</v>
      </c>
      <c r="AD26" t="n">
        <v>394698.8952163485</v>
      </c>
      <c r="AE26" t="n">
        <v>540044.441321326</v>
      </c>
      <c r="AF26" t="n">
        <v>6.623120446331463e-06</v>
      </c>
      <c r="AG26" t="n">
        <v>23</v>
      </c>
      <c r="AH26" t="n">
        <v>488503.3577987517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5.0978</v>
      </c>
      <c r="E27" t="n">
        <v>19.62</v>
      </c>
      <c r="F27" t="n">
        <v>15.99</v>
      </c>
      <c r="G27" t="n">
        <v>39.98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229.87</v>
      </c>
      <c r="Q27" t="n">
        <v>467.11</v>
      </c>
      <c r="R27" t="n">
        <v>71.44</v>
      </c>
      <c r="S27" t="n">
        <v>39.61</v>
      </c>
      <c r="T27" t="n">
        <v>10892.23</v>
      </c>
      <c r="U27" t="n">
        <v>0.55</v>
      </c>
      <c r="V27" t="n">
        <v>0.73</v>
      </c>
      <c r="W27" t="n">
        <v>2.64</v>
      </c>
      <c r="X27" t="n">
        <v>0.66</v>
      </c>
      <c r="Y27" t="n">
        <v>1</v>
      </c>
      <c r="Z27" t="n">
        <v>10</v>
      </c>
      <c r="AA27" t="n">
        <v>393.5441815458023</v>
      </c>
      <c r="AB27" t="n">
        <v>538.464511134913</v>
      </c>
      <c r="AC27" t="n">
        <v>487.074213931884</v>
      </c>
      <c r="AD27" t="n">
        <v>393544.1815458023</v>
      </c>
      <c r="AE27" t="n">
        <v>538464.511134913</v>
      </c>
      <c r="AF27" t="n">
        <v>6.652220157877753e-06</v>
      </c>
      <c r="AG27" t="n">
        <v>23</v>
      </c>
      <c r="AH27" t="n">
        <v>487074.213931884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5.116</v>
      </c>
      <c r="E28" t="n">
        <v>19.55</v>
      </c>
      <c r="F28" t="n">
        <v>15.96</v>
      </c>
      <c r="G28" t="n">
        <v>41.64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228.96</v>
      </c>
      <c r="Q28" t="n">
        <v>467.07</v>
      </c>
      <c r="R28" t="n">
        <v>70.42</v>
      </c>
      <c r="S28" t="n">
        <v>39.61</v>
      </c>
      <c r="T28" t="n">
        <v>10387.07</v>
      </c>
      <c r="U28" t="n">
        <v>0.5600000000000001</v>
      </c>
      <c r="V28" t="n">
        <v>0.73</v>
      </c>
      <c r="W28" t="n">
        <v>2.65</v>
      </c>
      <c r="X28" t="n">
        <v>0.63</v>
      </c>
      <c r="Y28" t="n">
        <v>1</v>
      </c>
      <c r="Z28" t="n">
        <v>10</v>
      </c>
      <c r="AA28" t="n">
        <v>392.4273123179003</v>
      </c>
      <c r="AB28" t="n">
        <v>536.9363613845046</v>
      </c>
      <c r="AC28" t="n">
        <v>485.6919086488829</v>
      </c>
      <c r="AD28" t="n">
        <v>392427.3123179002</v>
      </c>
      <c r="AE28" t="n">
        <v>536936.3613845046</v>
      </c>
      <c r="AF28" t="n">
        <v>6.675969698242885e-06</v>
      </c>
      <c r="AG28" t="n">
        <v>23</v>
      </c>
      <c r="AH28" t="n">
        <v>485691.9086488829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5.117</v>
      </c>
      <c r="E29" t="n">
        <v>19.54</v>
      </c>
      <c r="F29" t="n">
        <v>15.96</v>
      </c>
      <c r="G29" t="n">
        <v>41.63</v>
      </c>
      <c r="H29" t="n">
        <v>0.61</v>
      </c>
      <c r="I29" t="n">
        <v>23</v>
      </c>
      <c r="J29" t="n">
        <v>224.49</v>
      </c>
      <c r="K29" t="n">
        <v>56.13</v>
      </c>
      <c r="L29" t="n">
        <v>7.75</v>
      </c>
      <c r="M29" t="n">
        <v>21</v>
      </c>
      <c r="N29" t="n">
        <v>50.61</v>
      </c>
      <c r="O29" t="n">
        <v>27920.73</v>
      </c>
      <c r="P29" t="n">
        <v>228.56</v>
      </c>
      <c r="Q29" t="n">
        <v>467.07</v>
      </c>
      <c r="R29" t="n">
        <v>70.41</v>
      </c>
      <c r="S29" t="n">
        <v>39.61</v>
      </c>
      <c r="T29" t="n">
        <v>10381.99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392.2063939887376</v>
      </c>
      <c r="AB29" t="n">
        <v>536.6340911803154</v>
      </c>
      <c r="AC29" t="n">
        <v>485.4184866887425</v>
      </c>
      <c r="AD29" t="n">
        <v>392206.3939887376</v>
      </c>
      <c r="AE29" t="n">
        <v>536634.0911803154</v>
      </c>
      <c r="AF29" t="n">
        <v>6.677274618043168e-06</v>
      </c>
      <c r="AG29" t="n">
        <v>23</v>
      </c>
      <c r="AH29" t="n">
        <v>485418.4866887425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5.1328</v>
      </c>
      <c r="E30" t="n">
        <v>19.48</v>
      </c>
      <c r="F30" t="n">
        <v>15.94</v>
      </c>
      <c r="G30" t="n">
        <v>43.48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227.98</v>
      </c>
      <c r="Q30" t="n">
        <v>467.11</v>
      </c>
      <c r="R30" t="n">
        <v>69.63</v>
      </c>
      <c r="S30" t="n">
        <v>39.61</v>
      </c>
      <c r="T30" t="n">
        <v>9995.940000000001</v>
      </c>
      <c r="U30" t="n">
        <v>0.57</v>
      </c>
      <c r="V30" t="n">
        <v>0.73</v>
      </c>
      <c r="W30" t="n">
        <v>2.65</v>
      </c>
      <c r="X30" t="n">
        <v>0.61</v>
      </c>
      <c r="Y30" t="n">
        <v>1</v>
      </c>
      <c r="Z30" t="n">
        <v>10</v>
      </c>
      <c r="AA30" t="n">
        <v>391.3637112297562</v>
      </c>
      <c r="AB30" t="n">
        <v>535.4810954529376</v>
      </c>
      <c r="AC30" t="n">
        <v>484.375531255346</v>
      </c>
      <c r="AD30" t="n">
        <v>391363.7112297562</v>
      </c>
      <c r="AE30" t="n">
        <v>535481.0954529375</v>
      </c>
      <c r="AF30" t="n">
        <v>6.697892350887623e-06</v>
      </c>
      <c r="AG30" t="n">
        <v>23</v>
      </c>
      <c r="AH30" t="n">
        <v>484375.531255346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5.1543</v>
      </c>
      <c r="E31" t="n">
        <v>19.4</v>
      </c>
      <c r="F31" t="n">
        <v>15.9</v>
      </c>
      <c r="G31" t="n">
        <v>45.43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227.13</v>
      </c>
      <c r="Q31" t="n">
        <v>467.07</v>
      </c>
      <c r="R31" t="n">
        <v>68.54000000000001</v>
      </c>
      <c r="S31" t="n">
        <v>39.61</v>
      </c>
      <c r="T31" t="n">
        <v>9453.639999999999</v>
      </c>
      <c r="U31" t="n">
        <v>0.58</v>
      </c>
      <c r="V31" t="n">
        <v>0.73</v>
      </c>
      <c r="W31" t="n">
        <v>2.64</v>
      </c>
      <c r="X31" t="n">
        <v>0.57</v>
      </c>
      <c r="Y31" t="n">
        <v>1</v>
      </c>
      <c r="Z31" t="n">
        <v>10</v>
      </c>
      <c r="AA31" t="n">
        <v>390.1532886905154</v>
      </c>
      <c r="AB31" t="n">
        <v>533.8249419346746</v>
      </c>
      <c r="AC31" t="n">
        <v>482.87743870444</v>
      </c>
      <c r="AD31" t="n">
        <v>390153.2886905154</v>
      </c>
      <c r="AE31" t="n">
        <v>533824.9419346746</v>
      </c>
      <c r="AF31" t="n">
        <v>6.725948126593688e-06</v>
      </c>
      <c r="AG31" t="n">
        <v>23</v>
      </c>
      <c r="AH31" t="n">
        <v>482877.43870444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5.1532</v>
      </c>
      <c r="E32" t="n">
        <v>19.41</v>
      </c>
      <c r="F32" t="n">
        <v>15.91</v>
      </c>
      <c r="G32" t="n">
        <v>45.45</v>
      </c>
      <c r="H32" t="n">
        <v>0.67</v>
      </c>
      <c r="I32" t="n">
        <v>21</v>
      </c>
      <c r="J32" t="n">
        <v>225.74</v>
      </c>
      <c r="K32" t="n">
        <v>56.13</v>
      </c>
      <c r="L32" t="n">
        <v>8.5</v>
      </c>
      <c r="M32" t="n">
        <v>19</v>
      </c>
      <c r="N32" t="n">
        <v>51.11</v>
      </c>
      <c r="O32" t="n">
        <v>28075.56</v>
      </c>
      <c r="P32" t="n">
        <v>226.48</v>
      </c>
      <c r="Q32" t="n">
        <v>467.09</v>
      </c>
      <c r="R32" t="n">
        <v>68.48999999999999</v>
      </c>
      <c r="S32" t="n">
        <v>39.61</v>
      </c>
      <c r="T32" t="n">
        <v>9429.389999999999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389.9165645066633</v>
      </c>
      <c r="AB32" t="n">
        <v>533.5010454627943</v>
      </c>
      <c r="AC32" t="n">
        <v>482.5844544572444</v>
      </c>
      <c r="AD32" t="n">
        <v>389916.5645066633</v>
      </c>
      <c r="AE32" t="n">
        <v>533501.0454627943</v>
      </c>
      <c r="AF32" t="n">
        <v>6.724512714813377e-06</v>
      </c>
      <c r="AG32" t="n">
        <v>23</v>
      </c>
      <c r="AH32" t="n">
        <v>482584.4544572444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5.1724</v>
      </c>
      <c r="E33" t="n">
        <v>19.33</v>
      </c>
      <c r="F33" t="n">
        <v>15.88</v>
      </c>
      <c r="G33" t="n">
        <v>47.63</v>
      </c>
      <c r="H33" t="n">
        <v>0.6899999999999999</v>
      </c>
      <c r="I33" t="n">
        <v>20</v>
      </c>
      <c r="J33" t="n">
        <v>226.16</v>
      </c>
      <c r="K33" t="n">
        <v>56.13</v>
      </c>
      <c r="L33" t="n">
        <v>8.75</v>
      </c>
      <c r="M33" t="n">
        <v>18</v>
      </c>
      <c r="N33" t="n">
        <v>51.28</v>
      </c>
      <c r="O33" t="n">
        <v>28127.29</v>
      </c>
      <c r="P33" t="n">
        <v>226.57</v>
      </c>
      <c r="Q33" t="n">
        <v>467.08</v>
      </c>
      <c r="R33" t="n">
        <v>67.78</v>
      </c>
      <c r="S33" t="n">
        <v>39.61</v>
      </c>
      <c r="T33" t="n">
        <v>9080.190000000001</v>
      </c>
      <c r="U33" t="n">
        <v>0.58</v>
      </c>
      <c r="V33" t="n">
        <v>0.73</v>
      </c>
      <c r="W33" t="n">
        <v>2.64</v>
      </c>
      <c r="X33" t="n">
        <v>0.54</v>
      </c>
      <c r="Y33" t="n">
        <v>1</v>
      </c>
      <c r="Z33" t="n">
        <v>10</v>
      </c>
      <c r="AA33" t="n">
        <v>389.261220540695</v>
      </c>
      <c r="AB33" t="n">
        <v>532.6043749368212</v>
      </c>
      <c r="AC33" t="n">
        <v>481.7733609077852</v>
      </c>
      <c r="AD33" t="n">
        <v>389261.220540695</v>
      </c>
      <c r="AE33" t="n">
        <v>532604.3749368212</v>
      </c>
      <c r="AF33" t="n">
        <v>6.749567174978792e-06</v>
      </c>
      <c r="AG33" t="n">
        <v>23</v>
      </c>
      <c r="AH33" t="n">
        <v>481773.3609077852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5.1891</v>
      </c>
      <c r="E34" t="n">
        <v>19.27</v>
      </c>
      <c r="F34" t="n">
        <v>15.86</v>
      </c>
      <c r="G34" t="n">
        <v>50.07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225.51</v>
      </c>
      <c r="Q34" t="n">
        <v>467.07</v>
      </c>
      <c r="R34" t="n">
        <v>66.95</v>
      </c>
      <c r="S34" t="n">
        <v>39.61</v>
      </c>
      <c r="T34" t="n">
        <v>8670.790000000001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388.1852012283381</v>
      </c>
      <c r="AB34" t="n">
        <v>531.1321178430326</v>
      </c>
      <c r="AC34" t="n">
        <v>480.441613964702</v>
      </c>
      <c r="AD34" t="n">
        <v>388185.2012283381</v>
      </c>
      <c r="AE34" t="n">
        <v>531132.1178430326</v>
      </c>
      <c r="AF34" t="n">
        <v>6.771359335643502e-06</v>
      </c>
      <c r="AG34" t="n">
        <v>23</v>
      </c>
      <c r="AH34" t="n">
        <v>480441.6139647019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5.1911</v>
      </c>
      <c r="E35" t="n">
        <v>19.26</v>
      </c>
      <c r="F35" t="n">
        <v>15.85</v>
      </c>
      <c r="G35" t="n">
        <v>50.05</v>
      </c>
      <c r="H35" t="n">
        <v>0.72</v>
      </c>
      <c r="I35" t="n">
        <v>19</v>
      </c>
      <c r="J35" t="n">
        <v>227</v>
      </c>
      <c r="K35" t="n">
        <v>56.13</v>
      </c>
      <c r="L35" t="n">
        <v>9.25</v>
      </c>
      <c r="M35" t="n">
        <v>17</v>
      </c>
      <c r="N35" t="n">
        <v>51.62</v>
      </c>
      <c r="O35" t="n">
        <v>28230.92</v>
      </c>
      <c r="P35" t="n">
        <v>225.47</v>
      </c>
      <c r="Q35" t="n">
        <v>467.1</v>
      </c>
      <c r="R35" t="n">
        <v>66.64</v>
      </c>
      <c r="S35" t="n">
        <v>39.61</v>
      </c>
      <c r="T35" t="n">
        <v>8515.370000000001</v>
      </c>
      <c r="U35" t="n">
        <v>0.59</v>
      </c>
      <c r="V35" t="n">
        <v>0.74</v>
      </c>
      <c r="W35" t="n">
        <v>2.64</v>
      </c>
      <c r="X35" t="n">
        <v>0.52</v>
      </c>
      <c r="Y35" t="n">
        <v>1</v>
      </c>
      <c r="Z35" t="n">
        <v>10</v>
      </c>
      <c r="AA35" t="n">
        <v>388.0716069527449</v>
      </c>
      <c r="AB35" t="n">
        <v>530.9766931437402</v>
      </c>
      <c r="AC35" t="n">
        <v>480.3010227805702</v>
      </c>
      <c r="AD35" t="n">
        <v>388071.6069527449</v>
      </c>
      <c r="AE35" t="n">
        <v>530976.6931437403</v>
      </c>
      <c r="AF35" t="n">
        <v>6.773969175244065e-06</v>
      </c>
      <c r="AG35" t="n">
        <v>23</v>
      </c>
      <c r="AH35" t="n">
        <v>480301.0227805702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5.2113</v>
      </c>
      <c r="E36" t="n">
        <v>19.19</v>
      </c>
      <c r="F36" t="n">
        <v>15.82</v>
      </c>
      <c r="G36" t="n">
        <v>52.72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224.75</v>
      </c>
      <c r="Q36" t="n">
        <v>467.07</v>
      </c>
      <c r="R36" t="n">
        <v>65.73999999999999</v>
      </c>
      <c r="S36" t="n">
        <v>39.61</v>
      </c>
      <c r="T36" t="n">
        <v>8070.89</v>
      </c>
      <c r="U36" t="n">
        <v>0.6</v>
      </c>
      <c r="V36" t="n">
        <v>0.74</v>
      </c>
      <c r="W36" t="n">
        <v>2.63</v>
      </c>
      <c r="X36" t="n">
        <v>0.48</v>
      </c>
      <c r="Y36" t="n">
        <v>1</v>
      </c>
      <c r="Z36" t="n">
        <v>10</v>
      </c>
      <c r="AA36" t="n">
        <v>387.021579682618</v>
      </c>
      <c r="AB36" t="n">
        <v>529.5399995088189</v>
      </c>
      <c r="AC36" t="n">
        <v>479.0014451697537</v>
      </c>
      <c r="AD36" t="n">
        <v>387021.579682618</v>
      </c>
      <c r="AE36" t="n">
        <v>529539.999508819</v>
      </c>
      <c r="AF36" t="n">
        <v>6.800328555209763e-06</v>
      </c>
      <c r="AG36" t="n">
        <v>23</v>
      </c>
      <c r="AH36" t="n">
        <v>479001.4451697536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5.2166</v>
      </c>
      <c r="E37" t="n">
        <v>19.17</v>
      </c>
      <c r="F37" t="n">
        <v>15.8</v>
      </c>
      <c r="G37" t="n">
        <v>52.66</v>
      </c>
      <c r="H37" t="n">
        <v>0.76</v>
      </c>
      <c r="I37" t="n">
        <v>18</v>
      </c>
      <c r="J37" t="n">
        <v>227.84</v>
      </c>
      <c r="K37" t="n">
        <v>56.13</v>
      </c>
      <c r="L37" t="n">
        <v>9.75</v>
      </c>
      <c r="M37" t="n">
        <v>16</v>
      </c>
      <c r="N37" t="n">
        <v>51.97</v>
      </c>
      <c r="O37" t="n">
        <v>28334.8</v>
      </c>
      <c r="P37" t="n">
        <v>223.98</v>
      </c>
      <c r="Q37" t="n">
        <v>467.08</v>
      </c>
      <c r="R37" t="n">
        <v>65.19</v>
      </c>
      <c r="S37" t="n">
        <v>39.61</v>
      </c>
      <c r="T37" t="n">
        <v>7795.07</v>
      </c>
      <c r="U37" t="n">
        <v>0.61</v>
      </c>
      <c r="V37" t="n">
        <v>0.74</v>
      </c>
      <c r="W37" t="n">
        <v>2.63</v>
      </c>
      <c r="X37" t="n">
        <v>0.46</v>
      </c>
      <c r="Y37" t="n">
        <v>1</v>
      </c>
      <c r="Z37" t="n">
        <v>10</v>
      </c>
      <c r="AA37" t="n">
        <v>386.4372110191755</v>
      </c>
      <c r="AB37" t="n">
        <v>528.7404405229709</v>
      </c>
      <c r="AC37" t="n">
        <v>478.2781949713269</v>
      </c>
      <c r="AD37" t="n">
        <v>386437.2110191755</v>
      </c>
      <c r="AE37" t="n">
        <v>528740.4405229709</v>
      </c>
      <c r="AF37" t="n">
        <v>6.807244630151258e-06</v>
      </c>
      <c r="AG37" t="n">
        <v>23</v>
      </c>
      <c r="AH37" t="n">
        <v>478278.1949713269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5.2286</v>
      </c>
      <c r="E38" t="n">
        <v>19.13</v>
      </c>
      <c r="F38" t="n">
        <v>15.79</v>
      </c>
      <c r="G38" t="n">
        <v>55.75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223.24</v>
      </c>
      <c r="Q38" t="n">
        <v>467.1</v>
      </c>
      <c r="R38" t="n">
        <v>64.92</v>
      </c>
      <c r="S38" t="n">
        <v>39.61</v>
      </c>
      <c r="T38" t="n">
        <v>7666.01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385.7010418874114</v>
      </c>
      <c r="AB38" t="n">
        <v>527.7331814394013</v>
      </c>
      <c r="AC38" t="n">
        <v>477.367067280996</v>
      </c>
      <c r="AD38" t="n">
        <v>385701.0418874114</v>
      </c>
      <c r="AE38" t="n">
        <v>527733.1814394012</v>
      </c>
      <c r="AF38" t="n">
        <v>6.822903667754643e-06</v>
      </c>
      <c r="AG38" t="n">
        <v>23</v>
      </c>
      <c r="AH38" t="n">
        <v>477367.067280996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5.23</v>
      </c>
      <c r="E39" t="n">
        <v>19.12</v>
      </c>
      <c r="F39" t="n">
        <v>15.79</v>
      </c>
      <c r="G39" t="n">
        <v>55.73</v>
      </c>
      <c r="H39" t="n">
        <v>0.8</v>
      </c>
      <c r="I39" t="n">
        <v>17</v>
      </c>
      <c r="J39" t="n">
        <v>228.69</v>
      </c>
      <c r="K39" t="n">
        <v>56.13</v>
      </c>
      <c r="L39" t="n">
        <v>10.25</v>
      </c>
      <c r="M39" t="n">
        <v>15</v>
      </c>
      <c r="N39" t="n">
        <v>52.31</v>
      </c>
      <c r="O39" t="n">
        <v>28438.91</v>
      </c>
      <c r="P39" t="n">
        <v>223.06</v>
      </c>
      <c r="Q39" t="n">
        <v>467.09</v>
      </c>
      <c r="R39" t="n">
        <v>64.84</v>
      </c>
      <c r="S39" t="n">
        <v>39.61</v>
      </c>
      <c r="T39" t="n">
        <v>7624.24</v>
      </c>
      <c r="U39" t="n">
        <v>0.61</v>
      </c>
      <c r="V39" t="n">
        <v>0.74</v>
      </c>
      <c r="W39" t="n">
        <v>2.64</v>
      </c>
      <c r="X39" t="n">
        <v>0.46</v>
      </c>
      <c r="Y39" t="n">
        <v>1</v>
      </c>
      <c r="Z39" t="n">
        <v>10</v>
      </c>
      <c r="AA39" t="n">
        <v>385.5759727455183</v>
      </c>
      <c r="AB39" t="n">
        <v>527.5620563218021</v>
      </c>
      <c r="AC39" t="n">
        <v>477.212274104445</v>
      </c>
      <c r="AD39" t="n">
        <v>385575.9727455183</v>
      </c>
      <c r="AE39" t="n">
        <v>527562.0563218021</v>
      </c>
      <c r="AF39" t="n">
        <v>6.824730555475038e-06</v>
      </c>
      <c r="AG39" t="n">
        <v>23</v>
      </c>
      <c r="AH39" t="n">
        <v>477212.274104445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5.2311</v>
      </c>
      <c r="E40" t="n">
        <v>19.12</v>
      </c>
      <c r="F40" t="n">
        <v>15.79</v>
      </c>
      <c r="G40" t="n">
        <v>55.71</v>
      </c>
      <c r="H40" t="n">
        <v>0.8100000000000001</v>
      </c>
      <c r="I40" t="n">
        <v>17</v>
      </c>
      <c r="J40" t="n">
        <v>229.11</v>
      </c>
      <c r="K40" t="n">
        <v>56.13</v>
      </c>
      <c r="L40" t="n">
        <v>10.5</v>
      </c>
      <c r="M40" t="n">
        <v>15</v>
      </c>
      <c r="N40" t="n">
        <v>52.48</v>
      </c>
      <c r="O40" t="n">
        <v>28491.06</v>
      </c>
      <c r="P40" t="n">
        <v>223.05</v>
      </c>
      <c r="Q40" t="n">
        <v>467.09</v>
      </c>
      <c r="R40" t="n">
        <v>64.65000000000001</v>
      </c>
      <c r="S40" t="n">
        <v>39.61</v>
      </c>
      <c r="T40" t="n">
        <v>7529.01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385.538518332971</v>
      </c>
      <c r="AB40" t="n">
        <v>527.5108095421829</v>
      </c>
      <c r="AC40" t="n">
        <v>477.1659182455472</v>
      </c>
      <c r="AD40" t="n">
        <v>385538.518332971</v>
      </c>
      <c r="AE40" t="n">
        <v>527510.8095421828</v>
      </c>
      <c r="AF40" t="n">
        <v>6.826165967255347e-06</v>
      </c>
      <c r="AG40" t="n">
        <v>23</v>
      </c>
      <c r="AH40" t="n">
        <v>477165.9182455472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5.2486</v>
      </c>
      <c r="E41" t="n">
        <v>19.05</v>
      </c>
      <c r="F41" t="n">
        <v>15.76</v>
      </c>
      <c r="G41" t="n">
        <v>59.12</v>
      </c>
      <c r="H41" t="n">
        <v>0.83</v>
      </c>
      <c r="I41" t="n">
        <v>16</v>
      </c>
      <c r="J41" t="n">
        <v>229.53</v>
      </c>
      <c r="K41" t="n">
        <v>56.13</v>
      </c>
      <c r="L41" t="n">
        <v>10.75</v>
      </c>
      <c r="M41" t="n">
        <v>14</v>
      </c>
      <c r="N41" t="n">
        <v>52.66</v>
      </c>
      <c r="O41" t="n">
        <v>28543.27</v>
      </c>
      <c r="P41" t="n">
        <v>222.45</v>
      </c>
      <c r="Q41" t="n">
        <v>467.07</v>
      </c>
      <c r="R41" t="n">
        <v>64.09999999999999</v>
      </c>
      <c r="S41" t="n">
        <v>39.61</v>
      </c>
      <c r="T41" t="n">
        <v>7260.62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384.641297122653</v>
      </c>
      <c r="AB41" t="n">
        <v>526.2831918996195</v>
      </c>
      <c r="AC41" t="n">
        <v>476.055462707818</v>
      </c>
      <c r="AD41" t="n">
        <v>384641.297122653</v>
      </c>
      <c r="AE41" t="n">
        <v>526283.1918996195</v>
      </c>
      <c r="AF41" t="n">
        <v>6.849002063760283e-06</v>
      </c>
      <c r="AG41" t="n">
        <v>23</v>
      </c>
      <c r="AH41" t="n">
        <v>476055.462707818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5.2451</v>
      </c>
      <c r="E42" t="n">
        <v>19.07</v>
      </c>
      <c r="F42" t="n">
        <v>15.78</v>
      </c>
      <c r="G42" t="n">
        <v>59.16</v>
      </c>
      <c r="H42" t="n">
        <v>0.85</v>
      </c>
      <c r="I42" t="n">
        <v>16</v>
      </c>
      <c r="J42" t="n">
        <v>229.96</v>
      </c>
      <c r="K42" t="n">
        <v>56.13</v>
      </c>
      <c r="L42" t="n">
        <v>11</v>
      </c>
      <c r="M42" t="n">
        <v>14</v>
      </c>
      <c r="N42" t="n">
        <v>52.83</v>
      </c>
      <c r="O42" t="n">
        <v>28595.54</v>
      </c>
      <c r="P42" t="n">
        <v>222.51</v>
      </c>
      <c r="Q42" t="n">
        <v>467.1</v>
      </c>
      <c r="R42" t="n">
        <v>64.48</v>
      </c>
      <c r="S42" t="n">
        <v>39.61</v>
      </c>
      <c r="T42" t="n">
        <v>7450.44</v>
      </c>
      <c r="U42" t="n">
        <v>0.61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384.8394273812623</v>
      </c>
      <c r="AB42" t="n">
        <v>526.5542824603389</v>
      </c>
      <c r="AC42" t="n">
        <v>476.3006807659003</v>
      </c>
      <c r="AD42" t="n">
        <v>384839.4273812623</v>
      </c>
      <c r="AE42" t="n">
        <v>526554.2824603389</v>
      </c>
      <c r="AF42" t="n">
        <v>6.844434844459296e-06</v>
      </c>
      <c r="AG42" t="n">
        <v>23</v>
      </c>
      <c r="AH42" t="n">
        <v>476300.6807659003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5.2456</v>
      </c>
      <c r="E43" t="n">
        <v>19.06</v>
      </c>
      <c r="F43" t="n">
        <v>15.78</v>
      </c>
      <c r="G43" t="n">
        <v>59.16</v>
      </c>
      <c r="H43" t="n">
        <v>0.87</v>
      </c>
      <c r="I43" t="n">
        <v>16</v>
      </c>
      <c r="J43" t="n">
        <v>230.38</v>
      </c>
      <c r="K43" t="n">
        <v>56.13</v>
      </c>
      <c r="L43" t="n">
        <v>11.25</v>
      </c>
      <c r="M43" t="n">
        <v>14</v>
      </c>
      <c r="N43" t="n">
        <v>53</v>
      </c>
      <c r="O43" t="n">
        <v>28647.87</v>
      </c>
      <c r="P43" t="n">
        <v>221.99</v>
      </c>
      <c r="Q43" t="n">
        <v>467.07</v>
      </c>
      <c r="R43" t="n">
        <v>64.33</v>
      </c>
      <c r="S43" t="n">
        <v>39.61</v>
      </c>
      <c r="T43" t="n">
        <v>7376.57</v>
      </c>
      <c r="U43" t="n">
        <v>0.62</v>
      </c>
      <c r="V43" t="n">
        <v>0.74</v>
      </c>
      <c r="W43" t="n">
        <v>2.64</v>
      </c>
      <c r="X43" t="n">
        <v>0.44</v>
      </c>
      <c r="Y43" t="n">
        <v>1</v>
      </c>
      <c r="Z43" t="n">
        <v>10</v>
      </c>
      <c r="AA43" t="n">
        <v>384.5848534443764</v>
      </c>
      <c r="AB43" t="n">
        <v>526.2059631688821</v>
      </c>
      <c r="AC43" t="n">
        <v>475.985604578751</v>
      </c>
      <c r="AD43" t="n">
        <v>384584.8534443764</v>
      </c>
      <c r="AE43" t="n">
        <v>526205.9631688822</v>
      </c>
      <c r="AF43" t="n">
        <v>6.845087304359437e-06</v>
      </c>
      <c r="AG43" t="n">
        <v>23</v>
      </c>
      <c r="AH43" t="n">
        <v>475985.604578751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5.2708</v>
      </c>
      <c r="E44" t="n">
        <v>18.97</v>
      </c>
      <c r="F44" t="n">
        <v>15.73</v>
      </c>
      <c r="G44" t="n">
        <v>62.91</v>
      </c>
      <c r="H44" t="n">
        <v>0.89</v>
      </c>
      <c r="I44" t="n">
        <v>15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220.72</v>
      </c>
      <c r="Q44" t="n">
        <v>467.1</v>
      </c>
      <c r="R44" t="n">
        <v>62.77</v>
      </c>
      <c r="S44" t="n">
        <v>39.61</v>
      </c>
      <c r="T44" t="n">
        <v>6599.93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373.1557571939077</v>
      </c>
      <c r="AB44" t="n">
        <v>510.5681694628501</v>
      </c>
      <c r="AC44" t="n">
        <v>461.8402599562414</v>
      </c>
      <c r="AD44" t="n">
        <v>373155.7571939077</v>
      </c>
      <c r="AE44" t="n">
        <v>510568.1694628501</v>
      </c>
      <c r="AF44" t="n">
        <v>6.877971283326545e-06</v>
      </c>
      <c r="AG44" t="n">
        <v>22</v>
      </c>
      <c r="AH44" t="n">
        <v>461840.2599562414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5.271</v>
      </c>
      <c r="E45" t="n">
        <v>18.97</v>
      </c>
      <c r="F45" t="n">
        <v>15.73</v>
      </c>
      <c r="G45" t="n">
        <v>62.9</v>
      </c>
      <c r="H45" t="n">
        <v>0.9</v>
      </c>
      <c r="I45" t="n">
        <v>15</v>
      </c>
      <c r="J45" t="n">
        <v>231.23</v>
      </c>
      <c r="K45" t="n">
        <v>56.13</v>
      </c>
      <c r="L45" t="n">
        <v>11.75</v>
      </c>
      <c r="M45" t="n">
        <v>13</v>
      </c>
      <c r="N45" t="n">
        <v>53.36</v>
      </c>
      <c r="O45" t="n">
        <v>28752.71</v>
      </c>
      <c r="P45" t="n">
        <v>220.65</v>
      </c>
      <c r="Q45" t="n">
        <v>467.08</v>
      </c>
      <c r="R45" t="n">
        <v>62.61</v>
      </c>
      <c r="S45" t="n">
        <v>39.61</v>
      </c>
      <c r="T45" t="n">
        <v>6520.38</v>
      </c>
      <c r="U45" t="n">
        <v>0.63</v>
      </c>
      <c r="V45" t="n">
        <v>0.74</v>
      </c>
      <c r="W45" t="n">
        <v>2.64</v>
      </c>
      <c r="X45" t="n">
        <v>0.39</v>
      </c>
      <c r="Y45" t="n">
        <v>1</v>
      </c>
      <c r="Z45" t="n">
        <v>10</v>
      </c>
      <c r="AA45" t="n">
        <v>373.1178071547778</v>
      </c>
      <c r="AB45" t="n">
        <v>510.5162445450748</v>
      </c>
      <c r="AC45" t="n">
        <v>461.7932906797415</v>
      </c>
      <c r="AD45" t="n">
        <v>373117.8071547778</v>
      </c>
      <c r="AE45" t="n">
        <v>510516.2445450748</v>
      </c>
      <c r="AF45" t="n">
        <v>6.878232267286601e-06</v>
      </c>
      <c r="AG45" t="n">
        <v>22</v>
      </c>
      <c r="AH45" t="n">
        <v>461793.2906797415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5.2709</v>
      </c>
      <c r="E46" t="n">
        <v>18.97</v>
      </c>
      <c r="F46" t="n">
        <v>15.73</v>
      </c>
      <c r="G46" t="n">
        <v>62.9</v>
      </c>
      <c r="H46" t="n">
        <v>0.92</v>
      </c>
      <c r="I46" t="n">
        <v>15</v>
      </c>
      <c r="J46" t="n">
        <v>231.66</v>
      </c>
      <c r="K46" t="n">
        <v>56.13</v>
      </c>
      <c r="L46" t="n">
        <v>12</v>
      </c>
      <c r="M46" t="n">
        <v>13</v>
      </c>
      <c r="N46" t="n">
        <v>53.53</v>
      </c>
      <c r="O46" t="n">
        <v>28805.23</v>
      </c>
      <c r="P46" t="n">
        <v>220.48</v>
      </c>
      <c r="Q46" t="n">
        <v>467.07</v>
      </c>
      <c r="R46" t="n">
        <v>62.72</v>
      </c>
      <c r="S46" t="n">
        <v>39.61</v>
      </c>
      <c r="T46" t="n">
        <v>6577.06</v>
      </c>
      <c r="U46" t="n">
        <v>0.63</v>
      </c>
      <c r="V46" t="n">
        <v>0.74</v>
      </c>
      <c r="W46" t="n">
        <v>2.63</v>
      </c>
      <c r="X46" t="n">
        <v>0.39</v>
      </c>
      <c r="Y46" t="n">
        <v>1</v>
      </c>
      <c r="Z46" t="n">
        <v>10</v>
      </c>
      <c r="AA46" t="n">
        <v>373.0427138389242</v>
      </c>
      <c r="AB46" t="n">
        <v>510.4134985574406</v>
      </c>
      <c r="AC46" t="n">
        <v>461.7003506249623</v>
      </c>
      <c r="AD46" t="n">
        <v>373042.7138389241</v>
      </c>
      <c r="AE46" t="n">
        <v>510413.4985574406</v>
      </c>
      <c r="AF46" t="n">
        <v>6.878101775306573e-06</v>
      </c>
      <c r="AG46" t="n">
        <v>22</v>
      </c>
      <c r="AH46" t="n">
        <v>461700.3506249622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5.2888</v>
      </c>
      <c r="E47" t="n">
        <v>18.91</v>
      </c>
      <c r="F47" t="n">
        <v>15.7</v>
      </c>
      <c r="G47" t="n">
        <v>67.3</v>
      </c>
      <c r="H47" t="n">
        <v>0.9399999999999999</v>
      </c>
      <c r="I47" t="n">
        <v>14</v>
      </c>
      <c r="J47" t="n">
        <v>232.08</v>
      </c>
      <c r="K47" t="n">
        <v>56.13</v>
      </c>
      <c r="L47" t="n">
        <v>12.25</v>
      </c>
      <c r="M47" t="n">
        <v>12</v>
      </c>
      <c r="N47" t="n">
        <v>53.71</v>
      </c>
      <c r="O47" t="n">
        <v>28857.81</v>
      </c>
      <c r="P47" t="n">
        <v>219.99</v>
      </c>
      <c r="Q47" t="n">
        <v>467.07</v>
      </c>
      <c r="R47" t="n">
        <v>62.14</v>
      </c>
      <c r="S47" t="n">
        <v>39.61</v>
      </c>
      <c r="T47" t="n">
        <v>6292.19</v>
      </c>
      <c r="U47" t="n">
        <v>0.64</v>
      </c>
      <c r="V47" t="n">
        <v>0.74</v>
      </c>
      <c r="W47" t="n">
        <v>2.63</v>
      </c>
      <c r="X47" t="n">
        <v>0.37</v>
      </c>
      <c r="Y47" t="n">
        <v>1</v>
      </c>
      <c r="Z47" t="n">
        <v>10</v>
      </c>
      <c r="AA47" t="n">
        <v>372.1994680223438</v>
      </c>
      <c r="AB47" t="n">
        <v>509.2597324298155</v>
      </c>
      <c r="AC47" t="n">
        <v>460.6566983172368</v>
      </c>
      <c r="AD47" t="n">
        <v>372199.4680223438</v>
      </c>
      <c r="AE47" t="n">
        <v>509259.7324298155</v>
      </c>
      <c r="AF47" t="n">
        <v>6.901459839731621e-06</v>
      </c>
      <c r="AG47" t="n">
        <v>22</v>
      </c>
      <c r="AH47" t="n">
        <v>460656.6983172367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5.2864</v>
      </c>
      <c r="E48" t="n">
        <v>18.92</v>
      </c>
      <c r="F48" t="n">
        <v>15.71</v>
      </c>
      <c r="G48" t="n">
        <v>67.34</v>
      </c>
      <c r="H48" t="n">
        <v>0.96</v>
      </c>
      <c r="I48" t="n">
        <v>14</v>
      </c>
      <c r="J48" t="n">
        <v>232.51</v>
      </c>
      <c r="K48" t="n">
        <v>56.13</v>
      </c>
      <c r="L48" t="n">
        <v>12.5</v>
      </c>
      <c r="M48" t="n">
        <v>12</v>
      </c>
      <c r="N48" t="n">
        <v>53.88</v>
      </c>
      <c r="O48" t="n">
        <v>28910.45</v>
      </c>
      <c r="P48" t="n">
        <v>219.71</v>
      </c>
      <c r="Q48" t="n">
        <v>467.07</v>
      </c>
      <c r="R48" t="n">
        <v>62.39</v>
      </c>
      <c r="S48" t="n">
        <v>39.61</v>
      </c>
      <c r="T48" t="n">
        <v>6416.49</v>
      </c>
      <c r="U48" t="n">
        <v>0.63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372.1738726636666</v>
      </c>
      <c r="AB48" t="n">
        <v>509.2247117308858</v>
      </c>
      <c r="AC48" t="n">
        <v>460.6250199446611</v>
      </c>
      <c r="AD48" t="n">
        <v>372173.8726636666</v>
      </c>
      <c r="AE48" t="n">
        <v>509224.7117308858</v>
      </c>
      <c r="AF48" t="n">
        <v>6.898328032210945e-06</v>
      </c>
      <c r="AG48" t="n">
        <v>22</v>
      </c>
      <c r="AH48" t="n">
        <v>460625.0199446611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5.2891</v>
      </c>
      <c r="E49" t="n">
        <v>18.91</v>
      </c>
      <c r="F49" t="n">
        <v>15.7</v>
      </c>
      <c r="G49" t="n">
        <v>67.3</v>
      </c>
      <c r="H49" t="n">
        <v>0.97</v>
      </c>
      <c r="I49" t="n">
        <v>14</v>
      </c>
      <c r="J49" t="n">
        <v>232.94</v>
      </c>
      <c r="K49" t="n">
        <v>56.13</v>
      </c>
      <c r="L49" t="n">
        <v>12.75</v>
      </c>
      <c r="M49" t="n">
        <v>12</v>
      </c>
      <c r="N49" t="n">
        <v>54.06</v>
      </c>
      <c r="O49" t="n">
        <v>28963.15</v>
      </c>
      <c r="P49" t="n">
        <v>219.03</v>
      </c>
      <c r="Q49" t="n">
        <v>467.07</v>
      </c>
      <c r="R49" t="n">
        <v>62.02</v>
      </c>
      <c r="S49" t="n">
        <v>39.61</v>
      </c>
      <c r="T49" t="n">
        <v>6231.62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371.7518097528698</v>
      </c>
      <c r="AB49" t="n">
        <v>508.6472266362322</v>
      </c>
      <c r="AC49" t="n">
        <v>460.1026492169357</v>
      </c>
      <c r="AD49" t="n">
        <v>371751.8097528698</v>
      </c>
      <c r="AE49" t="n">
        <v>508647.2266362322</v>
      </c>
      <c r="AF49" t="n">
        <v>6.901851315671706e-06</v>
      </c>
      <c r="AG49" t="n">
        <v>22</v>
      </c>
      <c r="AH49" t="n">
        <v>460102.6492169357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5.3073</v>
      </c>
      <c r="E50" t="n">
        <v>18.84</v>
      </c>
      <c r="F50" t="n">
        <v>15.68</v>
      </c>
      <c r="G50" t="n">
        <v>72.37</v>
      </c>
      <c r="H50" t="n">
        <v>0.99</v>
      </c>
      <c r="I50" t="n">
        <v>13</v>
      </c>
      <c r="J50" t="n">
        <v>233.37</v>
      </c>
      <c r="K50" t="n">
        <v>56.13</v>
      </c>
      <c r="L50" t="n">
        <v>13</v>
      </c>
      <c r="M50" t="n">
        <v>11</v>
      </c>
      <c r="N50" t="n">
        <v>54.24</v>
      </c>
      <c r="O50" t="n">
        <v>29015.91</v>
      </c>
      <c r="P50" t="n">
        <v>217.94</v>
      </c>
      <c r="Q50" t="n">
        <v>467.08</v>
      </c>
      <c r="R50" t="n">
        <v>61.37</v>
      </c>
      <c r="S50" t="n">
        <v>39.61</v>
      </c>
      <c r="T50" t="n">
        <v>5909.95</v>
      </c>
      <c r="U50" t="n">
        <v>0.65</v>
      </c>
      <c r="V50" t="n">
        <v>0.74</v>
      </c>
      <c r="W50" t="n">
        <v>2.63</v>
      </c>
      <c r="X50" t="n">
        <v>0.35</v>
      </c>
      <c r="Y50" t="n">
        <v>1</v>
      </c>
      <c r="Z50" t="n">
        <v>10</v>
      </c>
      <c r="AA50" t="n">
        <v>370.6668786166227</v>
      </c>
      <c r="AB50" t="n">
        <v>507.1627759918353</v>
      </c>
      <c r="AC50" t="n">
        <v>458.7598724586005</v>
      </c>
      <c r="AD50" t="n">
        <v>370666.8786166228</v>
      </c>
      <c r="AE50" t="n">
        <v>507162.7759918353</v>
      </c>
      <c r="AF50" t="n">
        <v>6.925600856036838e-06</v>
      </c>
      <c r="AG50" t="n">
        <v>22</v>
      </c>
      <c r="AH50" t="n">
        <v>458759.8724586005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5.3057</v>
      </c>
      <c r="E51" t="n">
        <v>18.85</v>
      </c>
      <c r="F51" t="n">
        <v>15.69</v>
      </c>
      <c r="G51" t="n">
        <v>72.40000000000001</v>
      </c>
      <c r="H51" t="n">
        <v>1.01</v>
      </c>
      <c r="I51" t="n">
        <v>13</v>
      </c>
      <c r="J51" t="n">
        <v>233.79</v>
      </c>
      <c r="K51" t="n">
        <v>56.13</v>
      </c>
      <c r="L51" t="n">
        <v>13.25</v>
      </c>
      <c r="M51" t="n">
        <v>11</v>
      </c>
      <c r="N51" t="n">
        <v>54.42</v>
      </c>
      <c r="O51" t="n">
        <v>29068.74</v>
      </c>
      <c r="P51" t="n">
        <v>218.37</v>
      </c>
      <c r="Q51" t="n">
        <v>467.07</v>
      </c>
      <c r="R51" t="n">
        <v>61.36</v>
      </c>
      <c r="S51" t="n">
        <v>39.61</v>
      </c>
      <c r="T51" t="n">
        <v>5904.15</v>
      </c>
      <c r="U51" t="n">
        <v>0.65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370.9415508990022</v>
      </c>
      <c r="AB51" t="n">
        <v>507.5385947262727</v>
      </c>
      <c r="AC51" t="n">
        <v>459.0998235804881</v>
      </c>
      <c r="AD51" t="n">
        <v>370941.5508990022</v>
      </c>
      <c r="AE51" t="n">
        <v>507538.5947262727</v>
      </c>
      <c r="AF51" t="n">
        <v>6.923512984356387e-06</v>
      </c>
      <c r="AG51" t="n">
        <v>22</v>
      </c>
      <c r="AH51" t="n">
        <v>459099.8235804881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5.31</v>
      </c>
      <c r="E52" t="n">
        <v>18.83</v>
      </c>
      <c r="F52" t="n">
        <v>15.67</v>
      </c>
      <c r="G52" t="n">
        <v>72.33</v>
      </c>
      <c r="H52" t="n">
        <v>1.02</v>
      </c>
      <c r="I52" t="n">
        <v>13</v>
      </c>
      <c r="J52" t="n">
        <v>234.22</v>
      </c>
      <c r="K52" t="n">
        <v>56.13</v>
      </c>
      <c r="L52" t="n">
        <v>13.5</v>
      </c>
      <c r="M52" t="n">
        <v>11</v>
      </c>
      <c r="N52" t="n">
        <v>54.6</v>
      </c>
      <c r="O52" t="n">
        <v>29121.64</v>
      </c>
      <c r="P52" t="n">
        <v>218.53</v>
      </c>
      <c r="Q52" t="n">
        <v>467.08</v>
      </c>
      <c r="R52" t="n">
        <v>61.02</v>
      </c>
      <c r="S52" t="n">
        <v>39.61</v>
      </c>
      <c r="T52" t="n">
        <v>5737.26</v>
      </c>
      <c r="U52" t="n">
        <v>0.65</v>
      </c>
      <c r="V52" t="n">
        <v>0.74</v>
      </c>
      <c r="W52" t="n">
        <v>2.63</v>
      </c>
      <c r="X52" t="n">
        <v>0.34</v>
      </c>
      <c r="Y52" t="n">
        <v>1</v>
      </c>
      <c r="Z52" t="n">
        <v>10</v>
      </c>
      <c r="AA52" t="n">
        <v>370.8257146283833</v>
      </c>
      <c r="AB52" t="n">
        <v>507.3801024304763</v>
      </c>
      <c r="AC52" t="n">
        <v>458.9564575669572</v>
      </c>
      <c r="AD52" t="n">
        <v>370825.7146283833</v>
      </c>
      <c r="AE52" t="n">
        <v>507380.1024304763</v>
      </c>
      <c r="AF52" t="n">
        <v>6.9291241394976e-06</v>
      </c>
      <c r="AG52" t="n">
        <v>22</v>
      </c>
      <c r="AH52" t="n">
        <v>458956.4575669572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5.3074</v>
      </c>
      <c r="E53" t="n">
        <v>18.84</v>
      </c>
      <c r="F53" t="n">
        <v>15.68</v>
      </c>
      <c r="G53" t="n">
        <v>72.37</v>
      </c>
      <c r="H53" t="n">
        <v>1.04</v>
      </c>
      <c r="I53" t="n">
        <v>13</v>
      </c>
      <c r="J53" t="n">
        <v>234.65</v>
      </c>
      <c r="K53" t="n">
        <v>56.13</v>
      </c>
      <c r="L53" t="n">
        <v>13.75</v>
      </c>
      <c r="M53" t="n">
        <v>11</v>
      </c>
      <c r="N53" t="n">
        <v>54.78</v>
      </c>
      <c r="O53" t="n">
        <v>29174.59</v>
      </c>
      <c r="P53" t="n">
        <v>218.31</v>
      </c>
      <c r="Q53" t="n">
        <v>467.08</v>
      </c>
      <c r="R53" t="n">
        <v>61.37</v>
      </c>
      <c r="S53" t="n">
        <v>39.61</v>
      </c>
      <c r="T53" t="n">
        <v>5913.13</v>
      </c>
      <c r="U53" t="n">
        <v>0.65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370.8326441707138</v>
      </c>
      <c r="AB53" t="n">
        <v>507.3895837360028</v>
      </c>
      <c r="AC53" t="n">
        <v>458.9650339899913</v>
      </c>
      <c r="AD53" t="n">
        <v>370832.6441707138</v>
      </c>
      <c r="AE53" t="n">
        <v>507389.5837360028</v>
      </c>
      <c r="AF53" t="n">
        <v>6.925731348016867e-06</v>
      </c>
      <c r="AG53" t="n">
        <v>22</v>
      </c>
      <c r="AH53" t="n">
        <v>458965.0339899913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5.304</v>
      </c>
      <c r="E54" t="n">
        <v>18.85</v>
      </c>
      <c r="F54" t="n">
        <v>15.69</v>
      </c>
      <c r="G54" t="n">
        <v>72.42</v>
      </c>
      <c r="H54" t="n">
        <v>1.06</v>
      </c>
      <c r="I54" t="n">
        <v>13</v>
      </c>
      <c r="J54" t="n">
        <v>235.08</v>
      </c>
      <c r="K54" t="n">
        <v>56.13</v>
      </c>
      <c r="L54" t="n">
        <v>14</v>
      </c>
      <c r="M54" t="n">
        <v>11</v>
      </c>
      <c r="N54" t="n">
        <v>54.96</v>
      </c>
      <c r="O54" t="n">
        <v>29227.61</v>
      </c>
      <c r="P54" t="n">
        <v>217.56</v>
      </c>
      <c r="Q54" t="n">
        <v>467.07</v>
      </c>
      <c r="R54" t="n">
        <v>61.67</v>
      </c>
      <c r="S54" t="n">
        <v>39.61</v>
      </c>
      <c r="T54" t="n">
        <v>6059.27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370.6207231526651</v>
      </c>
      <c r="AB54" t="n">
        <v>507.099624049813</v>
      </c>
      <c r="AC54" t="n">
        <v>458.7027476492906</v>
      </c>
      <c r="AD54" t="n">
        <v>370620.7231526651</v>
      </c>
      <c r="AE54" t="n">
        <v>507099.624049813</v>
      </c>
      <c r="AF54" t="n">
        <v>6.921294620695908e-06</v>
      </c>
      <c r="AG54" t="n">
        <v>22</v>
      </c>
      <c r="AH54" t="n">
        <v>458702.7476492906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5.3283</v>
      </c>
      <c r="E55" t="n">
        <v>18.77</v>
      </c>
      <c r="F55" t="n">
        <v>15.65</v>
      </c>
      <c r="G55" t="n">
        <v>78.23999999999999</v>
      </c>
      <c r="H55" t="n">
        <v>1.08</v>
      </c>
      <c r="I55" t="n">
        <v>12</v>
      </c>
      <c r="J55" t="n">
        <v>235.51</v>
      </c>
      <c r="K55" t="n">
        <v>56.13</v>
      </c>
      <c r="L55" t="n">
        <v>14.25</v>
      </c>
      <c r="M55" t="n">
        <v>10</v>
      </c>
      <c r="N55" t="n">
        <v>55.14</v>
      </c>
      <c r="O55" t="n">
        <v>29280.69</v>
      </c>
      <c r="P55" t="n">
        <v>216.37</v>
      </c>
      <c r="Q55" t="n">
        <v>467.07</v>
      </c>
      <c r="R55" t="n">
        <v>60.13</v>
      </c>
      <c r="S55" t="n">
        <v>39.61</v>
      </c>
      <c r="T55" t="n">
        <v>5293.92</v>
      </c>
      <c r="U55" t="n">
        <v>0.66</v>
      </c>
      <c r="V55" t="n">
        <v>0.75</v>
      </c>
      <c r="W55" t="n">
        <v>2.63</v>
      </c>
      <c r="X55" t="n">
        <v>0.32</v>
      </c>
      <c r="Y55" t="n">
        <v>1</v>
      </c>
      <c r="Z55" t="n">
        <v>10</v>
      </c>
      <c r="AA55" t="n">
        <v>369.2596831825543</v>
      </c>
      <c r="AB55" t="n">
        <v>505.2373891178618</v>
      </c>
      <c r="AC55" t="n">
        <v>457.0182418055816</v>
      </c>
      <c r="AD55" t="n">
        <v>369259.6831825543</v>
      </c>
      <c r="AE55" t="n">
        <v>505237.3891178617</v>
      </c>
      <c r="AF55" t="n">
        <v>6.953004171842761e-06</v>
      </c>
      <c r="AG55" t="n">
        <v>22</v>
      </c>
      <c r="AH55" t="n">
        <v>457018.2418055816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5.3291</v>
      </c>
      <c r="E56" t="n">
        <v>18.76</v>
      </c>
      <c r="F56" t="n">
        <v>15.65</v>
      </c>
      <c r="G56" t="n">
        <v>78.23</v>
      </c>
      <c r="H56" t="n">
        <v>1.09</v>
      </c>
      <c r="I56" t="n">
        <v>12</v>
      </c>
      <c r="J56" t="n">
        <v>235.94</v>
      </c>
      <c r="K56" t="n">
        <v>56.13</v>
      </c>
      <c r="L56" t="n">
        <v>14.5</v>
      </c>
      <c r="M56" t="n">
        <v>10</v>
      </c>
      <c r="N56" t="n">
        <v>55.32</v>
      </c>
      <c r="O56" t="n">
        <v>29333.84</v>
      </c>
      <c r="P56" t="n">
        <v>216.55</v>
      </c>
      <c r="Q56" t="n">
        <v>467.07</v>
      </c>
      <c r="R56" t="n">
        <v>60.23</v>
      </c>
      <c r="S56" t="n">
        <v>39.61</v>
      </c>
      <c r="T56" t="n">
        <v>5346.36</v>
      </c>
      <c r="U56" t="n">
        <v>0.66</v>
      </c>
      <c r="V56" t="n">
        <v>0.75</v>
      </c>
      <c r="W56" t="n">
        <v>2.62</v>
      </c>
      <c r="X56" t="n">
        <v>0.31</v>
      </c>
      <c r="Y56" t="n">
        <v>1</v>
      </c>
      <c r="Z56" t="n">
        <v>10</v>
      </c>
      <c r="AA56" t="n">
        <v>369.3188970141774</v>
      </c>
      <c r="AB56" t="n">
        <v>505.3184080946183</v>
      </c>
      <c r="AC56" t="n">
        <v>457.0915284449073</v>
      </c>
      <c r="AD56" t="n">
        <v>369318.8970141774</v>
      </c>
      <c r="AE56" t="n">
        <v>505318.4080946183</v>
      </c>
      <c r="AF56" t="n">
        <v>6.954048107682987e-06</v>
      </c>
      <c r="AG56" t="n">
        <v>22</v>
      </c>
      <c r="AH56" t="n">
        <v>457091.5284449073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5.331</v>
      </c>
      <c r="E57" t="n">
        <v>18.76</v>
      </c>
      <c r="F57" t="n">
        <v>15.64</v>
      </c>
      <c r="G57" t="n">
        <v>78.19</v>
      </c>
      <c r="H57" t="n">
        <v>1.11</v>
      </c>
      <c r="I57" t="n">
        <v>12</v>
      </c>
      <c r="J57" t="n">
        <v>236.37</v>
      </c>
      <c r="K57" t="n">
        <v>56.13</v>
      </c>
      <c r="L57" t="n">
        <v>14.75</v>
      </c>
      <c r="M57" t="n">
        <v>10</v>
      </c>
      <c r="N57" t="n">
        <v>55.5</v>
      </c>
      <c r="O57" t="n">
        <v>29387.05</v>
      </c>
      <c r="P57" t="n">
        <v>216.28</v>
      </c>
      <c r="Q57" t="n">
        <v>467.07</v>
      </c>
      <c r="R57" t="n">
        <v>59.94</v>
      </c>
      <c r="S57" t="n">
        <v>39.61</v>
      </c>
      <c r="T57" t="n">
        <v>5201.8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369.1100935818739</v>
      </c>
      <c r="AB57" t="n">
        <v>505.0327140267835</v>
      </c>
      <c r="AC57" t="n">
        <v>456.8331006179325</v>
      </c>
      <c r="AD57" t="n">
        <v>369110.0935818739</v>
      </c>
      <c r="AE57" t="n">
        <v>505032.7140267835</v>
      </c>
      <c r="AF57" t="n">
        <v>6.956527455303523e-06</v>
      </c>
      <c r="AG57" t="n">
        <v>22</v>
      </c>
      <c r="AH57" t="n">
        <v>456833.1006179325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5.3266</v>
      </c>
      <c r="E58" t="n">
        <v>18.77</v>
      </c>
      <c r="F58" t="n">
        <v>15.65</v>
      </c>
      <c r="G58" t="n">
        <v>78.27</v>
      </c>
      <c r="H58" t="n">
        <v>1.13</v>
      </c>
      <c r="I58" t="n">
        <v>12</v>
      </c>
      <c r="J58" t="n">
        <v>236.81</v>
      </c>
      <c r="K58" t="n">
        <v>56.13</v>
      </c>
      <c r="L58" t="n">
        <v>15</v>
      </c>
      <c r="M58" t="n">
        <v>10</v>
      </c>
      <c r="N58" t="n">
        <v>55.68</v>
      </c>
      <c r="O58" t="n">
        <v>29440.33</v>
      </c>
      <c r="P58" t="n">
        <v>216.15</v>
      </c>
      <c r="Q58" t="n">
        <v>467.07</v>
      </c>
      <c r="R58" t="n">
        <v>60.41</v>
      </c>
      <c r="S58" t="n">
        <v>39.61</v>
      </c>
      <c r="T58" t="n">
        <v>5435.68</v>
      </c>
      <c r="U58" t="n">
        <v>0.66</v>
      </c>
      <c r="V58" t="n">
        <v>0.75</v>
      </c>
      <c r="W58" t="n">
        <v>2.63</v>
      </c>
      <c r="X58" t="n">
        <v>0.32</v>
      </c>
      <c r="Y58" t="n">
        <v>1</v>
      </c>
      <c r="Z58" t="n">
        <v>10</v>
      </c>
      <c r="AA58" t="n">
        <v>369.2075810774552</v>
      </c>
      <c r="AB58" t="n">
        <v>505.1661007190826</v>
      </c>
      <c r="AC58" t="n">
        <v>456.953757071528</v>
      </c>
      <c r="AD58" t="n">
        <v>369207.5810774553</v>
      </c>
      <c r="AE58" t="n">
        <v>505166.1007190826</v>
      </c>
      <c r="AF58" t="n">
        <v>6.950785808182282e-06</v>
      </c>
      <c r="AG58" t="n">
        <v>22</v>
      </c>
      <c r="AH58" t="n">
        <v>456953.757071528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5.3291</v>
      </c>
      <c r="E59" t="n">
        <v>18.76</v>
      </c>
      <c r="F59" t="n">
        <v>15.65</v>
      </c>
      <c r="G59" t="n">
        <v>78.23</v>
      </c>
      <c r="H59" t="n">
        <v>1.14</v>
      </c>
      <c r="I59" t="n">
        <v>12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215.17</v>
      </c>
      <c r="Q59" t="n">
        <v>467.1</v>
      </c>
      <c r="R59" t="n">
        <v>60.16</v>
      </c>
      <c r="S59" t="n">
        <v>39.61</v>
      </c>
      <c r="T59" t="n">
        <v>5312.88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368.6925746355892</v>
      </c>
      <c r="AB59" t="n">
        <v>504.4614461848406</v>
      </c>
      <c r="AC59" t="n">
        <v>456.3163537770453</v>
      </c>
      <c r="AD59" t="n">
        <v>368692.5746355891</v>
      </c>
      <c r="AE59" t="n">
        <v>504461.4461848406</v>
      </c>
      <c r="AF59" t="n">
        <v>6.954048107682987e-06</v>
      </c>
      <c r="AG59" t="n">
        <v>22</v>
      </c>
      <c r="AH59" t="n">
        <v>456316.3537770453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5.3518</v>
      </c>
      <c r="E60" t="n">
        <v>18.69</v>
      </c>
      <c r="F60" t="n">
        <v>15.61</v>
      </c>
      <c r="G60" t="n">
        <v>85.13</v>
      </c>
      <c r="H60" t="n">
        <v>1.16</v>
      </c>
      <c r="I60" t="n">
        <v>11</v>
      </c>
      <c r="J60" t="n">
        <v>237.67</v>
      </c>
      <c r="K60" t="n">
        <v>56.13</v>
      </c>
      <c r="L60" t="n">
        <v>15.5</v>
      </c>
      <c r="M60" t="n">
        <v>9</v>
      </c>
      <c r="N60" t="n">
        <v>56.05</v>
      </c>
      <c r="O60" t="n">
        <v>29547.07</v>
      </c>
      <c r="P60" t="n">
        <v>214.46</v>
      </c>
      <c r="Q60" t="n">
        <v>467.07</v>
      </c>
      <c r="R60" t="n">
        <v>58.89</v>
      </c>
      <c r="S60" t="n">
        <v>39.61</v>
      </c>
      <c r="T60" t="n">
        <v>4682.7</v>
      </c>
      <c r="U60" t="n">
        <v>0.67</v>
      </c>
      <c r="V60" t="n">
        <v>0.75</v>
      </c>
      <c r="W60" t="n">
        <v>2.62</v>
      </c>
      <c r="X60" t="n">
        <v>0.27</v>
      </c>
      <c r="Y60" t="n">
        <v>1</v>
      </c>
      <c r="Z60" t="n">
        <v>10</v>
      </c>
      <c r="AA60" t="n">
        <v>367.6077936336848</v>
      </c>
      <c r="AB60" t="n">
        <v>502.9772009608749</v>
      </c>
      <c r="AC60" t="n">
        <v>454.9737628341035</v>
      </c>
      <c r="AD60" t="n">
        <v>367607.7936336847</v>
      </c>
      <c r="AE60" t="n">
        <v>502977.2009608749</v>
      </c>
      <c r="AF60" t="n">
        <v>6.983669787149389e-06</v>
      </c>
      <c r="AG60" t="n">
        <v>22</v>
      </c>
      <c r="AH60" t="n">
        <v>454973.7628341035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5.3532</v>
      </c>
      <c r="E61" t="n">
        <v>18.68</v>
      </c>
      <c r="F61" t="n">
        <v>15.6</v>
      </c>
      <c r="G61" t="n">
        <v>85.11</v>
      </c>
      <c r="H61" t="n">
        <v>1.18</v>
      </c>
      <c r="I61" t="n">
        <v>11</v>
      </c>
      <c r="J61" t="n">
        <v>238.11</v>
      </c>
      <c r="K61" t="n">
        <v>56.13</v>
      </c>
      <c r="L61" t="n">
        <v>15.75</v>
      </c>
      <c r="M61" t="n">
        <v>9</v>
      </c>
      <c r="N61" t="n">
        <v>56.23</v>
      </c>
      <c r="O61" t="n">
        <v>29600.54</v>
      </c>
      <c r="P61" t="n">
        <v>214.18</v>
      </c>
      <c r="Q61" t="n">
        <v>467.07</v>
      </c>
      <c r="R61" t="n">
        <v>58.72</v>
      </c>
      <c r="S61" t="n">
        <v>39.61</v>
      </c>
      <c r="T61" t="n">
        <v>4594.25</v>
      </c>
      <c r="U61" t="n">
        <v>0.67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367.4097780039779</v>
      </c>
      <c r="AB61" t="n">
        <v>502.7062672404768</v>
      </c>
      <c r="AC61" t="n">
        <v>454.7286866477224</v>
      </c>
      <c r="AD61" t="n">
        <v>367409.7780039778</v>
      </c>
      <c r="AE61" t="n">
        <v>502706.2672404769</v>
      </c>
      <c r="AF61" t="n">
        <v>6.985496674869784e-06</v>
      </c>
      <c r="AG61" t="n">
        <v>22</v>
      </c>
      <c r="AH61" t="n">
        <v>454728.6866477224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5.347</v>
      </c>
      <c r="E62" t="n">
        <v>18.7</v>
      </c>
      <c r="F62" t="n">
        <v>15.62</v>
      </c>
      <c r="G62" t="n">
        <v>85.23</v>
      </c>
      <c r="H62" t="n">
        <v>1.19</v>
      </c>
      <c r="I62" t="n">
        <v>11</v>
      </c>
      <c r="J62" t="n">
        <v>238.54</v>
      </c>
      <c r="K62" t="n">
        <v>56.13</v>
      </c>
      <c r="L62" t="n">
        <v>16</v>
      </c>
      <c r="M62" t="n">
        <v>9</v>
      </c>
      <c r="N62" t="n">
        <v>56.41</v>
      </c>
      <c r="O62" t="n">
        <v>29654.08</v>
      </c>
      <c r="P62" t="n">
        <v>214.3</v>
      </c>
      <c r="Q62" t="n">
        <v>467.07</v>
      </c>
      <c r="R62" t="n">
        <v>59.4</v>
      </c>
      <c r="S62" t="n">
        <v>39.61</v>
      </c>
      <c r="T62" t="n">
        <v>4935.24</v>
      </c>
      <c r="U62" t="n">
        <v>0.67</v>
      </c>
      <c r="V62" t="n">
        <v>0.75</v>
      </c>
      <c r="W62" t="n">
        <v>2.63</v>
      </c>
      <c r="X62" t="n">
        <v>0.29</v>
      </c>
      <c r="Y62" t="n">
        <v>1</v>
      </c>
      <c r="Z62" t="n">
        <v>10</v>
      </c>
      <c r="AA62" t="n">
        <v>367.7011818323829</v>
      </c>
      <c r="AB62" t="n">
        <v>503.1049788143303</v>
      </c>
      <c r="AC62" t="n">
        <v>455.0893457485625</v>
      </c>
      <c r="AD62" t="n">
        <v>367701.1818323829</v>
      </c>
      <c r="AE62" t="n">
        <v>503104.9788143303</v>
      </c>
      <c r="AF62" t="n">
        <v>6.977406172108036e-06</v>
      </c>
      <c r="AG62" t="n">
        <v>22</v>
      </c>
      <c r="AH62" t="n">
        <v>455089.3457485625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5.3466</v>
      </c>
      <c r="E63" t="n">
        <v>18.7</v>
      </c>
      <c r="F63" t="n">
        <v>15.63</v>
      </c>
      <c r="G63" t="n">
        <v>85.23</v>
      </c>
      <c r="H63" t="n">
        <v>1.21</v>
      </c>
      <c r="I63" t="n">
        <v>11</v>
      </c>
      <c r="J63" t="n">
        <v>238.97</v>
      </c>
      <c r="K63" t="n">
        <v>56.13</v>
      </c>
      <c r="L63" t="n">
        <v>16.25</v>
      </c>
      <c r="M63" t="n">
        <v>9</v>
      </c>
      <c r="N63" t="n">
        <v>56.6</v>
      </c>
      <c r="O63" t="n">
        <v>29707.68</v>
      </c>
      <c r="P63" t="n">
        <v>214.41</v>
      </c>
      <c r="Q63" t="n">
        <v>467.08</v>
      </c>
      <c r="R63" t="n">
        <v>59.48</v>
      </c>
      <c r="S63" t="n">
        <v>39.61</v>
      </c>
      <c r="T63" t="n">
        <v>4974.65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367.7948462157051</v>
      </c>
      <c r="AB63" t="n">
        <v>503.2331345557728</v>
      </c>
      <c r="AC63" t="n">
        <v>455.2052704859094</v>
      </c>
      <c r="AD63" t="n">
        <v>367794.8462157052</v>
      </c>
      <c r="AE63" t="n">
        <v>503233.1345557728</v>
      </c>
      <c r="AF63" t="n">
        <v>6.976884204187922e-06</v>
      </c>
      <c r="AG63" t="n">
        <v>22</v>
      </c>
      <c r="AH63" t="n">
        <v>455205.2704859094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5.3479</v>
      </c>
      <c r="E64" t="n">
        <v>18.7</v>
      </c>
      <c r="F64" t="n">
        <v>15.62</v>
      </c>
      <c r="G64" t="n">
        <v>85.20999999999999</v>
      </c>
      <c r="H64" t="n">
        <v>1.23</v>
      </c>
      <c r="I64" t="n">
        <v>11</v>
      </c>
      <c r="J64" t="n">
        <v>239.41</v>
      </c>
      <c r="K64" t="n">
        <v>56.13</v>
      </c>
      <c r="L64" t="n">
        <v>16.5</v>
      </c>
      <c r="M64" t="n">
        <v>9</v>
      </c>
      <c r="N64" t="n">
        <v>56.78</v>
      </c>
      <c r="O64" t="n">
        <v>29761.35</v>
      </c>
      <c r="P64" t="n">
        <v>213.92</v>
      </c>
      <c r="Q64" t="n">
        <v>467.07</v>
      </c>
      <c r="R64" t="n">
        <v>59.24</v>
      </c>
      <c r="S64" t="n">
        <v>39.61</v>
      </c>
      <c r="T64" t="n">
        <v>4854.96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367.5043832812323</v>
      </c>
      <c r="AB64" t="n">
        <v>502.8357103545066</v>
      </c>
      <c r="AC64" t="n">
        <v>454.8457758926237</v>
      </c>
      <c r="AD64" t="n">
        <v>367504.3832812323</v>
      </c>
      <c r="AE64" t="n">
        <v>502835.7103545066</v>
      </c>
      <c r="AF64" t="n">
        <v>6.97858059992829e-06</v>
      </c>
      <c r="AG64" t="n">
        <v>22</v>
      </c>
      <c r="AH64" t="n">
        <v>454845.7758926237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5.3465</v>
      </c>
      <c r="E65" t="n">
        <v>18.7</v>
      </c>
      <c r="F65" t="n">
        <v>15.63</v>
      </c>
      <c r="G65" t="n">
        <v>85.23999999999999</v>
      </c>
      <c r="H65" t="n">
        <v>1.24</v>
      </c>
      <c r="I65" t="n">
        <v>11</v>
      </c>
      <c r="J65" t="n">
        <v>239.85</v>
      </c>
      <c r="K65" t="n">
        <v>56.13</v>
      </c>
      <c r="L65" t="n">
        <v>16.75</v>
      </c>
      <c r="M65" t="n">
        <v>9</v>
      </c>
      <c r="N65" t="n">
        <v>56.97</v>
      </c>
      <c r="O65" t="n">
        <v>29815.09</v>
      </c>
      <c r="P65" t="n">
        <v>213.23</v>
      </c>
      <c r="Q65" t="n">
        <v>467.07</v>
      </c>
      <c r="R65" t="n">
        <v>59.55</v>
      </c>
      <c r="S65" t="n">
        <v>39.61</v>
      </c>
      <c r="T65" t="n">
        <v>5011.69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367.2638116343664</v>
      </c>
      <c r="AB65" t="n">
        <v>502.5065496139927</v>
      </c>
      <c r="AC65" t="n">
        <v>454.5480297912044</v>
      </c>
      <c r="AD65" t="n">
        <v>367263.8116343664</v>
      </c>
      <c r="AE65" t="n">
        <v>502506.5496139927</v>
      </c>
      <c r="AF65" t="n">
        <v>6.976753712207895e-06</v>
      </c>
      <c r="AG65" t="n">
        <v>22</v>
      </c>
      <c r="AH65" t="n">
        <v>454548.0297912044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5.3696</v>
      </c>
      <c r="E66" t="n">
        <v>18.62</v>
      </c>
      <c r="F66" t="n">
        <v>15.59</v>
      </c>
      <c r="G66" t="n">
        <v>93.53</v>
      </c>
      <c r="H66" t="n">
        <v>1.26</v>
      </c>
      <c r="I66" t="n">
        <v>10</v>
      </c>
      <c r="J66" t="n">
        <v>240.28</v>
      </c>
      <c r="K66" t="n">
        <v>56.13</v>
      </c>
      <c r="L66" t="n">
        <v>17</v>
      </c>
      <c r="M66" t="n">
        <v>8</v>
      </c>
      <c r="N66" t="n">
        <v>57.16</v>
      </c>
      <c r="O66" t="n">
        <v>29869.01</v>
      </c>
      <c r="P66" t="n">
        <v>212.27</v>
      </c>
      <c r="Q66" t="n">
        <v>467.07</v>
      </c>
      <c r="R66" t="n">
        <v>58.35</v>
      </c>
      <c r="S66" t="n">
        <v>39.61</v>
      </c>
      <c r="T66" t="n">
        <v>4414.53</v>
      </c>
      <c r="U66" t="n">
        <v>0.68</v>
      </c>
      <c r="V66" t="n">
        <v>0.75</v>
      </c>
      <c r="W66" t="n">
        <v>2.62</v>
      </c>
      <c r="X66" t="n">
        <v>0.26</v>
      </c>
      <c r="Y66" t="n">
        <v>1</v>
      </c>
      <c r="Z66" t="n">
        <v>10</v>
      </c>
      <c r="AA66" t="n">
        <v>366.0650515986342</v>
      </c>
      <c r="AB66" t="n">
        <v>500.8663532475437</v>
      </c>
      <c r="AC66" t="n">
        <v>453.0643714639393</v>
      </c>
      <c r="AD66" t="n">
        <v>366065.0515986342</v>
      </c>
      <c r="AE66" t="n">
        <v>500866.3532475437</v>
      </c>
      <c r="AF66" t="n">
        <v>7.006897359594409e-06</v>
      </c>
      <c r="AG66" t="n">
        <v>22</v>
      </c>
      <c r="AH66" t="n">
        <v>453064.3714639393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5.3686</v>
      </c>
      <c r="E67" t="n">
        <v>18.63</v>
      </c>
      <c r="F67" t="n">
        <v>15.59</v>
      </c>
      <c r="G67" t="n">
        <v>93.55</v>
      </c>
      <c r="H67" t="n">
        <v>1.27</v>
      </c>
      <c r="I67" t="n">
        <v>10</v>
      </c>
      <c r="J67" t="n">
        <v>240.72</v>
      </c>
      <c r="K67" t="n">
        <v>56.13</v>
      </c>
      <c r="L67" t="n">
        <v>17.25</v>
      </c>
      <c r="M67" t="n">
        <v>8</v>
      </c>
      <c r="N67" t="n">
        <v>57.34</v>
      </c>
      <c r="O67" t="n">
        <v>29922.88</v>
      </c>
      <c r="P67" t="n">
        <v>212.48</v>
      </c>
      <c r="Q67" t="n">
        <v>467.08</v>
      </c>
      <c r="R67" t="n">
        <v>58.34</v>
      </c>
      <c r="S67" t="n">
        <v>39.61</v>
      </c>
      <c r="T67" t="n">
        <v>4408.76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366.1869589525813</v>
      </c>
      <c r="AB67" t="n">
        <v>501.0331522673869</v>
      </c>
      <c r="AC67" t="n">
        <v>453.2152514194325</v>
      </c>
      <c r="AD67" t="n">
        <v>366186.9589525813</v>
      </c>
      <c r="AE67" t="n">
        <v>501033.1522673868</v>
      </c>
      <c r="AF67" t="n">
        <v>7.005592439794128e-06</v>
      </c>
      <c r="AG67" t="n">
        <v>22</v>
      </c>
      <c r="AH67" t="n">
        <v>453215.2514194325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5.3695</v>
      </c>
      <c r="E68" t="n">
        <v>18.62</v>
      </c>
      <c r="F68" t="n">
        <v>15.59</v>
      </c>
      <c r="G68" t="n">
        <v>93.53</v>
      </c>
      <c r="H68" t="n">
        <v>1.29</v>
      </c>
      <c r="I68" t="n">
        <v>10</v>
      </c>
      <c r="J68" t="n">
        <v>241.16</v>
      </c>
      <c r="K68" t="n">
        <v>56.13</v>
      </c>
      <c r="L68" t="n">
        <v>17.5</v>
      </c>
      <c r="M68" t="n">
        <v>8</v>
      </c>
      <c r="N68" t="n">
        <v>57.53</v>
      </c>
      <c r="O68" t="n">
        <v>29976.82</v>
      </c>
      <c r="P68" t="n">
        <v>212.15</v>
      </c>
      <c r="Q68" t="n">
        <v>467.07</v>
      </c>
      <c r="R68" t="n">
        <v>58.32</v>
      </c>
      <c r="S68" t="n">
        <v>39.61</v>
      </c>
      <c r="T68" t="n">
        <v>4402.94</v>
      </c>
      <c r="U68" t="n">
        <v>0.68</v>
      </c>
      <c r="V68" t="n">
        <v>0.75</v>
      </c>
      <c r="W68" t="n">
        <v>2.62</v>
      </c>
      <c r="X68" t="n">
        <v>0.26</v>
      </c>
      <c r="Y68" t="n">
        <v>1</v>
      </c>
      <c r="Z68" t="n">
        <v>10</v>
      </c>
      <c r="AA68" t="n">
        <v>366.0137279704585</v>
      </c>
      <c r="AB68" t="n">
        <v>500.796129995235</v>
      </c>
      <c r="AC68" t="n">
        <v>453.000850220272</v>
      </c>
      <c r="AD68" t="n">
        <v>366013.7279704586</v>
      </c>
      <c r="AE68" t="n">
        <v>500796.129995235</v>
      </c>
      <c r="AF68" t="n">
        <v>7.006766867614382e-06</v>
      </c>
      <c r="AG68" t="n">
        <v>22</v>
      </c>
      <c r="AH68" t="n">
        <v>453000.850220272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5.3665</v>
      </c>
      <c r="E69" t="n">
        <v>18.63</v>
      </c>
      <c r="F69" t="n">
        <v>15.6</v>
      </c>
      <c r="G69" t="n">
        <v>93.59</v>
      </c>
      <c r="H69" t="n">
        <v>1.31</v>
      </c>
      <c r="I69" t="n">
        <v>10</v>
      </c>
      <c r="J69" t="n">
        <v>241.59</v>
      </c>
      <c r="K69" t="n">
        <v>56.13</v>
      </c>
      <c r="L69" t="n">
        <v>17.75</v>
      </c>
      <c r="M69" t="n">
        <v>8</v>
      </c>
      <c r="N69" t="n">
        <v>57.72</v>
      </c>
      <c r="O69" t="n">
        <v>30030.83</v>
      </c>
      <c r="P69" t="n">
        <v>212.43</v>
      </c>
      <c r="Q69" t="n">
        <v>467.07</v>
      </c>
      <c r="R69" t="n">
        <v>58.62</v>
      </c>
      <c r="S69" t="n">
        <v>39.61</v>
      </c>
      <c r="T69" t="n">
        <v>4550.59</v>
      </c>
      <c r="U69" t="n">
        <v>0.68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366.2545166705773</v>
      </c>
      <c r="AB69" t="n">
        <v>501.1255877175853</v>
      </c>
      <c r="AC69" t="n">
        <v>453.298864959998</v>
      </c>
      <c r="AD69" t="n">
        <v>366254.5166705773</v>
      </c>
      <c r="AE69" t="n">
        <v>501125.5877175853</v>
      </c>
      <c r="AF69" t="n">
        <v>7.002852108213535e-06</v>
      </c>
      <c r="AG69" t="n">
        <v>22</v>
      </c>
      <c r="AH69" t="n">
        <v>453298.8649599979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5.3663</v>
      </c>
      <c r="E70" t="n">
        <v>18.63</v>
      </c>
      <c r="F70" t="n">
        <v>15.6</v>
      </c>
      <c r="G70" t="n">
        <v>93.59999999999999</v>
      </c>
      <c r="H70" t="n">
        <v>1.32</v>
      </c>
      <c r="I70" t="n">
        <v>10</v>
      </c>
      <c r="J70" t="n">
        <v>242.03</v>
      </c>
      <c r="K70" t="n">
        <v>56.13</v>
      </c>
      <c r="L70" t="n">
        <v>18</v>
      </c>
      <c r="M70" t="n">
        <v>8</v>
      </c>
      <c r="N70" t="n">
        <v>57.91</v>
      </c>
      <c r="O70" t="n">
        <v>30084.9</v>
      </c>
      <c r="P70" t="n">
        <v>211.69</v>
      </c>
      <c r="Q70" t="n">
        <v>467.07</v>
      </c>
      <c r="R70" t="n">
        <v>58.72</v>
      </c>
      <c r="S70" t="n">
        <v>39.61</v>
      </c>
      <c r="T70" t="n">
        <v>4601.97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365.9264599693203</v>
      </c>
      <c r="AB70" t="n">
        <v>500.6767260660853</v>
      </c>
      <c r="AC70" t="n">
        <v>452.8928420345358</v>
      </c>
      <c r="AD70" t="n">
        <v>365926.4599693203</v>
      </c>
      <c r="AE70" t="n">
        <v>500676.7260660853</v>
      </c>
      <c r="AF70" t="n">
        <v>7.002591124253479e-06</v>
      </c>
      <c r="AG70" t="n">
        <v>22</v>
      </c>
      <c r="AH70" t="n">
        <v>452892.8420345358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5.37</v>
      </c>
      <c r="E71" t="n">
        <v>18.62</v>
      </c>
      <c r="F71" t="n">
        <v>15.59</v>
      </c>
      <c r="G71" t="n">
        <v>93.52</v>
      </c>
      <c r="H71" t="n">
        <v>1.34</v>
      </c>
      <c r="I71" t="n">
        <v>10</v>
      </c>
      <c r="J71" t="n">
        <v>242.47</v>
      </c>
      <c r="K71" t="n">
        <v>56.13</v>
      </c>
      <c r="L71" t="n">
        <v>18.25</v>
      </c>
      <c r="M71" t="n">
        <v>8</v>
      </c>
      <c r="N71" t="n">
        <v>58.1</v>
      </c>
      <c r="O71" t="n">
        <v>30139.04</v>
      </c>
      <c r="P71" t="n">
        <v>210.96</v>
      </c>
      <c r="Q71" t="n">
        <v>467.07</v>
      </c>
      <c r="R71" t="n">
        <v>58.26</v>
      </c>
      <c r="S71" t="n">
        <v>39.61</v>
      </c>
      <c r="T71" t="n">
        <v>4371.15</v>
      </c>
      <c r="U71" t="n">
        <v>0.68</v>
      </c>
      <c r="V71" t="n">
        <v>0.75</v>
      </c>
      <c r="W71" t="n">
        <v>2.62</v>
      </c>
      <c r="X71" t="n">
        <v>0.25</v>
      </c>
      <c r="Y71" t="n">
        <v>1</v>
      </c>
      <c r="Z71" t="n">
        <v>10</v>
      </c>
      <c r="AA71" t="n">
        <v>365.4641109123978</v>
      </c>
      <c r="AB71" t="n">
        <v>500.044119689003</v>
      </c>
      <c r="AC71" t="n">
        <v>452.3206107222136</v>
      </c>
      <c r="AD71" t="n">
        <v>365464.1109123978</v>
      </c>
      <c r="AE71" t="n">
        <v>500044.119689003</v>
      </c>
      <c r="AF71" t="n">
        <v>7.007419327514523e-06</v>
      </c>
      <c r="AG71" t="n">
        <v>22</v>
      </c>
      <c r="AH71" t="n">
        <v>452320.6107222136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5.3706</v>
      </c>
      <c r="E72" t="n">
        <v>18.62</v>
      </c>
      <c r="F72" t="n">
        <v>15.59</v>
      </c>
      <c r="G72" t="n">
        <v>93.51000000000001</v>
      </c>
      <c r="H72" t="n">
        <v>1.35</v>
      </c>
      <c r="I72" t="n">
        <v>10</v>
      </c>
      <c r="J72" t="n">
        <v>242.91</v>
      </c>
      <c r="K72" t="n">
        <v>56.13</v>
      </c>
      <c r="L72" t="n">
        <v>18.5</v>
      </c>
      <c r="M72" t="n">
        <v>8</v>
      </c>
      <c r="N72" t="n">
        <v>58.28</v>
      </c>
      <c r="O72" t="n">
        <v>30193.25</v>
      </c>
      <c r="P72" t="n">
        <v>209.75</v>
      </c>
      <c r="Q72" t="n">
        <v>467.07</v>
      </c>
      <c r="R72" t="n">
        <v>58.08</v>
      </c>
      <c r="S72" t="n">
        <v>39.61</v>
      </c>
      <c r="T72" t="n">
        <v>4282.44</v>
      </c>
      <c r="U72" t="n">
        <v>0.68</v>
      </c>
      <c r="V72" t="n">
        <v>0.75</v>
      </c>
      <c r="W72" t="n">
        <v>2.63</v>
      </c>
      <c r="X72" t="n">
        <v>0.25</v>
      </c>
      <c r="Y72" t="n">
        <v>1</v>
      </c>
      <c r="Z72" t="n">
        <v>10</v>
      </c>
      <c r="AA72" t="n">
        <v>364.9028817698483</v>
      </c>
      <c r="AB72" t="n">
        <v>499.2762212164845</v>
      </c>
      <c r="AC72" t="n">
        <v>451.6259994021601</v>
      </c>
      <c r="AD72" t="n">
        <v>364902.8817698483</v>
      </c>
      <c r="AE72" t="n">
        <v>499276.2212164845</v>
      </c>
      <c r="AF72" t="n">
        <v>7.008202279394691e-06</v>
      </c>
      <c r="AG72" t="n">
        <v>22</v>
      </c>
      <c r="AH72" t="n">
        <v>451625.9994021601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5.3893</v>
      </c>
      <c r="E73" t="n">
        <v>18.56</v>
      </c>
      <c r="F73" t="n">
        <v>15.56</v>
      </c>
      <c r="G73" t="n">
        <v>103.75</v>
      </c>
      <c r="H73" t="n">
        <v>1.37</v>
      </c>
      <c r="I73" t="n">
        <v>9</v>
      </c>
      <c r="J73" t="n">
        <v>243.35</v>
      </c>
      <c r="K73" t="n">
        <v>56.13</v>
      </c>
      <c r="L73" t="n">
        <v>18.75</v>
      </c>
      <c r="M73" t="n">
        <v>7</v>
      </c>
      <c r="N73" t="n">
        <v>58.47</v>
      </c>
      <c r="O73" t="n">
        <v>30247.53</v>
      </c>
      <c r="P73" t="n">
        <v>209.01</v>
      </c>
      <c r="Q73" t="n">
        <v>467.08</v>
      </c>
      <c r="R73" t="n">
        <v>57.39</v>
      </c>
      <c r="S73" t="n">
        <v>39.61</v>
      </c>
      <c r="T73" t="n">
        <v>3940.78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363.9686171421948</v>
      </c>
      <c r="AB73" t="n">
        <v>497.9979191360825</v>
      </c>
      <c r="AC73" t="n">
        <v>450.4696966782034</v>
      </c>
      <c r="AD73" t="n">
        <v>363968.6171421948</v>
      </c>
      <c r="AE73" t="n">
        <v>497997.9191360825</v>
      </c>
      <c r="AF73" t="n">
        <v>7.032604279659966e-06</v>
      </c>
      <c r="AG73" t="n">
        <v>22</v>
      </c>
      <c r="AH73" t="n">
        <v>450469.6966782034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5.3899</v>
      </c>
      <c r="E74" t="n">
        <v>18.55</v>
      </c>
      <c r="F74" t="n">
        <v>15.56</v>
      </c>
      <c r="G74" t="n">
        <v>103.74</v>
      </c>
      <c r="H74" t="n">
        <v>1.39</v>
      </c>
      <c r="I74" t="n">
        <v>9</v>
      </c>
      <c r="J74" t="n">
        <v>243.79</v>
      </c>
      <c r="K74" t="n">
        <v>56.13</v>
      </c>
      <c r="L74" t="n">
        <v>19</v>
      </c>
      <c r="M74" t="n">
        <v>7</v>
      </c>
      <c r="N74" t="n">
        <v>58.67</v>
      </c>
      <c r="O74" t="n">
        <v>30301.87</v>
      </c>
      <c r="P74" t="n">
        <v>208.88</v>
      </c>
      <c r="Q74" t="n">
        <v>467.07</v>
      </c>
      <c r="R74" t="n">
        <v>57.33</v>
      </c>
      <c r="S74" t="n">
        <v>39.61</v>
      </c>
      <c r="T74" t="n">
        <v>3912.77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363.8942002096777</v>
      </c>
      <c r="AB74" t="n">
        <v>497.8960986059692</v>
      </c>
      <c r="AC74" t="n">
        <v>450.3775937565781</v>
      </c>
      <c r="AD74" t="n">
        <v>363894.2002096777</v>
      </c>
      <c r="AE74" t="n">
        <v>497896.0986059692</v>
      </c>
      <c r="AF74" t="n">
        <v>7.033387231540135e-06</v>
      </c>
      <c r="AG74" t="n">
        <v>22</v>
      </c>
      <c r="AH74" t="n">
        <v>450377.5937565781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5.3911</v>
      </c>
      <c r="E75" t="n">
        <v>18.55</v>
      </c>
      <c r="F75" t="n">
        <v>15.56</v>
      </c>
      <c r="G75" t="n">
        <v>103.71</v>
      </c>
      <c r="H75" t="n">
        <v>1.4</v>
      </c>
      <c r="I75" t="n">
        <v>9</v>
      </c>
      <c r="J75" t="n">
        <v>244.23</v>
      </c>
      <c r="K75" t="n">
        <v>56.13</v>
      </c>
      <c r="L75" t="n">
        <v>19.25</v>
      </c>
      <c r="M75" t="n">
        <v>7</v>
      </c>
      <c r="N75" t="n">
        <v>58.86</v>
      </c>
      <c r="O75" t="n">
        <v>30356.29</v>
      </c>
      <c r="P75" t="n">
        <v>209.3</v>
      </c>
      <c r="Q75" t="n">
        <v>467.07</v>
      </c>
      <c r="R75" t="n">
        <v>57.23</v>
      </c>
      <c r="S75" t="n">
        <v>39.61</v>
      </c>
      <c r="T75" t="n">
        <v>3861.22</v>
      </c>
      <c r="U75" t="n">
        <v>0.6899999999999999</v>
      </c>
      <c r="V75" t="n">
        <v>0.75</v>
      </c>
      <c r="W75" t="n">
        <v>2.62</v>
      </c>
      <c r="X75" t="n">
        <v>0.22</v>
      </c>
      <c r="Y75" t="n">
        <v>1</v>
      </c>
      <c r="Z75" t="n">
        <v>10</v>
      </c>
      <c r="AA75" t="n">
        <v>364.0504893644919</v>
      </c>
      <c r="AB75" t="n">
        <v>498.1099403225769</v>
      </c>
      <c r="AC75" t="n">
        <v>450.5710267198814</v>
      </c>
      <c r="AD75" t="n">
        <v>364050.4893644919</v>
      </c>
      <c r="AE75" t="n">
        <v>498109.9403225769</v>
      </c>
      <c r="AF75" t="n">
        <v>7.034953135300473e-06</v>
      </c>
      <c r="AG75" t="n">
        <v>22</v>
      </c>
      <c r="AH75" t="n">
        <v>450571.0267198815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5.3918</v>
      </c>
      <c r="E76" t="n">
        <v>18.55</v>
      </c>
      <c r="F76" t="n">
        <v>15.55</v>
      </c>
      <c r="G76" t="n">
        <v>103.69</v>
      </c>
      <c r="H76" t="n">
        <v>1.42</v>
      </c>
      <c r="I76" t="n">
        <v>9</v>
      </c>
      <c r="J76" t="n">
        <v>244.68</v>
      </c>
      <c r="K76" t="n">
        <v>56.13</v>
      </c>
      <c r="L76" t="n">
        <v>19.5</v>
      </c>
      <c r="M76" t="n">
        <v>7</v>
      </c>
      <c r="N76" t="n">
        <v>59.05</v>
      </c>
      <c r="O76" t="n">
        <v>30410.77</v>
      </c>
      <c r="P76" t="n">
        <v>209.43</v>
      </c>
      <c r="Q76" t="n">
        <v>467.07</v>
      </c>
      <c r="R76" t="n">
        <v>57.09</v>
      </c>
      <c r="S76" t="n">
        <v>39.61</v>
      </c>
      <c r="T76" t="n">
        <v>3793.23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364.0574976971483</v>
      </c>
      <c r="AB76" t="n">
        <v>498.1195294325033</v>
      </c>
      <c r="AC76" t="n">
        <v>450.5797006586149</v>
      </c>
      <c r="AD76" t="n">
        <v>364057.4976971484</v>
      </c>
      <c r="AE76" t="n">
        <v>498119.5294325033</v>
      </c>
      <c r="AF76" t="n">
        <v>7.03586657916067e-06</v>
      </c>
      <c r="AG76" t="n">
        <v>22</v>
      </c>
      <c r="AH76" t="n">
        <v>450579.7006586149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5.3887</v>
      </c>
      <c r="E77" t="n">
        <v>18.56</v>
      </c>
      <c r="F77" t="n">
        <v>15.56</v>
      </c>
      <c r="G77" t="n">
        <v>103.76</v>
      </c>
      <c r="H77" t="n">
        <v>1.43</v>
      </c>
      <c r="I77" t="n">
        <v>9</v>
      </c>
      <c r="J77" t="n">
        <v>245.12</v>
      </c>
      <c r="K77" t="n">
        <v>56.13</v>
      </c>
      <c r="L77" t="n">
        <v>19.75</v>
      </c>
      <c r="M77" t="n">
        <v>7</v>
      </c>
      <c r="N77" t="n">
        <v>59.24</v>
      </c>
      <c r="O77" t="n">
        <v>30465.32</v>
      </c>
      <c r="P77" t="n">
        <v>209.69</v>
      </c>
      <c r="Q77" t="n">
        <v>467.07</v>
      </c>
      <c r="R77" t="n">
        <v>57.4</v>
      </c>
      <c r="S77" t="n">
        <v>39.61</v>
      </c>
      <c r="T77" t="n">
        <v>3947.76</v>
      </c>
      <c r="U77" t="n">
        <v>0.6899999999999999</v>
      </c>
      <c r="V77" t="n">
        <v>0.75</v>
      </c>
      <c r="W77" t="n">
        <v>2.63</v>
      </c>
      <c r="X77" t="n">
        <v>0.23</v>
      </c>
      <c r="Y77" t="n">
        <v>1</v>
      </c>
      <c r="Z77" t="n">
        <v>10</v>
      </c>
      <c r="AA77" t="n">
        <v>364.2899110281346</v>
      </c>
      <c r="AB77" t="n">
        <v>498.4375276053112</v>
      </c>
      <c r="AC77" t="n">
        <v>450.8673495321233</v>
      </c>
      <c r="AD77" t="n">
        <v>364289.9110281346</v>
      </c>
      <c r="AE77" t="n">
        <v>498437.5276053112</v>
      </c>
      <c r="AF77" t="n">
        <v>7.031821327779796e-06</v>
      </c>
      <c r="AG77" t="n">
        <v>22</v>
      </c>
      <c r="AH77" t="n">
        <v>450867.3495321233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5.3887</v>
      </c>
      <c r="E78" t="n">
        <v>18.56</v>
      </c>
      <c r="F78" t="n">
        <v>15.56</v>
      </c>
      <c r="G78" t="n">
        <v>103.76</v>
      </c>
      <c r="H78" t="n">
        <v>1.45</v>
      </c>
      <c r="I78" t="n">
        <v>9</v>
      </c>
      <c r="J78" t="n">
        <v>245.56</v>
      </c>
      <c r="K78" t="n">
        <v>56.13</v>
      </c>
      <c r="L78" t="n">
        <v>20</v>
      </c>
      <c r="M78" t="n">
        <v>7</v>
      </c>
      <c r="N78" t="n">
        <v>59.43</v>
      </c>
      <c r="O78" t="n">
        <v>30519.94</v>
      </c>
      <c r="P78" t="n">
        <v>209.38</v>
      </c>
      <c r="Q78" t="n">
        <v>467.07</v>
      </c>
      <c r="R78" t="n">
        <v>57.62</v>
      </c>
      <c r="S78" t="n">
        <v>39.61</v>
      </c>
      <c r="T78" t="n">
        <v>4058.07</v>
      </c>
      <c r="U78" t="n">
        <v>0.6899999999999999</v>
      </c>
      <c r="V78" t="n">
        <v>0.75</v>
      </c>
      <c r="W78" t="n">
        <v>2.62</v>
      </c>
      <c r="X78" t="n">
        <v>0.23</v>
      </c>
      <c r="Y78" t="n">
        <v>1</v>
      </c>
      <c r="Z78" t="n">
        <v>10</v>
      </c>
      <c r="AA78" t="n">
        <v>364.1507715402964</v>
      </c>
      <c r="AB78" t="n">
        <v>498.2471508196499</v>
      </c>
      <c r="AC78" t="n">
        <v>450.69514203969</v>
      </c>
      <c r="AD78" t="n">
        <v>364150.7715402964</v>
      </c>
      <c r="AE78" t="n">
        <v>498247.1508196499</v>
      </c>
      <c r="AF78" t="n">
        <v>7.031821327779796e-06</v>
      </c>
      <c r="AG78" t="n">
        <v>22</v>
      </c>
      <c r="AH78" t="n">
        <v>450695.1420396901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5.3904</v>
      </c>
      <c r="E79" t="n">
        <v>18.55</v>
      </c>
      <c r="F79" t="n">
        <v>15.56</v>
      </c>
      <c r="G79" t="n">
        <v>103.72</v>
      </c>
      <c r="H79" t="n">
        <v>1.46</v>
      </c>
      <c r="I79" t="n">
        <v>9</v>
      </c>
      <c r="J79" t="n">
        <v>246</v>
      </c>
      <c r="K79" t="n">
        <v>56.13</v>
      </c>
      <c r="L79" t="n">
        <v>20.25</v>
      </c>
      <c r="M79" t="n">
        <v>7</v>
      </c>
      <c r="N79" t="n">
        <v>59.63</v>
      </c>
      <c r="O79" t="n">
        <v>30574.64</v>
      </c>
      <c r="P79" t="n">
        <v>208.64</v>
      </c>
      <c r="Q79" t="n">
        <v>467.07</v>
      </c>
      <c r="R79" t="n">
        <v>57.37</v>
      </c>
      <c r="S79" t="n">
        <v>39.61</v>
      </c>
      <c r="T79" t="n">
        <v>3931.83</v>
      </c>
      <c r="U79" t="n">
        <v>0.6899999999999999</v>
      </c>
      <c r="V79" t="n">
        <v>0.75</v>
      </c>
      <c r="W79" t="n">
        <v>2.62</v>
      </c>
      <c r="X79" t="n">
        <v>0.23</v>
      </c>
      <c r="Y79" t="n">
        <v>1</v>
      </c>
      <c r="Z79" t="n">
        <v>10</v>
      </c>
      <c r="AA79" t="n">
        <v>363.7731205127122</v>
      </c>
      <c r="AB79" t="n">
        <v>497.7304320229218</v>
      </c>
      <c r="AC79" t="n">
        <v>450.2277381597022</v>
      </c>
      <c r="AD79" t="n">
        <v>363773.1205127122</v>
      </c>
      <c r="AE79" t="n">
        <v>497730.4320229219</v>
      </c>
      <c r="AF79" t="n">
        <v>7.034039691440275e-06</v>
      </c>
      <c r="AG79" t="n">
        <v>22</v>
      </c>
      <c r="AH79" t="n">
        <v>450227.7381597022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5.3854</v>
      </c>
      <c r="E80" t="n">
        <v>18.57</v>
      </c>
      <c r="F80" t="n">
        <v>15.58</v>
      </c>
      <c r="G80" t="n">
        <v>103.84</v>
      </c>
      <c r="H80" t="n">
        <v>1.48</v>
      </c>
      <c r="I80" t="n">
        <v>9</v>
      </c>
      <c r="J80" t="n">
        <v>246.45</v>
      </c>
      <c r="K80" t="n">
        <v>56.13</v>
      </c>
      <c r="L80" t="n">
        <v>20.5</v>
      </c>
      <c r="M80" t="n">
        <v>7</v>
      </c>
      <c r="N80" t="n">
        <v>59.82</v>
      </c>
      <c r="O80" t="n">
        <v>30629.4</v>
      </c>
      <c r="P80" t="n">
        <v>208.17</v>
      </c>
      <c r="Q80" t="n">
        <v>467.07</v>
      </c>
      <c r="R80" t="n">
        <v>57.85</v>
      </c>
      <c r="S80" t="n">
        <v>39.61</v>
      </c>
      <c r="T80" t="n">
        <v>4171.16</v>
      </c>
      <c r="U80" t="n">
        <v>0.68</v>
      </c>
      <c r="V80" t="n">
        <v>0.75</v>
      </c>
      <c r="W80" t="n">
        <v>2.62</v>
      </c>
      <c r="X80" t="n">
        <v>0.24</v>
      </c>
      <c r="Y80" t="n">
        <v>1</v>
      </c>
      <c r="Z80" t="n">
        <v>10</v>
      </c>
      <c r="AA80" t="n">
        <v>363.7611381191461</v>
      </c>
      <c r="AB80" t="n">
        <v>497.7140371834188</v>
      </c>
      <c r="AC80" t="n">
        <v>450.212908020671</v>
      </c>
      <c r="AD80" t="n">
        <v>363761.1381191461</v>
      </c>
      <c r="AE80" t="n">
        <v>497714.0371834188</v>
      </c>
      <c r="AF80" t="n">
        <v>7.027515092438865e-06</v>
      </c>
      <c r="AG80" t="n">
        <v>22</v>
      </c>
      <c r="AH80" t="n">
        <v>450212.908020671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5.3861</v>
      </c>
      <c r="E81" t="n">
        <v>18.57</v>
      </c>
      <c r="F81" t="n">
        <v>15.57</v>
      </c>
      <c r="G81" t="n">
        <v>103.82</v>
      </c>
      <c r="H81" t="n">
        <v>1.49</v>
      </c>
      <c r="I81" t="n">
        <v>9</v>
      </c>
      <c r="J81" t="n">
        <v>246.89</v>
      </c>
      <c r="K81" t="n">
        <v>56.13</v>
      </c>
      <c r="L81" t="n">
        <v>20.75</v>
      </c>
      <c r="M81" t="n">
        <v>7</v>
      </c>
      <c r="N81" t="n">
        <v>60.02</v>
      </c>
      <c r="O81" t="n">
        <v>30684.23</v>
      </c>
      <c r="P81" t="n">
        <v>207.66</v>
      </c>
      <c r="Q81" t="n">
        <v>467.08</v>
      </c>
      <c r="R81" t="n">
        <v>57.75</v>
      </c>
      <c r="S81" t="n">
        <v>39.61</v>
      </c>
      <c r="T81" t="n">
        <v>4121.7</v>
      </c>
      <c r="U81" t="n">
        <v>0.6899999999999999</v>
      </c>
      <c r="V81" t="n">
        <v>0.75</v>
      </c>
      <c r="W81" t="n">
        <v>2.63</v>
      </c>
      <c r="X81" t="n">
        <v>0.24</v>
      </c>
      <c r="Y81" t="n">
        <v>1</v>
      </c>
      <c r="Z81" t="n">
        <v>10</v>
      </c>
      <c r="AA81" t="n">
        <v>363.4807970918019</v>
      </c>
      <c r="AB81" t="n">
        <v>497.3304622220331</v>
      </c>
      <c r="AC81" t="n">
        <v>449.8659409152492</v>
      </c>
      <c r="AD81" t="n">
        <v>363480.7970918019</v>
      </c>
      <c r="AE81" t="n">
        <v>497330.4622220331</v>
      </c>
      <c r="AF81" t="n">
        <v>7.028428536299063e-06</v>
      </c>
      <c r="AG81" t="n">
        <v>22</v>
      </c>
      <c r="AH81" t="n">
        <v>449865.9409152492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5.3882</v>
      </c>
      <c r="E82" t="n">
        <v>18.56</v>
      </c>
      <c r="F82" t="n">
        <v>15.57</v>
      </c>
      <c r="G82" t="n">
        <v>103.78</v>
      </c>
      <c r="H82" t="n">
        <v>1.51</v>
      </c>
      <c r="I82" t="n">
        <v>9</v>
      </c>
      <c r="J82" t="n">
        <v>247.34</v>
      </c>
      <c r="K82" t="n">
        <v>56.13</v>
      </c>
      <c r="L82" t="n">
        <v>21</v>
      </c>
      <c r="M82" t="n">
        <v>7</v>
      </c>
      <c r="N82" t="n">
        <v>60.21</v>
      </c>
      <c r="O82" t="n">
        <v>30739.14</v>
      </c>
      <c r="P82" t="n">
        <v>207</v>
      </c>
      <c r="Q82" t="n">
        <v>467.07</v>
      </c>
      <c r="R82" t="n">
        <v>57.39</v>
      </c>
      <c r="S82" t="n">
        <v>39.61</v>
      </c>
      <c r="T82" t="n">
        <v>3940.1</v>
      </c>
      <c r="U82" t="n">
        <v>0.6899999999999999</v>
      </c>
      <c r="V82" t="n">
        <v>0.75</v>
      </c>
      <c r="W82" t="n">
        <v>2.63</v>
      </c>
      <c r="X82" t="n">
        <v>0.23</v>
      </c>
      <c r="Y82" t="n">
        <v>1</v>
      </c>
      <c r="Z82" t="n">
        <v>10</v>
      </c>
      <c r="AA82" t="n">
        <v>363.1284256401928</v>
      </c>
      <c r="AB82" t="n">
        <v>496.8483320564104</v>
      </c>
      <c r="AC82" t="n">
        <v>449.4298245759595</v>
      </c>
      <c r="AD82" t="n">
        <v>363128.4256401928</v>
      </c>
      <c r="AE82" t="n">
        <v>496848.3320564104</v>
      </c>
      <c r="AF82" t="n">
        <v>7.031168867879656e-06</v>
      </c>
      <c r="AG82" t="n">
        <v>22</v>
      </c>
      <c r="AH82" t="n">
        <v>449429.8245759595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5.413</v>
      </c>
      <c r="E83" t="n">
        <v>18.47</v>
      </c>
      <c r="F83" t="n">
        <v>15.52</v>
      </c>
      <c r="G83" t="n">
        <v>116.42</v>
      </c>
      <c r="H83" t="n">
        <v>1.53</v>
      </c>
      <c r="I83" t="n">
        <v>8</v>
      </c>
      <c r="J83" t="n">
        <v>247.78</v>
      </c>
      <c r="K83" t="n">
        <v>56.13</v>
      </c>
      <c r="L83" t="n">
        <v>21.25</v>
      </c>
      <c r="M83" t="n">
        <v>6</v>
      </c>
      <c r="N83" t="n">
        <v>60.41</v>
      </c>
      <c r="O83" t="n">
        <v>30794.11</v>
      </c>
      <c r="P83" t="n">
        <v>205.78</v>
      </c>
      <c r="Q83" t="n">
        <v>467.07</v>
      </c>
      <c r="R83" t="n">
        <v>56.03</v>
      </c>
      <c r="S83" t="n">
        <v>39.61</v>
      </c>
      <c r="T83" t="n">
        <v>3266.63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361.7632319622737</v>
      </c>
      <c r="AB83" t="n">
        <v>494.9804138381871</v>
      </c>
      <c r="AC83" t="n">
        <v>447.7401778508438</v>
      </c>
      <c r="AD83" t="n">
        <v>361763.2319622737</v>
      </c>
      <c r="AE83" t="n">
        <v>494980.4138381871</v>
      </c>
      <c r="AF83" t="n">
        <v>7.06353087892665e-06</v>
      </c>
      <c r="AG83" t="n">
        <v>22</v>
      </c>
      <c r="AH83" t="n">
        <v>447740.1778508439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5.4104</v>
      </c>
      <c r="E84" t="n">
        <v>18.48</v>
      </c>
      <c r="F84" t="n">
        <v>15.53</v>
      </c>
      <c r="G84" t="n">
        <v>116.49</v>
      </c>
      <c r="H84" t="n">
        <v>1.54</v>
      </c>
      <c r="I84" t="n">
        <v>8</v>
      </c>
      <c r="J84" t="n">
        <v>248.23</v>
      </c>
      <c r="K84" t="n">
        <v>56.13</v>
      </c>
      <c r="L84" t="n">
        <v>21.5</v>
      </c>
      <c r="M84" t="n">
        <v>6</v>
      </c>
      <c r="N84" t="n">
        <v>60.6</v>
      </c>
      <c r="O84" t="n">
        <v>30849.16</v>
      </c>
      <c r="P84" t="n">
        <v>206.1</v>
      </c>
      <c r="Q84" t="n">
        <v>467.07</v>
      </c>
      <c r="R84" t="n">
        <v>56.44</v>
      </c>
      <c r="S84" t="n">
        <v>39.61</v>
      </c>
      <c r="T84" t="n">
        <v>3469.75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362.0070744608142</v>
      </c>
      <c r="AB84" t="n">
        <v>495.314049902262</v>
      </c>
      <c r="AC84" t="n">
        <v>448.0419721572246</v>
      </c>
      <c r="AD84" t="n">
        <v>362007.0744608142</v>
      </c>
      <c r="AE84" t="n">
        <v>495314.0499022619</v>
      </c>
      <c r="AF84" t="n">
        <v>7.060138087445916e-06</v>
      </c>
      <c r="AG84" t="n">
        <v>22</v>
      </c>
      <c r="AH84" t="n">
        <v>448041.9721572245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5.4112</v>
      </c>
      <c r="E85" t="n">
        <v>18.48</v>
      </c>
      <c r="F85" t="n">
        <v>15.53</v>
      </c>
      <c r="G85" t="n">
        <v>116.47</v>
      </c>
      <c r="H85" t="n">
        <v>1.56</v>
      </c>
      <c r="I85" t="n">
        <v>8</v>
      </c>
      <c r="J85" t="n">
        <v>248.68</v>
      </c>
      <c r="K85" t="n">
        <v>56.13</v>
      </c>
      <c r="L85" t="n">
        <v>21.75</v>
      </c>
      <c r="M85" t="n">
        <v>6</v>
      </c>
      <c r="N85" t="n">
        <v>60.8</v>
      </c>
      <c r="O85" t="n">
        <v>30904.28</v>
      </c>
      <c r="P85" t="n">
        <v>206.08</v>
      </c>
      <c r="Q85" t="n">
        <v>467.08</v>
      </c>
      <c r="R85" t="n">
        <v>56.23</v>
      </c>
      <c r="S85" t="n">
        <v>39.61</v>
      </c>
      <c r="T85" t="n">
        <v>3368.26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361.9770679681108</v>
      </c>
      <c r="AB85" t="n">
        <v>495.2729936951523</v>
      </c>
      <c r="AC85" t="n">
        <v>448.0048342968986</v>
      </c>
      <c r="AD85" t="n">
        <v>361977.0679681108</v>
      </c>
      <c r="AE85" t="n">
        <v>495272.9936951522</v>
      </c>
      <c r="AF85" t="n">
        <v>7.061182023286142e-06</v>
      </c>
      <c r="AG85" t="n">
        <v>22</v>
      </c>
      <c r="AH85" t="n">
        <v>448004.8342968986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5.4108</v>
      </c>
      <c r="E86" t="n">
        <v>18.48</v>
      </c>
      <c r="F86" t="n">
        <v>15.53</v>
      </c>
      <c r="G86" t="n">
        <v>116.48</v>
      </c>
      <c r="H86" t="n">
        <v>1.57</v>
      </c>
      <c r="I86" t="n">
        <v>8</v>
      </c>
      <c r="J86" t="n">
        <v>249.12</v>
      </c>
      <c r="K86" t="n">
        <v>56.13</v>
      </c>
      <c r="L86" t="n">
        <v>22</v>
      </c>
      <c r="M86" t="n">
        <v>6</v>
      </c>
      <c r="N86" t="n">
        <v>61</v>
      </c>
      <c r="O86" t="n">
        <v>30959.46</v>
      </c>
      <c r="P86" t="n">
        <v>205.93</v>
      </c>
      <c r="Q86" t="n">
        <v>467.07</v>
      </c>
      <c r="R86" t="n">
        <v>56.4</v>
      </c>
      <c r="S86" t="n">
        <v>39.61</v>
      </c>
      <c r="T86" t="n">
        <v>3452.59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361.9205494946401</v>
      </c>
      <c r="AB86" t="n">
        <v>495.1956626263304</v>
      </c>
      <c r="AC86" t="n">
        <v>447.9348835967502</v>
      </c>
      <c r="AD86" t="n">
        <v>361920.5494946401</v>
      </c>
      <c r="AE86" t="n">
        <v>495195.6626263304</v>
      </c>
      <c r="AF86" t="n">
        <v>7.060660055366029e-06</v>
      </c>
      <c r="AG86" t="n">
        <v>22</v>
      </c>
      <c r="AH86" t="n">
        <v>447934.8835967503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5.4138</v>
      </c>
      <c r="E87" t="n">
        <v>18.47</v>
      </c>
      <c r="F87" t="n">
        <v>15.52</v>
      </c>
      <c r="G87" t="n">
        <v>116.41</v>
      </c>
      <c r="H87" t="n">
        <v>1.59</v>
      </c>
      <c r="I87" t="n">
        <v>8</v>
      </c>
      <c r="J87" t="n">
        <v>249.57</v>
      </c>
      <c r="K87" t="n">
        <v>56.13</v>
      </c>
      <c r="L87" t="n">
        <v>22.25</v>
      </c>
      <c r="M87" t="n">
        <v>6</v>
      </c>
      <c r="N87" t="n">
        <v>61.2</v>
      </c>
      <c r="O87" t="n">
        <v>31014.73</v>
      </c>
      <c r="P87" t="n">
        <v>205.75</v>
      </c>
      <c r="Q87" t="n">
        <v>467.07</v>
      </c>
      <c r="R87" t="n">
        <v>56.04</v>
      </c>
      <c r="S87" t="n">
        <v>39.61</v>
      </c>
      <c r="T87" t="n">
        <v>3268.69</v>
      </c>
      <c r="U87" t="n">
        <v>0.71</v>
      </c>
      <c r="V87" t="n">
        <v>0.75</v>
      </c>
      <c r="W87" t="n">
        <v>2.62</v>
      </c>
      <c r="X87" t="n">
        <v>0.19</v>
      </c>
      <c r="Y87" t="n">
        <v>1</v>
      </c>
      <c r="Z87" t="n">
        <v>10</v>
      </c>
      <c r="AA87" t="n">
        <v>361.7288083519007</v>
      </c>
      <c r="AB87" t="n">
        <v>494.9333139358122</v>
      </c>
      <c r="AC87" t="n">
        <v>447.6975730970465</v>
      </c>
      <c r="AD87" t="n">
        <v>361728.8083519007</v>
      </c>
      <c r="AE87" t="n">
        <v>494933.3139358122</v>
      </c>
      <c r="AF87" t="n">
        <v>7.064574814766875e-06</v>
      </c>
      <c r="AG87" t="n">
        <v>22</v>
      </c>
      <c r="AH87" t="n">
        <v>447697.5730970465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5.4125</v>
      </c>
      <c r="E88" t="n">
        <v>18.48</v>
      </c>
      <c r="F88" t="n">
        <v>15.53</v>
      </c>
      <c r="G88" t="n">
        <v>116.44</v>
      </c>
      <c r="H88" t="n">
        <v>1.6</v>
      </c>
      <c r="I88" t="n">
        <v>8</v>
      </c>
      <c r="J88" t="n">
        <v>250.02</v>
      </c>
      <c r="K88" t="n">
        <v>56.13</v>
      </c>
      <c r="L88" t="n">
        <v>22.5</v>
      </c>
      <c r="M88" t="n">
        <v>6</v>
      </c>
      <c r="N88" t="n">
        <v>61.39</v>
      </c>
      <c r="O88" t="n">
        <v>31070.06</v>
      </c>
      <c r="P88" t="n">
        <v>205.78</v>
      </c>
      <c r="Q88" t="n">
        <v>467.07</v>
      </c>
      <c r="R88" t="n">
        <v>56.26</v>
      </c>
      <c r="S88" t="n">
        <v>39.61</v>
      </c>
      <c r="T88" t="n">
        <v>3378.8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361.8087903716944</v>
      </c>
      <c r="AB88" t="n">
        <v>495.0427488638517</v>
      </c>
      <c r="AC88" t="n">
        <v>447.7965637091467</v>
      </c>
      <c r="AD88" t="n">
        <v>361808.7903716944</v>
      </c>
      <c r="AE88" t="n">
        <v>495042.7488638517</v>
      </c>
      <c r="AF88" t="n">
        <v>7.062878419026508e-06</v>
      </c>
      <c r="AG88" t="n">
        <v>22</v>
      </c>
      <c r="AH88" t="n">
        <v>447796.5637091467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5.4097</v>
      </c>
      <c r="E89" t="n">
        <v>18.49</v>
      </c>
      <c r="F89" t="n">
        <v>15.53</v>
      </c>
      <c r="G89" t="n">
        <v>116.51</v>
      </c>
      <c r="H89" t="n">
        <v>1.62</v>
      </c>
      <c r="I89" t="n">
        <v>8</v>
      </c>
      <c r="J89" t="n">
        <v>250.47</v>
      </c>
      <c r="K89" t="n">
        <v>56.13</v>
      </c>
      <c r="L89" t="n">
        <v>22.75</v>
      </c>
      <c r="M89" t="n">
        <v>6</v>
      </c>
      <c r="N89" t="n">
        <v>61.59</v>
      </c>
      <c r="O89" t="n">
        <v>31125.47</v>
      </c>
      <c r="P89" t="n">
        <v>205.37</v>
      </c>
      <c r="Q89" t="n">
        <v>467.07</v>
      </c>
      <c r="R89" t="n">
        <v>56.54</v>
      </c>
      <c r="S89" t="n">
        <v>39.61</v>
      </c>
      <c r="T89" t="n">
        <v>3520.58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361.6991341264696</v>
      </c>
      <c r="AB89" t="n">
        <v>494.8927123514429</v>
      </c>
      <c r="AC89" t="n">
        <v>447.6608464709046</v>
      </c>
      <c r="AD89" t="n">
        <v>361699.1341264696</v>
      </c>
      <c r="AE89" t="n">
        <v>494892.7123514429</v>
      </c>
      <c r="AF89" t="n">
        <v>7.059224643585719e-06</v>
      </c>
      <c r="AG89" t="n">
        <v>22</v>
      </c>
      <c r="AH89" t="n">
        <v>447660.8464709047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5.4106</v>
      </c>
      <c r="E90" t="n">
        <v>18.48</v>
      </c>
      <c r="F90" t="n">
        <v>15.53</v>
      </c>
      <c r="G90" t="n">
        <v>116.49</v>
      </c>
      <c r="H90" t="n">
        <v>1.63</v>
      </c>
      <c r="I90" t="n">
        <v>8</v>
      </c>
      <c r="J90" t="n">
        <v>250.92</v>
      </c>
      <c r="K90" t="n">
        <v>56.13</v>
      </c>
      <c r="L90" t="n">
        <v>23</v>
      </c>
      <c r="M90" t="n">
        <v>6</v>
      </c>
      <c r="N90" t="n">
        <v>61.79</v>
      </c>
      <c r="O90" t="n">
        <v>31180.95</v>
      </c>
      <c r="P90" t="n">
        <v>204.45</v>
      </c>
      <c r="Q90" t="n">
        <v>467.07</v>
      </c>
      <c r="R90" t="n">
        <v>56.52</v>
      </c>
      <c r="S90" t="n">
        <v>39.61</v>
      </c>
      <c r="T90" t="n">
        <v>3510.57</v>
      </c>
      <c r="U90" t="n">
        <v>0.7</v>
      </c>
      <c r="V90" t="n">
        <v>0.75</v>
      </c>
      <c r="W90" t="n">
        <v>2.62</v>
      </c>
      <c r="X90" t="n">
        <v>0.2</v>
      </c>
      <c r="Y90" t="n">
        <v>1</v>
      </c>
      <c r="Z90" t="n">
        <v>10</v>
      </c>
      <c r="AA90" t="n">
        <v>361.2642235463428</v>
      </c>
      <c r="AB90" t="n">
        <v>494.2976485088128</v>
      </c>
      <c r="AC90" t="n">
        <v>447.1225746862378</v>
      </c>
      <c r="AD90" t="n">
        <v>361264.2235463428</v>
      </c>
      <c r="AE90" t="n">
        <v>494297.6485088128</v>
      </c>
      <c r="AF90" t="n">
        <v>7.060399071405972e-06</v>
      </c>
      <c r="AG90" t="n">
        <v>22</v>
      </c>
      <c r="AH90" t="n">
        <v>447122.5746862378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5.4102</v>
      </c>
      <c r="E91" t="n">
        <v>18.48</v>
      </c>
      <c r="F91" t="n">
        <v>15.53</v>
      </c>
      <c r="G91" t="n">
        <v>116.5</v>
      </c>
      <c r="H91" t="n">
        <v>1.65</v>
      </c>
      <c r="I91" t="n">
        <v>8</v>
      </c>
      <c r="J91" t="n">
        <v>251.37</v>
      </c>
      <c r="K91" t="n">
        <v>56.13</v>
      </c>
      <c r="L91" t="n">
        <v>23.25</v>
      </c>
      <c r="M91" t="n">
        <v>6</v>
      </c>
      <c r="N91" t="n">
        <v>61.99</v>
      </c>
      <c r="O91" t="n">
        <v>31236.5</v>
      </c>
      <c r="P91" t="n">
        <v>203.91</v>
      </c>
      <c r="Q91" t="n">
        <v>467.09</v>
      </c>
      <c r="R91" t="n">
        <v>56.56</v>
      </c>
      <c r="S91" t="n">
        <v>39.61</v>
      </c>
      <c r="T91" t="n">
        <v>3531.05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361.033295278941</v>
      </c>
      <c r="AB91" t="n">
        <v>493.9816822655175</v>
      </c>
      <c r="AC91" t="n">
        <v>446.8367638177413</v>
      </c>
      <c r="AD91" t="n">
        <v>361033.2952789409</v>
      </c>
      <c r="AE91" t="n">
        <v>493981.6822655175</v>
      </c>
      <c r="AF91" t="n">
        <v>7.059877103485859e-06</v>
      </c>
      <c r="AG91" t="n">
        <v>22</v>
      </c>
      <c r="AH91" t="n">
        <v>446836.7638177412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5.4107</v>
      </c>
      <c r="E92" t="n">
        <v>18.48</v>
      </c>
      <c r="F92" t="n">
        <v>15.53</v>
      </c>
      <c r="G92" t="n">
        <v>116.49</v>
      </c>
      <c r="H92" t="n">
        <v>1.66</v>
      </c>
      <c r="I92" t="n">
        <v>8</v>
      </c>
      <c r="J92" t="n">
        <v>251.82</v>
      </c>
      <c r="K92" t="n">
        <v>56.13</v>
      </c>
      <c r="L92" t="n">
        <v>23.5</v>
      </c>
      <c r="M92" t="n">
        <v>6</v>
      </c>
      <c r="N92" t="n">
        <v>62.19</v>
      </c>
      <c r="O92" t="n">
        <v>31292.13</v>
      </c>
      <c r="P92" t="n">
        <v>203.87</v>
      </c>
      <c r="Q92" t="n">
        <v>467.07</v>
      </c>
      <c r="R92" t="n">
        <v>56.43</v>
      </c>
      <c r="S92" t="n">
        <v>39.61</v>
      </c>
      <c r="T92" t="n">
        <v>3466.68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361.0023366422283</v>
      </c>
      <c r="AB92" t="n">
        <v>493.9393232929685</v>
      </c>
      <c r="AC92" t="n">
        <v>446.7984475260811</v>
      </c>
      <c r="AD92" t="n">
        <v>361002.3366422283</v>
      </c>
      <c r="AE92" t="n">
        <v>493939.3232929686</v>
      </c>
      <c r="AF92" t="n">
        <v>7.060529563386002e-06</v>
      </c>
      <c r="AG92" t="n">
        <v>22</v>
      </c>
      <c r="AH92" t="n">
        <v>446798.4475260811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5.4107</v>
      </c>
      <c r="E93" t="n">
        <v>18.48</v>
      </c>
      <c r="F93" t="n">
        <v>15.53</v>
      </c>
      <c r="G93" t="n">
        <v>116.49</v>
      </c>
      <c r="H93" t="n">
        <v>1.67</v>
      </c>
      <c r="I93" t="n">
        <v>8</v>
      </c>
      <c r="J93" t="n">
        <v>252.27</v>
      </c>
      <c r="K93" t="n">
        <v>56.13</v>
      </c>
      <c r="L93" t="n">
        <v>23.75</v>
      </c>
      <c r="M93" t="n">
        <v>6</v>
      </c>
      <c r="N93" t="n">
        <v>62.4</v>
      </c>
      <c r="O93" t="n">
        <v>31347.83</v>
      </c>
      <c r="P93" t="n">
        <v>203.2</v>
      </c>
      <c r="Q93" t="n">
        <v>467.08</v>
      </c>
      <c r="R93" t="n">
        <v>56.44</v>
      </c>
      <c r="S93" t="n">
        <v>39.61</v>
      </c>
      <c r="T93" t="n">
        <v>3470.7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360.7028385497767</v>
      </c>
      <c r="AB93" t="n">
        <v>493.529536789953</v>
      </c>
      <c r="AC93" t="n">
        <v>446.4277704717745</v>
      </c>
      <c r="AD93" t="n">
        <v>360702.8385497767</v>
      </c>
      <c r="AE93" t="n">
        <v>493529.536789953</v>
      </c>
      <c r="AF93" t="n">
        <v>7.060529563386002e-06</v>
      </c>
      <c r="AG93" t="n">
        <v>22</v>
      </c>
      <c r="AH93" t="n">
        <v>446427.7704717744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5.4068</v>
      </c>
      <c r="E94" t="n">
        <v>18.5</v>
      </c>
      <c r="F94" t="n">
        <v>15.54</v>
      </c>
      <c r="G94" t="n">
        <v>116.59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201.94</v>
      </c>
      <c r="Q94" t="n">
        <v>467.07</v>
      </c>
      <c r="R94" t="n">
        <v>56.95</v>
      </c>
      <c r="S94" t="n">
        <v>39.61</v>
      </c>
      <c r="T94" t="n">
        <v>3728.19</v>
      </c>
      <c r="U94" t="n">
        <v>0.7</v>
      </c>
      <c r="V94" t="n">
        <v>0.75</v>
      </c>
      <c r="W94" t="n">
        <v>2.62</v>
      </c>
      <c r="X94" t="n">
        <v>0.21</v>
      </c>
      <c r="Y94" t="n">
        <v>1</v>
      </c>
      <c r="Z94" t="n">
        <v>10</v>
      </c>
      <c r="AA94" t="n">
        <v>360.2734932271951</v>
      </c>
      <c r="AB94" t="n">
        <v>492.942087578218</v>
      </c>
      <c r="AC94" t="n">
        <v>445.8963865883172</v>
      </c>
      <c r="AD94" t="n">
        <v>360273.4932271951</v>
      </c>
      <c r="AE94" t="n">
        <v>492942.087578218</v>
      </c>
      <c r="AF94" t="n">
        <v>7.055440376164901e-06</v>
      </c>
      <c r="AG94" t="n">
        <v>22</v>
      </c>
      <c r="AH94" t="n">
        <v>445896.3865883172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5.4285</v>
      </c>
      <c r="E95" t="n">
        <v>18.42</v>
      </c>
      <c r="F95" t="n">
        <v>15.51</v>
      </c>
      <c r="G95" t="n">
        <v>132.97</v>
      </c>
      <c r="H95" t="n">
        <v>1.7</v>
      </c>
      <c r="I95" t="n">
        <v>7</v>
      </c>
      <c r="J95" t="n">
        <v>253.18</v>
      </c>
      <c r="K95" t="n">
        <v>56.13</v>
      </c>
      <c r="L95" t="n">
        <v>24.25</v>
      </c>
      <c r="M95" t="n">
        <v>5</v>
      </c>
      <c r="N95" t="n">
        <v>62.8</v>
      </c>
      <c r="O95" t="n">
        <v>31459.45</v>
      </c>
      <c r="P95" t="n">
        <v>201.71</v>
      </c>
      <c r="Q95" t="n">
        <v>467.07</v>
      </c>
      <c r="R95" t="n">
        <v>55.86</v>
      </c>
      <c r="S95" t="n">
        <v>39.61</v>
      </c>
      <c r="T95" t="n">
        <v>3183.54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359.5113591992146</v>
      </c>
      <c r="AB95" t="n">
        <v>491.8993021781547</v>
      </c>
      <c r="AC95" t="n">
        <v>444.9531231632775</v>
      </c>
      <c r="AD95" t="n">
        <v>359511.3591992146</v>
      </c>
      <c r="AE95" t="n">
        <v>491899.3021781547</v>
      </c>
      <c r="AF95" t="n">
        <v>7.083757135831021e-06</v>
      </c>
      <c r="AG95" t="n">
        <v>22</v>
      </c>
      <c r="AH95" t="n">
        <v>444953.1231632775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5.4281</v>
      </c>
      <c r="E96" t="n">
        <v>18.42</v>
      </c>
      <c r="F96" t="n">
        <v>15.51</v>
      </c>
      <c r="G96" t="n">
        <v>132.98</v>
      </c>
      <c r="H96" t="n">
        <v>1.72</v>
      </c>
      <c r="I96" t="n">
        <v>7</v>
      </c>
      <c r="J96" t="n">
        <v>253.63</v>
      </c>
      <c r="K96" t="n">
        <v>56.13</v>
      </c>
      <c r="L96" t="n">
        <v>24.5</v>
      </c>
      <c r="M96" t="n">
        <v>5</v>
      </c>
      <c r="N96" t="n">
        <v>63</v>
      </c>
      <c r="O96" t="n">
        <v>31515.37</v>
      </c>
      <c r="P96" t="n">
        <v>202.21</v>
      </c>
      <c r="Q96" t="n">
        <v>467.07</v>
      </c>
      <c r="R96" t="n">
        <v>55.98</v>
      </c>
      <c r="S96" t="n">
        <v>39.61</v>
      </c>
      <c r="T96" t="n">
        <v>3243.75</v>
      </c>
      <c r="U96" t="n">
        <v>0.71</v>
      </c>
      <c r="V96" t="n">
        <v>0.75</v>
      </c>
      <c r="W96" t="n">
        <v>2.62</v>
      </c>
      <c r="X96" t="n">
        <v>0.18</v>
      </c>
      <c r="Y96" t="n">
        <v>1</v>
      </c>
      <c r="Z96" t="n">
        <v>10</v>
      </c>
      <c r="AA96" t="n">
        <v>359.7444656128814</v>
      </c>
      <c r="AB96" t="n">
        <v>492.2182486572628</v>
      </c>
      <c r="AC96" t="n">
        <v>445.2416298380637</v>
      </c>
      <c r="AD96" t="n">
        <v>359744.4656128814</v>
      </c>
      <c r="AE96" t="n">
        <v>492218.2486572628</v>
      </c>
      <c r="AF96" t="n">
        <v>7.083235167910907e-06</v>
      </c>
      <c r="AG96" t="n">
        <v>22</v>
      </c>
      <c r="AH96" t="n">
        <v>445241.6298380637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5.4278</v>
      </c>
      <c r="E97" t="n">
        <v>18.42</v>
      </c>
      <c r="F97" t="n">
        <v>15.52</v>
      </c>
      <c r="G97" t="n">
        <v>132.99</v>
      </c>
      <c r="H97" t="n">
        <v>1.73</v>
      </c>
      <c r="I97" t="n">
        <v>7</v>
      </c>
      <c r="J97" t="n">
        <v>254.09</v>
      </c>
      <c r="K97" t="n">
        <v>56.13</v>
      </c>
      <c r="L97" t="n">
        <v>24.75</v>
      </c>
      <c r="M97" t="n">
        <v>5</v>
      </c>
      <c r="N97" t="n">
        <v>63.21</v>
      </c>
      <c r="O97" t="n">
        <v>31571.37</v>
      </c>
      <c r="P97" t="n">
        <v>202.72</v>
      </c>
      <c r="Q97" t="n">
        <v>467.07</v>
      </c>
      <c r="R97" t="n">
        <v>55.86</v>
      </c>
      <c r="S97" t="n">
        <v>39.61</v>
      </c>
      <c r="T97" t="n">
        <v>3186.11</v>
      </c>
      <c r="U97" t="n">
        <v>0.71</v>
      </c>
      <c r="V97" t="n">
        <v>0.75</v>
      </c>
      <c r="W97" t="n">
        <v>2.62</v>
      </c>
      <c r="X97" t="n">
        <v>0.18</v>
      </c>
      <c r="Y97" t="n">
        <v>1</v>
      </c>
      <c r="Z97" t="n">
        <v>10</v>
      </c>
      <c r="AA97" t="n">
        <v>360.011800278128</v>
      </c>
      <c r="AB97" t="n">
        <v>492.5840277402262</v>
      </c>
      <c r="AC97" t="n">
        <v>445.5724994787233</v>
      </c>
      <c r="AD97" t="n">
        <v>360011.800278128</v>
      </c>
      <c r="AE97" t="n">
        <v>492584.0277402262</v>
      </c>
      <c r="AF97" t="n">
        <v>7.082843691970824e-06</v>
      </c>
      <c r="AG97" t="n">
        <v>22</v>
      </c>
      <c r="AH97" t="n">
        <v>445572.4994787233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5.4291</v>
      </c>
      <c r="E98" t="n">
        <v>18.42</v>
      </c>
      <c r="F98" t="n">
        <v>15.51</v>
      </c>
      <c r="G98" t="n">
        <v>132.95</v>
      </c>
      <c r="H98" t="n">
        <v>1.75</v>
      </c>
      <c r="I98" t="n">
        <v>7</v>
      </c>
      <c r="J98" t="n">
        <v>254.54</v>
      </c>
      <c r="K98" t="n">
        <v>56.13</v>
      </c>
      <c r="L98" t="n">
        <v>25</v>
      </c>
      <c r="M98" t="n">
        <v>5</v>
      </c>
      <c r="N98" t="n">
        <v>63.41</v>
      </c>
      <c r="O98" t="n">
        <v>31627.44</v>
      </c>
      <c r="P98" t="n">
        <v>202.41</v>
      </c>
      <c r="Q98" t="n">
        <v>467.07</v>
      </c>
      <c r="R98" t="n">
        <v>55.8</v>
      </c>
      <c r="S98" t="n">
        <v>39.61</v>
      </c>
      <c r="T98" t="n">
        <v>3155.85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359.8077347641031</v>
      </c>
      <c r="AB98" t="n">
        <v>492.3048163012023</v>
      </c>
      <c r="AC98" t="n">
        <v>445.3199355875641</v>
      </c>
      <c r="AD98" t="n">
        <v>359807.7347641031</v>
      </c>
      <c r="AE98" t="n">
        <v>492304.8163012023</v>
      </c>
      <c r="AF98" t="n">
        <v>7.08454008771119e-06</v>
      </c>
      <c r="AG98" t="n">
        <v>22</v>
      </c>
      <c r="AH98" t="n">
        <v>445319.9355875641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5.4271</v>
      </c>
      <c r="E99" t="n">
        <v>18.43</v>
      </c>
      <c r="F99" t="n">
        <v>15.52</v>
      </c>
      <c r="G99" t="n">
        <v>133.01</v>
      </c>
      <c r="H99" t="n">
        <v>1.76</v>
      </c>
      <c r="I99" t="n">
        <v>7</v>
      </c>
      <c r="J99" t="n">
        <v>255</v>
      </c>
      <c r="K99" t="n">
        <v>56.13</v>
      </c>
      <c r="L99" t="n">
        <v>25.25</v>
      </c>
      <c r="M99" t="n">
        <v>5</v>
      </c>
      <c r="N99" t="n">
        <v>63.62</v>
      </c>
      <c r="O99" t="n">
        <v>31683.59</v>
      </c>
      <c r="P99" t="n">
        <v>203.25</v>
      </c>
      <c r="Q99" t="n">
        <v>467.07</v>
      </c>
      <c r="R99" t="n">
        <v>55.96</v>
      </c>
      <c r="S99" t="n">
        <v>39.61</v>
      </c>
      <c r="T99" t="n">
        <v>3236.99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360.2661230801519</v>
      </c>
      <c r="AB99" t="n">
        <v>492.9320034178857</v>
      </c>
      <c r="AC99" t="n">
        <v>445.8872648460939</v>
      </c>
      <c r="AD99" t="n">
        <v>360266.123080152</v>
      </c>
      <c r="AE99" t="n">
        <v>492932.0034178856</v>
      </c>
      <c r="AF99" t="n">
        <v>7.081930248110627e-06</v>
      </c>
      <c r="AG99" t="n">
        <v>22</v>
      </c>
      <c r="AH99" t="n">
        <v>445887.2648460939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5.4304</v>
      </c>
      <c r="E100" t="n">
        <v>18.41</v>
      </c>
      <c r="F100" t="n">
        <v>15.51</v>
      </c>
      <c r="G100" t="n">
        <v>132.91</v>
      </c>
      <c r="H100" t="n">
        <v>1.78</v>
      </c>
      <c r="I100" t="n">
        <v>7</v>
      </c>
      <c r="J100" t="n">
        <v>255.45</v>
      </c>
      <c r="K100" t="n">
        <v>56.13</v>
      </c>
      <c r="L100" t="n">
        <v>25.5</v>
      </c>
      <c r="M100" t="n">
        <v>5</v>
      </c>
      <c r="N100" t="n">
        <v>63.82</v>
      </c>
      <c r="O100" t="n">
        <v>31739.82</v>
      </c>
      <c r="P100" t="n">
        <v>202.88</v>
      </c>
      <c r="Q100" t="n">
        <v>467.08</v>
      </c>
      <c r="R100" t="n">
        <v>55.56</v>
      </c>
      <c r="S100" t="n">
        <v>39.61</v>
      </c>
      <c r="T100" t="n">
        <v>3037.81</v>
      </c>
      <c r="U100" t="n">
        <v>0.71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359.9834818170987</v>
      </c>
      <c r="AB100" t="n">
        <v>492.5452811725237</v>
      </c>
      <c r="AC100" t="n">
        <v>445.5374508290611</v>
      </c>
      <c r="AD100" t="n">
        <v>359983.4818170987</v>
      </c>
      <c r="AE100" t="n">
        <v>492545.2811725237</v>
      </c>
      <c r="AF100" t="n">
        <v>7.086236483451556e-06</v>
      </c>
      <c r="AG100" t="n">
        <v>22</v>
      </c>
      <c r="AH100" t="n">
        <v>445537.4508290611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5.4282</v>
      </c>
      <c r="E101" t="n">
        <v>18.42</v>
      </c>
      <c r="F101" t="n">
        <v>15.51</v>
      </c>
      <c r="G101" t="n">
        <v>132.98</v>
      </c>
      <c r="H101" t="n">
        <v>1.79</v>
      </c>
      <c r="I101" t="n">
        <v>7</v>
      </c>
      <c r="J101" t="n">
        <v>255.91</v>
      </c>
      <c r="K101" t="n">
        <v>56.13</v>
      </c>
      <c r="L101" t="n">
        <v>25.75</v>
      </c>
      <c r="M101" t="n">
        <v>5</v>
      </c>
      <c r="N101" t="n">
        <v>64.03</v>
      </c>
      <c r="O101" t="n">
        <v>31796.12</v>
      </c>
      <c r="P101" t="n">
        <v>202.48</v>
      </c>
      <c r="Q101" t="n">
        <v>467.07</v>
      </c>
      <c r="R101" t="n">
        <v>55.8</v>
      </c>
      <c r="S101" t="n">
        <v>39.61</v>
      </c>
      <c r="T101" t="n">
        <v>3153.93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359.8621863154872</v>
      </c>
      <c r="AB101" t="n">
        <v>492.379319316039</v>
      </c>
      <c r="AC101" t="n">
        <v>445.3873281392304</v>
      </c>
      <c r="AD101" t="n">
        <v>359862.1863154872</v>
      </c>
      <c r="AE101" t="n">
        <v>492379.319316039</v>
      </c>
      <c r="AF101" t="n">
        <v>7.083365659890937e-06</v>
      </c>
      <c r="AG101" t="n">
        <v>22</v>
      </c>
      <c r="AH101" t="n">
        <v>445387.3281392304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5.4344</v>
      </c>
      <c r="E102" t="n">
        <v>18.4</v>
      </c>
      <c r="F102" t="n">
        <v>15.49</v>
      </c>
      <c r="G102" t="n">
        <v>132.8</v>
      </c>
      <c r="H102" t="n">
        <v>1.8</v>
      </c>
      <c r="I102" t="n">
        <v>7</v>
      </c>
      <c r="J102" t="n">
        <v>256.36</v>
      </c>
      <c r="K102" t="n">
        <v>56.13</v>
      </c>
      <c r="L102" t="n">
        <v>26</v>
      </c>
      <c r="M102" t="n">
        <v>5</v>
      </c>
      <c r="N102" t="n">
        <v>64.23999999999999</v>
      </c>
      <c r="O102" t="n">
        <v>31852.5</v>
      </c>
      <c r="P102" t="n">
        <v>201.55</v>
      </c>
      <c r="Q102" t="n">
        <v>467.07</v>
      </c>
      <c r="R102" t="n">
        <v>55.19</v>
      </c>
      <c r="S102" t="n">
        <v>39.61</v>
      </c>
      <c r="T102" t="n">
        <v>2851.47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359.2235792409033</v>
      </c>
      <c r="AB102" t="n">
        <v>491.5055489432376</v>
      </c>
      <c r="AC102" t="n">
        <v>444.5969491844647</v>
      </c>
      <c r="AD102" t="n">
        <v>359223.5792409034</v>
      </c>
      <c r="AE102" t="n">
        <v>491505.5489432376</v>
      </c>
      <c r="AF102" t="n">
        <v>7.091456162652685e-06</v>
      </c>
      <c r="AG102" t="n">
        <v>22</v>
      </c>
      <c r="AH102" t="n">
        <v>444596.9491844648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5.4339</v>
      </c>
      <c r="E103" t="n">
        <v>18.4</v>
      </c>
      <c r="F103" t="n">
        <v>15.49</v>
      </c>
      <c r="G103" t="n">
        <v>132.81</v>
      </c>
      <c r="H103" t="n">
        <v>1.82</v>
      </c>
      <c r="I103" t="n">
        <v>7</v>
      </c>
      <c r="J103" t="n">
        <v>256.82</v>
      </c>
      <c r="K103" t="n">
        <v>56.13</v>
      </c>
      <c r="L103" t="n">
        <v>26.25</v>
      </c>
      <c r="M103" t="n">
        <v>5</v>
      </c>
      <c r="N103" t="n">
        <v>64.45</v>
      </c>
      <c r="O103" t="n">
        <v>31909.08</v>
      </c>
      <c r="P103" t="n">
        <v>201.13</v>
      </c>
      <c r="Q103" t="n">
        <v>467.07</v>
      </c>
      <c r="R103" t="n">
        <v>55.27</v>
      </c>
      <c r="S103" t="n">
        <v>39.61</v>
      </c>
      <c r="T103" t="n">
        <v>2889.62</v>
      </c>
      <c r="U103" t="n">
        <v>0.72</v>
      </c>
      <c r="V103" t="n">
        <v>0.75</v>
      </c>
      <c r="W103" t="n">
        <v>2.62</v>
      </c>
      <c r="X103" t="n">
        <v>0.16</v>
      </c>
      <c r="Y103" t="n">
        <v>1</v>
      </c>
      <c r="Z103" t="n">
        <v>10</v>
      </c>
      <c r="AA103" t="n">
        <v>359.0494915399392</v>
      </c>
      <c r="AB103" t="n">
        <v>491.267354470571</v>
      </c>
      <c r="AC103" t="n">
        <v>444.3814876579615</v>
      </c>
      <c r="AD103" t="n">
        <v>359049.4915399392</v>
      </c>
      <c r="AE103" t="n">
        <v>491267.354470571</v>
      </c>
      <c r="AF103" t="n">
        <v>7.090803702752545e-06</v>
      </c>
      <c r="AG103" t="n">
        <v>22</v>
      </c>
      <c r="AH103" t="n">
        <v>444381.4876579615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5.4319</v>
      </c>
      <c r="E104" t="n">
        <v>18.41</v>
      </c>
      <c r="F104" t="n">
        <v>15.5</v>
      </c>
      <c r="G104" t="n">
        <v>132.87</v>
      </c>
      <c r="H104" t="n">
        <v>1.83</v>
      </c>
      <c r="I104" t="n">
        <v>7</v>
      </c>
      <c r="J104" t="n">
        <v>257.28</v>
      </c>
      <c r="K104" t="n">
        <v>56.13</v>
      </c>
      <c r="L104" t="n">
        <v>26.5</v>
      </c>
      <c r="M104" t="n">
        <v>5</v>
      </c>
      <c r="N104" t="n">
        <v>64.66</v>
      </c>
      <c r="O104" t="n">
        <v>31965.61</v>
      </c>
      <c r="P104" t="n">
        <v>201.27</v>
      </c>
      <c r="Q104" t="n">
        <v>467.07</v>
      </c>
      <c r="R104" t="n">
        <v>55.39</v>
      </c>
      <c r="S104" t="n">
        <v>39.61</v>
      </c>
      <c r="T104" t="n">
        <v>2948.81</v>
      </c>
      <c r="U104" t="n">
        <v>0.72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359.1955083972439</v>
      </c>
      <c r="AB104" t="n">
        <v>491.4671411765445</v>
      </c>
      <c r="AC104" t="n">
        <v>444.5622070011192</v>
      </c>
      <c r="AD104" t="n">
        <v>359195.5083972439</v>
      </c>
      <c r="AE104" t="n">
        <v>491467.1411765445</v>
      </c>
      <c r="AF104" t="n">
        <v>7.088193863151979e-06</v>
      </c>
      <c r="AG104" t="n">
        <v>22</v>
      </c>
      <c r="AH104" t="n">
        <v>444562.2070011193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5.4331</v>
      </c>
      <c r="E105" t="n">
        <v>18.41</v>
      </c>
      <c r="F105" t="n">
        <v>15.5</v>
      </c>
      <c r="G105" t="n">
        <v>132.83</v>
      </c>
      <c r="H105" t="n">
        <v>1.85</v>
      </c>
      <c r="I105" t="n">
        <v>7</v>
      </c>
      <c r="J105" t="n">
        <v>257.74</v>
      </c>
      <c r="K105" t="n">
        <v>56.13</v>
      </c>
      <c r="L105" t="n">
        <v>26.75</v>
      </c>
      <c r="M105" t="n">
        <v>5</v>
      </c>
      <c r="N105" t="n">
        <v>64.86</v>
      </c>
      <c r="O105" t="n">
        <v>32022.22</v>
      </c>
      <c r="P105" t="n">
        <v>200.58</v>
      </c>
      <c r="Q105" t="n">
        <v>467.07</v>
      </c>
      <c r="R105" t="n">
        <v>55.25</v>
      </c>
      <c r="S105" t="n">
        <v>39.61</v>
      </c>
      <c r="T105" t="n">
        <v>2879.9</v>
      </c>
      <c r="U105" t="n">
        <v>0.72</v>
      </c>
      <c r="V105" t="n">
        <v>0.75</v>
      </c>
      <c r="W105" t="n">
        <v>2.62</v>
      </c>
      <c r="X105" t="n">
        <v>0.16</v>
      </c>
      <c r="Y105" t="n">
        <v>1</v>
      </c>
      <c r="Z105" t="n">
        <v>10</v>
      </c>
      <c r="AA105" t="n">
        <v>358.857489463853</v>
      </c>
      <c r="AB105" t="n">
        <v>491.0046487595362</v>
      </c>
      <c r="AC105" t="n">
        <v>444.143854211278</v>
      </c>
      <c r="AD105" t="n">
        <v>358857.489463853</v>
      </c>
      <c r="AE105" t="n">
        <v>491004.6487595362</v>
      </c>
      <c r="AF105" t="n">
        <v>7.089759766912318e-06</v>
      </c>
      <c r="AG105" t="n">
        <v>22</v>
      </c>
      <c r="AH105" t="n">
        <v>444143.854211278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5.4346</v>
      </c>
      <c r="E106" t="n">
        <v>18.4</v>
      </c>
      <c r="F106" t="n">
        <v>15.49</v>
      </c>
      <c r="G106" t="n">
        <v>132.79</v>
      </c>
      <c r="H106" t="n">
        <v>1.86</v>
      </c>
      <c r="I106" t="n">
        <v>7</v>
      </c>
      <c r="J106" t="n">
        <v>258.2</v>
      </c>
      <c r="K106" t="n">
        <v>56.13</v>
      </c>
      <c r="L106" t="n">
        <v>27</v>
      </c>
      <c r="M106" t="n">
        <v>5</v>
      </c>
      <c r="N106" t="n">
        <v>65.06999999999999</v>
      </c>
      <c r="O106" t="n">
        <v>32078.91</v>
      </c>
      <c r="P106" t="n">
        <v>199.66</v>
      </c>
      <c r="Q106" t="n">
        <v>467.08</v>
      </c>
      <c r="R106" t="n">
        <v>55.13</v>
      </c>
      <c r="S106" t="n">
        <v>39.61</v>
      </c>
      <c r="T106" t="n">
        <v>2818.89</v>
      </c>
      <c r="U106" t="n">
        <v>0.72</v>
      </c>
      <c r="V106" t="n">
        <v>0.75</v>
      </c>
      <c r="W106" t="n">
        <v>2.62</v>
      </c>
      <c r="X106" t="n">
        <v>0.16</v>
      </c>
      <c r="Y106" t="n">
        <v>1</v>
      </c>
      <c r="Z106" t="n">
        <v>10</v>
      </c>
      <c r="AA106" t="n">
        <v>358.377300206702</v>
      </c>
      <c r="AB106" t="n">
        <v>490.3476326334473</v>
      </c>
      <c r="AC106" t="n">
        <v>443.5495427821351</v>
      </c>
      <c r="AD106" t="n">
        <v>358377.300206702</v>
      </c>
      <c r="AE106" t="n">
        <v>490347.6326334473</v>
      </c>
      <c r="AF106" t="n">
        <v>7.091717146612741e-06</v>
      </c>
      <c r="AG106" t="n">
        <v>22</v>
      </c>
      <c r="AH106" t="n">
        <v>443549.5427821351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5.4322</v>
      </c>
      <c r="E107" t="n">
        <v>18.41</v>
      </c>
      <c r="F107" t="n">
        <v>15.5</v>
      </c>
      <c r="G107" t="n">
        <v>132.86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199.77</v>
      </c>
      <c r="Q107" t="n">
        <v>467.07</v>
      </c>
      <c r="R107" t="n">
        <v>55.33</v>
      </c>
      <c r="S107" t="n">
        <v>39.61</v>
      </c>
      <c r="T107" t="n">
        <v>2918.75</v>
      </c>
      <c r="U107" t="n">
        <v>0.72</v>
      </c>
      <c r="V107" t="n">
        <v>0.75</v>
      </c>
      <c r="W107" t="n">
        <v>2.62</v>
      </c>
      <c r="X107" t="n">
        <v>0.17</v>
      </c>
      <c r="Y107" t="n">
        <v>1</v>
      </c>
      <c r="Z107" t="n">
        <v>10</v>
      </c>
      <c r="AA107" t="n">
        <v>358.5199297695687</v>
      </c>
      <c r="AB107" t="n">
        <v>490.5427846937337</v>
      </c>
      <c r="AC107" t="n">
        <v>443.7260698036854</v>
      </c>
      <c r="AD107" t="n">
        <v>358519.9297695687</v>
      </c>
      <c r="AE107" t="n">
        <v>490542.7846937337</v>
      </c>
      <c r="AF107" t="n">
        <v>7.088585339092065e-06</v>
      </c>
      <c r="AG107" t="n">
        <v>22</v>
      </c>
      <c r="AH107" t="n">
        <v>443726.0698036854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5.4307</v>
      </c>
      <c r="E108" t="n">
        <v>18.41</v>
      </c>
      <c r="F108" t="n">
        <v>15.51</v>
      </c>
      <c r="G108" t="n">
        <v>132.9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199.44</v>
      </c>
      <c r="Q108" t="n">
        <v>467.07</v>
      </c>
      <c r="R108" t="n">
        <v>55.58</v>
      </c>
      <c r="S108" t="n">
        <v>39.61</v>
      </c>
      <c r="T108" t="n">
        <v>3047.96</v>
      </c>
      <c r="U108" t="n">
        <v>0.71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358.4436633365847</v>
      </c>
      <c r="AB108" t="n">
        <v>490.4384335954875</v>
      </c>
      <c r="AC108" t="n">
        <v>443.6316778277981</v>
      </c>
      <c r="AD108" t="n">
        <v>358443.6633365847</v>
      </c>
      <c r="AE108" t="n">
        <v>490438.4335954875</v>
      </c>
      <c r="AF108" t="n">
        <v>7.086627959391641e-06</v>
      </c>
      <c r="AG108" t="n">
        <v>22</v>
      </c>
      <c r="AH108" t="n">
        <v>443631.6778277981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5.4285</v>
      </c>
      <c r="E109" t="n">
        <v>18.42</v>
      </c>
      <c r="F109" t="n">
        <v>15.51</v>
      </c>
      <c r="G109" t="n">
        <v>132.97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199.29</v>
      </c>
      <c r="Q109" t="n">
        <v>467.07</v>
      </c>
      <c r="R109" t="n">
        <v>55.64</v>
      </c>
      <c r="S109" t="n">
        <v>39.61</v>
      </c>
      <c r="T109" t="n">
        <v>3076.47</v>
      </c>
      <c r="U109" t="n">
        <v>0.71</v>
      </c>
      <c r="V109" t="n">
        <v>0.75</v>
      </c>
      <c r="W109" t="n">
        <v>2.63</v>
      </c>
      <c r="X109" t="n">
        <v>0.18</v>
      </c>
      <c r="Y109" t="n">
        <v>1</v>
      </c>
      <c r="Z109" t="n">
        <v>10</v>
      </c>
      <c r="AA109" t="n">
        <v>358.4331370808033</v>
      </c>
      <c r="AB109" t="n">
        <v>490.4240311079417</v>
      </c>
      <c r="AC109" t="n">
        <v>443.6186498934497</v>
      </c>
      <c r="AD109" t="n">
        <v>358433.1370808033</v>
      </c>
      <c r="AE109" t="n">
        <v>490424.0311079417</v>
      </c>
      <c r="AF109" t="n">
        <v>7.083757135831021e-06</v>
      </c>
      <c r="AG109" t="n">
        <v>22</v>
      </c>
      <c r="AH109" t="n">
        <v>443618.6498934497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5.4325</v>
      </c>
      <c r="E110" t="n">
        <v>18.41</v>
      </c>
      <c r="F110" t="n">
        <v>15.5</v>
      </c>
      <c r="G110" t="n">
        <v>132.85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198.05</v>
      </c>
      <c r="Q110" t="n">
        <v>467.07</v>
      </c>
      <c r="R110" t="n">
        <v>55.46</v>
      </c>
      <c r="S110" t="n">
        <v>39.61</v>
      </c>
      <c r="T110" t="n">
        <v>2985.95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357.746477737704</v>
      </c>
      <c r="AB110" t="n">
        <v>489.4845135014411</v>
      </c>
      <c r="AC110" t="n">
        <v>442.7687985286923</v>
      </c>
      <c r="AD110" t="n">
        <v>357746.477737704</v>
      </c>
      <c r="AE110" t="n">
        <v>489484.5135014411</v>
      </c>
      <c r="AF110" t="n">
        <v>7.08897681503215e-06</v>
      </c>
      <c r="AG110" t="n">
        <v>22</v>
      </c>
      <c r="AH110" t="n">
        <v>442768.7985286923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5.4544</v>
      </c>
      <c r="E111" t="n">
        <v>18.33</v>
      </c>
      <c r="F111" t="n">
        <v>15.47</v>
      </c>
      <c r="G111" t="n">
        <v>154.68</v>
      </c>
      <c r="H111" t="n">
        <v>1.93</v>
      </c>
      <c r="I111" t="n">
        <v>6</v>
      </c>
      <c r="J111" t="n">
        <v>260.51</v>
      </c>
      <c r="K111" t="n">
        <v>56.13</v>
      </c>
      <c r="L111" t="n">
        <v>28.25</v>
      </c>
      <c r="M111" t="n">
        <v>4</v>
      </c>
      <c r="N111" t="n">
        <v>66.13</v>
      </c>
      <c r="O111" t="n">
        <v>32363.54</v>
      </c>
      <c r="P111" t="n">
        <v>196.57</v>
      </c>
      <c r="Q111" t="n">
        <v>467.07</v>
      </c>
      <c r="R111" t="n">
        <v>54.34</v>
      </c>
      <c r="S111" t="n">
        <v>39.61</v>
      </c>
      <c r="T111" t="n">
        <v>2430.18</v>
      </c>
      <c r="U111" t="n">
        <v>0.73</v>
      </c>
      <c r="V111" t="n">
        <v>0.75</v>
      </c>
      <c r="W111" t="n">
        <v>2.62</v>
      </c>
      <c r="X111" t="n">
        <v>0.13</v>
      </c>
      <c r="Y111" t="n">
        <v>1</v>
      </c>
      <c r="Z111" t="n">
        <v>10</v>
      </c>
      <c r="AA111" t="n">
        <v>356.4386590825868</v>
      </c>
      <c r="AB111" t="n">
        <v>487.6950983206227</v>
      </c>
      <c r="AC111" t="n">
        <v>441.1501626212712</v>
      </c>
      <c r="AD111" t="n">
        <v>356438.6590825868</v>
      </c>
      <c r="AE111" t="n">
        <v>487695.0983206226</v>
      </c>
      <c r="AF111" t="n">
        <v>7.117554558658325e-06</v>
      </c>
      <c r="AG111" t="n">
        <v>22</v>
      </c>
      <c r="AH111" t="n">
        <v>441150.1626212712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5.4535</v>
      </c>
      <c r="E112" t="n">
        <v>18.34</v>
      </c>
      <c r="F112" t="n">
        <v>15.47</v>
      </c>
      <c r="G112" t="n">
        <v>154.71</v>
      </c>
      <c r="H112" t="n">
        <v>1.94</v>
      </c>
      <c r="I112" t="n">
        <v>6</v>
      </c>
      <c r="J112" t="n">
        <v>260.97</v>
      </c>
      <c r="K112" t="n">
        <v>56.13</v>
      </c>
      <c r="L112" t="n">
        <v>28.5</v>
      </c>
      <c r="M112" t="n">
        <v>4</v>
      </c>
      <c r="N112" t="n">
        <v>66.34999999999999</v>
      </c>
      <c r="O112" t="n">
        <v>32420.71</v>
      </c>
      <c r="P112" t="n">
        <v>196.56</v>
      </c>
      <c r="Q112" t="n">
        <v>467.07</v>
      </c>
      <c r="R112" t="n">
        <v>54.43</v>
      </c>
      <c r="S112" t="n">
        <v>39.61</v>
      </c>
      <c r="T112" t="n">
        <v>2477.51</v>
      </c>
      <c r="U112" t="n">
        <v>0.73</v>
      </c>
      <c r="V112" t="n">
        <v>0.75</v>
      </c>
      <c r="W112" t="n">
        <v>2.62</v>
      </c>
      <c r="X112" t="n">
        <v>0.14</v>
      </c>
      <c r="Y112" t="n">
        <v>1</v>
      </c>
      <c r="Z112" t="n">
        <v>10</v>
      </c>
      <c r="AA112" t="n">
        <v>356.4568217089645</v>
      </c>
      <c r="AB112" t="n">
        <v>487.7199492273112</v>
      </c>
      <c r="AC112" t="n">
        <v>441.1726417923038</v>
      </c>
      <c r="AD112" t="n">
        <v>356456.8217089645</v>
      </c>
      <c r="AE112" t="n">
        <v>487719.9492273112</v>
      </c>
      <c r="AF112" t="n">
        <v>7.116380130838072e-06</v>
      </c>
      <c r="AG112" t="n">
        <v>22</v>
      </c>
      <c r="AH112" t="n">
        <v>441172.6417923038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5.4523</v>
      </c>
      <c r="E113" t="n">
        <v>18.34</v>
      </c>
      <c r="F113" t="n">
        <v>15.47</v>
      </c>
      <c r="G113" t="n">
        <v>154.75</v>
      </c>
      <c r="H113" t="n">
        <v>1.96</v>
      </c>
      <c r="I113" t="n">
        <v>6</v>
      </c>
      <c r="J113" t="n">
        <v>261.44</v>
      </c>
      <c r="K113" t="n">
        <v>56.13</v>
      </c>
      <c r="L113" t="n">
        <v>28.75</v>
      </c>
      <c r="M113" t="n">
        <v>4</v>
      </c>
      <c r="N113" t="n">
        <v>66.56</v>
      </c>
      <c r="O113" t="n">
        <v>32477.95</v>
      </c>
      <c r="P113" t="n">
        <v>196.91</v>
      </c>
      <c r="Q113" t="n">
        <v>467.07</v>
      </c>
      <c r="R113" t="n">
        <v>54.53</v>
      </c>
      <c r="S113" t="n">
        <v>39.61</v>
      </c>
      <c r="T113" t="n">
        <v>2528.22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356.6422230693641</v>
      </c>
      <c r="AB113" t="n">
        <v>487.9736235479406</v>
      </c>
      <c r="AC113" t="n">
        <v>441.4021057918065</v>
      </c>
      <c r="AD113" t="n">
        <v>356642.2230693641</v>
      </c>
      <c r="AE113" t="n">
        <v>487973.6235479406</v>
      </c>
      <c r="AF113" t="n">
        <v>7.114814227077734e-06</v>
      </c>
      <c r="AG113" t="n">
        <v>22</v>
      </c>
      <c r="AH113" t="n">
        <v>441402.1057918065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5.4501</v>
      </c>
      <c r="E114" t="n">
        <v>18.35</v>
      </c>
      <c r="F114" t="n">
        <v>15.48</v>
      </c>
      <c r="G114" t="n">
        <v>154.82</v>
      </c>
      <c r="H114" t="n">
        <v>1.97</v>
      </c>
      <c r="I114" t="n">
        <v>6</v>
      </c>
      <c r="J114" t="n">
        <v>261.9</v>
      </c>
      <c r="K114" t="n">
        <v>56.13</v>
      </c>
      <c r="L114" t="n">
        <v>29</v>
      </c>
      <c r="M114" t="n">
        <v>4</v>
      </c>
      <c r="N114" t="n">
        <v>66.77</v>
      </c>
      <c r="O114" t="n">
        <v>32535.28</v>
      </c>
      <c r="P114" t="n">
        <v>196.81</v>
      </c>
      <c r="Q114" t="n">
        <v>467.07</v>
      </c>
      <c r="R114" t="n">
        <v>54.87</v>
      </c>
      <c r="S114" t="n">
        <v>39.61</v>
      </c>
      <c r="T114" t="n">
        <v>2694.63</v>
      </c>
      <c r="U114" t="n">
        <v>0.72</v>
      </c>
      <c r="V114" t="n">
        <v>0.75</v>
      </c>
      <c r="W114" t="n">
        <v>2.62</v>
      </c>
      <c r="X114" t="n">
        <v>0.15</v>
      </c>
      <c r="Y114" t="n">
        <v>1</v>
      </c>
      <c r="Z114" t="n">
        <v>10</v>
      </c>
      <c r="AA114" t="n">
        <v>356.6853939142234</v>
      </c>
      <c r="AB114" t="n">
        <v>488.0326918024404</v>
      </c>
      <c r="AC114" t="n">
        <v>441.4555366549996</v>
      </c>
      <c r="AD114" t="n">
        <v>356685.3939142234</v>
      </c>
      <c r="AE114" t="n">
        <v>488032.6918024403</v>
      </c>
      <c r="AF114" t="n">
        <v>7.111943403517113e-06</v>
      </c>
      <c r="AG114" t="n">
        <v>22</v>
      </c>
      <c r="AH114" t="n">
        <v>441455.5366549996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5.4527</v>
      </c>
      <c r="E115" t="n">
        <v>18.34</v>
      </c>
      <c r="F115" t="n">
        <v>15.47</v>
      </c>
      <c r="G115" t="n">
        <v>154.73</v>
      </c>
      <c r="H115" t="n">
        <v>1.98</v>
      </c>
      <c r="I115" t="n">
        <v>6</v>
      </c>
      <c r="J115" t="n">
        <v>262.37</v>
      </c>
      <c r="K115" t="n">
        <v>56.13</v>
      </c>
      <c r="L115" t="n">
        <v>29.25</v>
      </c>
      <c r="M115" t="n">
        <v>4</v>
      </c>
      <c r="N115" t="n">
        <v>66.98999999999999</v>
      </c>
      <c r="O115" t="n">
        <v>32592.68</v>
      </c>
      <c r="P115" t="n">
        <v>196.35</v>
      </c>
      <c r="Q115" t="n">
        <v>467.08</v>
      </c>
      <c r="R115" t="n">
        <v>54.6</v>
      </c>
      <c r="S115" t="n">
        <v>39.61</v>
      </c>
      <c r="T115" t="n">
        <v>2560.98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356.3837646607424</v>
      </c>
      <c r="AB115" t="n">
        <v>487.6199893508842</v>
      </c>
      <c r="AC115" t="n">
        <v>441.0822219461884</v>
      </c>
      <c r="AD115" t="n">
        <v>356383.7646607424</v>
      </c>
      <c r="AE115" t="n">
        <v>487619.9893508842</v>
      </c>
      <c r="AF115" t="n">
        <v>7.115336194997846e-06</v>
      </c>
      <c r="AG115" t="n">
        <v>22</v>
      </c>
      <c r="AH115" t="n">
        <v>441082.2219461884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5.4555</v>
      </c>
      <c r="E116" t="n">
        <v>18.33</v>
      </c>
      <c r="F116" t="n">
        <v>15.46</v>
      </c>
      <c r="G116" t="n">
        <v>154.64</v>
      </c>
      <c r="H116" t="n">
        <v>2</v>
      </c>
      <c r="I116" t="n">
        <v>6</v>
      </c>
      <c r="J116" t="n">
        <v>262.83</v>
      </c>
      <c r="K116" t="n">
        <v>56.13</v>
      </c>
      <c r="L116" t="n">
        <v>29.5</v>
      </c>
      <c r="M116" t="n">
        <v>4</v>
      </c>
      <c r="N116" t="n">
        <v>67.20999999999999</v>
      </c>
      <c r="O116" t="n">
        <v>32650.17</v>
      </c>
      <c r="P116" t="n">
        <v>196.31</v>
      </c>
      <c r="Q116" t="n">
        <v>467.08</v>
      </c>
      <c r="R116" t="n">
        <v>54.24</v>
      </c>
      <c r="S116" t="n">
        <v>39.61</v>
      </c>
      <c r="T116" t="n">
        <v>2383.24</v>
      </c>
      <c r="U116" t="n">
        <v>0.73</v>
      </c>
      <c r="V116" t="n">
        <v>0.75</v>
      </c>
      <c r="W116" t="n">
        <v>2.62</v>
      </c>
      <c r="X116" t="n">
        <v>0.13</v>
      </c>
      <c r="Y116" t="n">
        <v>1</v>
      </c>
      <c r="Z116" t="n">
        <v>10</v>
      </c>
      <c r="AA116" t="n">
        <v>356.2636194478978</v>
      </c>
      <c r="AB116" t="n">
        <v>487.4556013702376</v>
      </c>
      <c r="AC116" t="n">
        <v>440.9335229236947</v>
      </c>
      <c r="AD116" t="n">
        <v>356263.6194478978</v>
      </c>
      <c r="AE116" t="n">
        <v>487455.6013702375</v>
      </c>
      <c r="AF116" t="n">
        <v>7.118989970438636e-06</v>
      </c>
      <c r="AG116" t="n">
        <v>22</v>
      </c>
      <c r="AH116" t="n">
        <v>440933.5229236947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5.4561</v>
      </c>
      <c r="E117" t="n">
        <v>18.33</v>
      </c>
      <c r="F117" t="n">
        <v>15.46</v>
      </c>
      <c r="G117" t="n">
        <v>154.62</v>
      </c>
      <c r="H117" t="n">
        <v>2.01</v>
      </c>
      <c r="I117" t="n">
        <v>6</v>
      </c>
      <c r="J117" t="n">
        <v>263.3</v>
      </c>
      <c r="K117" t="n">
        <v>56.13</v>
      </c>
      <c r="L117" t="n">
        <v>29.75</v>
      </c>
      <c r="M117" t="n">
        <v>4</v>
      </c>
      <c r="N117" t="n">
        <v>67.42</v>
      </c>
      <c r="O117" t="n">
        <v>32707.74</v>
      </c>
      <c r="P117" t="n">
        <v>196.4</v>
      </c>
      <c r="Q117" t="n">
        <v>467.07</v>
      </c>
      <c r="R117" t="n">
        <v>54.08</v>
      </c>
      <c r="S117" t="n">
        <v>39.61</v>
      </c>
      <c r="T117" t="n">
        <v>2302.85</v>
      </c>
      <c r="U117" t="n">
        <v>0.73</v>
      </c>
      <c r="V117" t="n">
        <v>0.75</v>
      </c>
      <c r="W117" t="n">
        <v>2.62</v>
      </c>
      <c r="X117" t="n">
        <v>0.13</v>
      </c>
      <c r="Y117" t="n">
        <v>1</v>
      </c>
      <c r="Z117" t="n">
        <v>10</v>
      </c>
      <c r="AA117" t="n">
        <v>356.2884770915405</v>
      </c>
      <c r="AB117" t="n">
        <v>487.4896126949112</v>
      </c>
      <c r="AC117" t="n">
        <v>440.9642882552768</v>
      </c>
      <c r="AD117" t="n">
        <v>356288.4770915405</v>
      </c>
      <c r="AE117" t="n">
        <v>487489.6126949112</v>
      </c>
      <c r="AF117" t="n">
        <v>7.119772922318806e-06</v>
      </c>
      <c r="AG117" t="n">
        <v>22</v>
      </c>
      <c r="AH117" t="n">
        <v>440964.2882552767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5.4553</v>
      </c>
      <c r="E118" t="n">
        <v>18.33</v>
      </c>
      <c r="F118" t="n">
        <v>15.46</v>
      </c>
      <c r="G118" t="n">
        <v>154.65</v>
      </c>
      <c r="H118" t="n">
        <v>2.02</v>
      </c>
      <c r="I118" t="n">
        <v>6</v>
      </c>
      <c r="J118" t="n">
        <v>263.77</v>
      </c>
      <c r="K118" t="n">
        <v>56.13</v>
      </c>
      <c r="L118" t="n">
        <v>30</v>
      </c>
      <c r="M118" t="n">
        <v>4</v>
      </c>
      <c r="N118" t="n">
        <v>67.64</v>
      </c>
      <c r="O118" t="n">
        <v>32765.39</v>
      </c>
      <c r="P118" t="n">
        <v>195.67</v>
      </c>
      <c r="Q118" t="n">
        <v>467.07</v>
      </c>
      <c r="R118" t="n">
        <v>54.3</v>
      </c>
      <c r="S118" t="n">
        <v>39.61</v>
      </c>
      <c r="T118" t="n">
        <v>2412.4</v>
      </c>
      <c r="U118" t="n">
        <v>0.73</v>
      </c>
      <c r="V118" t="n">
        <v>0.75</v>
      </c>
      <c r="W118" t="n">
        <v>2.62</v>
      </c>
      <c r="X118" t="n">
        <v>0.13</v>
      </c>
      <c r="Y118" t="n">
        <v>1</v>
      </c>
      <c r="Z118" t="n">
        <v>10</v>
      </c>
      <c r="AA118" t="n">
        <v>355.9848842673942</v>
      </c>
      <c r="AB118" t="n">
        <v>487.0742235993441</v>
      </c>
      <c r="AC118" t="n">
        <v>440.5885433119884</v>
      </c>
      <c r="AD118" t="n">
        <v>355984.8842673942</v>
      </c>
      <c r="AE118" t="n">
        <v>487074.2235993441</v>
      </c>
      <c r="AF118" t="n">
        <v>7.11872898647858e-06</v>
      </c>
      <c r="AG118" t="n">
        <v>22</v>
      </c>
      <c r="AH118" t="n">
        <v>440588.5433119884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5.4531</v>
      </c>
      <c r="E119" t="n">
        <v>18.34</v>
      </c>
      <c r="F119" t="n">
        <v>15.47</v>
      </c>
      <c r="G119" t="n">
        <v>154.72</v>
      </c>
      <c r="H119" t="n">
        <v>2.04</v>
      </c>
      <c r="I119" t="n">
        <v>6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195.62</v>
      </c>
      <c r="Q119" t="n">
        <v>467.07</v>
      </c>
      <c r="R119" t="n">
        <v>54.56</v>
      </c>
      <c r="S119" t="n">
        <v>39.61</v>
      </c>
      <c r="T119" t="n">
        <v>2541.68</v>
      </c>
      <c r="U119" t="n">
        <v>0.73</v>
      </c>
      <c r="V119" t="n">
        <v>0.75</v>
      </c>
      <c r="W119" t="n">
        <v>2.62</v>
      </c>
      <c r="X119" t="n">
        <v>0.14</v>
      </c>
      <c r="Y119" t="n">
        <v>1</v>
      </c>
      <c r="Z119" t="n">
        <v>10</v>
      </c>
      <c r="AA119" t="n">
        <v>356.0499429842345</v>
      </c>
      <c r="AB119" t="n">
        <v>487.1632398059132</v>
      </c>
      <c r="AC119" t="n">
        <v>440.6690639367375</v>
      </c>
      <c r="AD119" t="n">
        <v>356049.9429842345</v>
      </c>
      <c r="AE119" t="n">
        <v>487163.2398059132</v>
      </c>
      <c r="AF119" t="n">
        <v>7.115858162917959e-06</v>
      </c>
      <c r="AG119" t="n">
        <v>22</v>
      </c>
      <c r="AH119" t="n">
        <v>440669.0639367375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5.4538</v>
      </c>
      <c r="E120" t="n">
        <v>18.34</v>
      </c>
      <c r="F120" t="n">
        <v>15.47</v>
      </c>
      <c r="G120" t="n">
        <v>154.7</v>
      </c>
      <c r="H120" t="n">
        <v>2.05</v>
      </c>
      <c r="I120" t="n">
        <v>6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195.36</v>
      </c>
      <c r="Q120" t="n">
        <v>467.07</v>
      </c>
      <c r="R120" t="n">
        <v>54.4</v>
      </c>
      <c r="S120" t="n">
        <v>39.61</v>
      </c>
      <c r="T120" t="n">
        <v>2458.77</v>
      </c>
      <c r="U120" t="n">
        <v>0.73</v>
      </c>
      <c r="V120" t="n">
        <v>0.75</v>
      </c>
      <c r="W120" t="n">
        <v>2.62</v>
      </c>
      <c r="X120" t="n">
        <v>0.14</v>
      </c>
      <c r="Y120" t="n">
        <v>1</v>
      </c>
      <c r="Z120" t="n">
        <v>10</v>
      </c>
      <c r="AA120" t="n">
        <v>355.9171132232012</v>
      </c>
      <c r="AB120" t="n">
        <v>486.9814962668318</v>
      </c>
      <c r="AC120" t="n">
        <v>440.5046657459474</v>
      </c>
      <c r="AD120" t="n">
        <v>355917.1132232012</v>
      </c>
      <c r="AE120" t="n">
        <v>486981.4962668318</v>
      </c>
      <c r="AF120" t="n">
        <v>7.116771606778157e-06</v>
      </c>
      <c r="AG120" t="n">
        <v>22</v>
      </c>
      <c r="AH120" t="n">
        <v>440504.6657459474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5.4545</v>
      </c>
      <c r="E121" t="n">
        <v>18.33</v>
      </c>
      <c r="F121" t="n">
        <v>15.47</v>
      </c>
      <c r="G121" t="n">
        <v>154.67</v>
      </c>
      <c r="H121" t="n">
        <v>2.06</v>
      </c>
      <c r="I121" t="n">
        <v>6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195.04</v>
      </c>
      <c r="Q121" t="n">
        <v>467.07</v>
      </c>
      <c r="R121" t="n">
        <v>54.32</v>
      </c>
      <c r="S121" t="n">
        <v>39.61</v>
      </c>
      <c r="T121" t="n">
        <v>2421.35</v>
      </c>
      <c r="U121" t="n">
        <v>0.73</v>
      </c>
      <c r="V121" t="n">
        <v>0.75</v>
      </c>
      <c r="W121" t="n">
        <v>2.62</v>
      </c>
      <c r="X121" t="n">
        <v>0.13</v>
      </c>
      <c r="Y121" t="n">
        <v>1</v>
      </c>
      <c r="Z121" t="n">
        <v>10</v>
      </c>
      <c r="AA121" t="n">
        <v>355.7577122029408</v>
      </c>
      <c r="AB121" t="n">
        <v>486.7633967586349</v>
      </c>
      <c r="AC121" t="n">
        <v>440.3073813487082</v>
      </c>
      <c r="AD121" t="n">
        <v>355757.7122029408</v>
      </c>
      <c r="AE121" t="n">
        <v>486763.3967586349</v>
      </c>
      <c r="AF121" t="n">
        <v>7.117685050638355e-06</v>
      </c>
      <c r="AG121" t="n">
        <v>22</v>
      </c>
      <c r="AH121" t="n">
        <v>440307.3813487082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5.4526</v>
      </c>
      <c r="E122" t="n">
        <v>18.34</v>
      </c>
      <c r="F122" t="n">
        <v>15.47</v>
      </c>
      <c r="G122" t="n">
        <v>154.74</v>
      </c>
      <c r="H122" t="n">
        <v>2.08</v>
      </c>
      <c r="I122" t="n">
        <v>6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194.61</v>
      </c>
      <c r="Q122" t="n">
        <v>467.07</v>
      </c>
      <c r="R122" t="n">
        <v>54.44</v>
      </c>
      <c r="S122" t="n">
        <v>39.61</v>
      </c>
      <c r="T122" t="n">
        <v>2482.71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355.6144508437756</v>
      </c>
      <c r="AB122" t="n">
        <v>486.5673802467799</v>
      </c>
      <c r="AC122" t="n">
        <v>440.1300723776338</v>
      </c>
      <c r="AD122" t="n">
        <v>355614.4508437756</v>
      </c>
      <c r="AE122" t="n">
        <v>486567.3802467799</v>
      </c>
      <c r="AF122" t="n">
        <v>7.115205703017818e-06</v>
      </c>
      <c r="AG122" t="n">
        <v>22</v>
      </c>
      <c r="AH122" t="n">
        <v>440130.0723776338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5.4521</v>
      </c>
      <c r="E123" t="n">
        <v>18.34</v>
      </c>
      <c r="F123" t="n">
        <v>15.48</v>
      </c>
      <c r="G123" t="n">
        <v>154.76</v>
      </c>
      <c r="H123" t="n">
        <v>2.09</v>
      </c>
      <c r="I123" t="n">
        <v>6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194.44</v>
      </c>
      <c r="Q123" t="n">
        <v>467.07</v>
      </c>
      <c r="R123" t="n">
        <v>54.54</v>
      </c>
      <c r="S123" t="n">
        <v>39.61</v>
      </c>
      <c r="T123" t="n">
        <v>2532.56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355.5836994447905</v>
      </c>
      <c r="AB123" t="n">
        <v>486.5253048260325</v>
      </c>
      <c r="AC123" t="n">
        <v>440.0920125759893</v>
      </c>
      <c r="AD123" t="n">
        <v>355583.6994447905</v>
      </c>
      <c r="AE123" t="n">
        <v>486525.3048260325</v>
      </c>
      <c r="AF123" t="n">
        <v>7.114553243117676e-06</v>
      </c>
      <c r="AG123" t="n">
        <v>22</v>
      </c>
      <c r="AH123" t="n">
        <v>440092.0125759892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5.4532</v>
      </c>
      <c r="E124" t="n">
        <v>18.34</v>
      </c>
      <c r="F124" t="n">
        <v>15.47</v>
      </c>
      <c r="G124" t="n">
        <v>154.72</v>
      </c>
      <c r="H124" t="n">
        <v>2.1</v>
      </c>
      <c r="I124" t="n">
        <v>6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194.35</v>
      </c>
      <c r="Q124" t="n">
        <v>467.07</v>
      </c>
      <c r="R124" t="n">
        <v>54.4</v>
      </c>
      <c r="S124" t="n">
        <v>39.61</v>
      </c>
      <c r="T124" t="n">
        <v>2459.88</v>
      </c>
      <c r="U124" t="n">
        <v>0.73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355.4841582453833</v>
      </c>
      <c r="AB124" t="n">
        <v>486.3891081655559</v>
      </c>
      <c r="AC124" t="n">
        <v>439.9688143336353</v>
      </c>
      <c r="AD124" t="n">
        <v>355484.1582453833</v>
      </c>
      <c r="AE124" t="n">
        <v>486389.1081655559</v>
      </c>
      <c r="AF124" t="n">
        <v>7.115988654897987e-06</v>
      </c>
      <c r="AG124" t="n">
        <v>22</v>
      </c>
      <c r="AH124" t="n">
        <v>439968.8143336353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5.4518</v>
      </c>
      <c r="E125" t="n">
        <v>18.34</v>
      </c>
      <c r="F125" t="n">
        <v>15.48</v>
      </c>
      <c r="G125" t="n">
        <v>154.76</v>
      </c>
      <c r="H125" t="n">
        <v>2.12</v>
      </c>
      <c r="I125" t="n">
        <v>6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194.3</v>
      </c>
      <c r="Q125" t="n">
        <v>467.07</v>
      </c>
      <c r="R125" t="n">
        <v>54.48</v>
      </c>
      <c r="S125" t="n">
        <v>39.61</v>
      </c>
      <c r="T125" t="n">
        <v>2500.36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355.529077401671</v>
      </c>
      <c r="AB125" t="n">
        <v>486.450568536882</v>
      </c>
      <c r="AC125" t="n">
        <v>440.0244090133823</v>
      </c>
      <c r="AD125" t="n">
        <v>355529.077401671</v>
      </c>
      <c r="AE125" t="n">
        <v>486450.568536882</v>
      </c>
      <c r="AF125" t="n">
        <v>7.114161767177593e-06</v>
      </c>
      <c r="AG125" t="n">
        <v>22</v>
      </c>
      <c r="AH125" t="n">
        <v>440024.4090133823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5.455</v>
      </c>
      <c r="E126" t="n">
        <v>18.33</v>
      </c>
      <c r="F126" t="n">
        <v>15.47</v>
      </c>
      <c r="G126" t="n">
        <v>154.66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193.85</v>
      </c>
      <c r="Q126" t="n">
        <v>467.07</v>
      </c>
      <c r="R126" t="n">
        <v>54.24</v>
      </c>
      <c r="S126" t="n">
        <v>39.61</v>
      </c>
      <c r="T126" t="n">
        <v>2378.99</v>
      </c>
      <c r="U126" t="n">
        <v>0.73</v>
      </c>
      <c r="V126" t="n">
        <v>0.75</v>
      </c>
      <c r="W126" t="n">
        <v>2.62</v>
      </c>
      <c r="X126" t="n">
        <v>0.13</v>
      </c>
      <c r="Y126" t="n">
        <v>1</v>
      </c>
      <c r="Z126" t="n">
        <v>10</v>
      </c>
      <c r="AA126" t="n">
        <v>355.2175993534629</v>
      </c>
      <c r="AB126" t="n">
        <v>486.0243905298821</v>
      </c>
      <c r="AC126" t="n">
        <v>439.6389048372257</v>
      </c>
      <c r="AD126" t="n">
        <v>355217.5993534629</v>
      </c>
      <c r="AE126" t="n">
        <v>486024.390529882</v>
      </c>
      <c r="AF126" t="n">
        <v>7.118337510538495e-06</v>
      </c>
      <c r="AG126" t="n">
        <v>22</v>
      </c>
      <c r="AH126" t="n">
        <v>439638.9048372257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5.4525</v>
      </c>
      <c r="E127" t="n">
        <v>18.34</v>
      </c>
      <c r="F127" t="n">
        <v>15.47</v>
      </c>
      <c r="G127" t="n">
        <v>154.74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1</v>
      </c>
      <c r="N127" t="n">
        <v>69.63</v>
      </c>
      <c r="O127" t="n">
        <v>33287.98</v>
      </c>
      <c r="P127" t="n">
        <v>193.98</v>
      </c>
      <c r="Q127" t="n">
        <v>467.07</v>
      </c>
      <c r="R127" t="n">
        <v>54.37</v>
      </c>
      <c r="S127" t="n">
        <v>39.61</v>
      </c>
      <c r="T127" t="n">
        <v>2443.78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355.3374883696673</v>
      </c>
      <c r="AB127" t="n">
        <v>486.1884279709829</v>
      </c>
      <c r="AC127" t="n">
        <v>439.787286775176</v>
      </c>
      <c r="AD127" t="n">
        <v>355337.4883696673</v>
      </c>
      <c r="AE127" t="n">
        <v>486188.4279709829</v>
      </c>
      <c r="AF127" t="n">
        <v>7.115075211037789e-06</v>
      </c>
      <c r="AG127" t="n">
        <v>22</v>
      </c>
      <c r="AH127" t="n">
        <v>439787.2867751759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5.4531</v>
      </c>
      <c r="E128" t="n">
        <v>18.34</v>
      </c>
      <c r="F128" t="n">
        <v>15.47</v>
      </c>
      <c r="G128" t="n">
        <v>154.72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1</v>
      </c>
      <c r="N128" t="n">
        <v>69.84999999999999</v>
      </c>
      <c r="O128" t="n">
        <v>33346.47</v>
      </c>
      <c r="P128" t="n">
        <v>193.88</v>
      </c>
      <c r="Q128" t="n">
        <v>467.08</v>
      </c>
      <c r="R128" t="n">
        <v>54.39</v>
      </c>
      <c r="S128" t="n">
        <v>39.61</v>
      </c>
      <c r="T128" t="n">
        <v>2456.62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355.2781896772261</v>
      </c>
      <c r="AB128" t="n">
        <v>486.1072928839112</v>
      </c>
      <c r="AC128" t="n">
        <v>439.7138951069405</v>
      </c>
      <c r="AD128" t="n">
        <v>355278.1896772261</v>
      </c>
      <c r="AE128" t="n">
        <v>486107.2928839112</v>
      </c>
      <c r="AF128" t="n">
        <v>7.115858162917959e-06</v>
      </c>
      <c r="AG128" t="n">
        <v>22</v>
      </c>
      <c r="AH128" t="n">
        <v>439713.8951069405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5.4517</v>
      </c>
      <c r="E129" t="n">
        <v>18.34</v>
      </c>
      <c r="F129" t="n">
        <v>15.48</v>
      </c>
      <c r="G129" t="n">
        <v>154.77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1</v>
      </c>
      <c r="N129" t="n">
        <v>70.08</v>
      </c>
      <c r="O129" t="n">
        <v>33405.04</v>
      </c>
      <c r="P129" t="n">
        <v>193.91</v>
      </c>
      <c r="Q129" t="n">
        <v>467.07</v>
      </c>
      <c r="R129" t="n">
        <v>54.45</v>
      </c>
      <c r="S129" t="n">
        <v>39.61</v>
      </c>
      <c r="T129" t="n">
        <v>2485.01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355.3585487873041</v>
      </c>
      <c r="AB129" t="n">
        <v>486.2172437635137</v>
      </c>
      <c r="AC129" t="n">
        <v>439.8133524289108</v>
      </c>
      <c r="AD129" t="n">
        <v>355358.5487873041</v>
      </c>
      <c r="AE129" t="n">
        <v>486217.2437635137</v>
      </c>
      <c r="AF129" t="n">
        <v>7.114031275197564e-06</v>
      </c>
      <c r="AG129" t="n">
        <v>22</v>
      </c>
      <c r="AH129" t="n">
        <v>439813.3524289108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5.4517</v>
      </c>
      <c r="E130" t="n">
        <v>18.34</v>
      </c>
      <c r="F130" t="n">
        <v>15.48</v>
      </c>
      <c r="G130" t="n">
        <v>154.77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0</v>
      </c>
      <c r="N130" t="n">
        <v>70.3</v>
      </c>
      <c r="O130" t="n">
        <v>33463.7</v>
      </c>
      <c r="P130" t="n">
        <v>194.22</v>
      </c>
      <c r="Q130" t="n">
        <v>467.07</v>
      </c>
      <c r="R130" t="n">
        <v>54.45</v>
      </c>
      <c r="S130" t="n">
        <v>39.61</v>
      </c>
      <c r="T130" t="n">
        <v>2487.86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355.4960803752701</v>
      </c>
      <c r="AB130" t="n">
        <v>486.4054205496342</v>
      </c>
      <c r="AC130" t="n">
        <v>439.9835698866718</v>
      </c>
      <c r="AD130" t="n">
        <v>355496.0803752702</v>
      </c>
      <c r="AE130" t="n">
        <v>486405.4205496343</v>
      </c>
      <c r="AF130" t="n">
        <v>7.114031275197564e-06</v>
      </c>
      <c r="AG130" t="n">
        <v>22</v>
      </c>
      <c r="AH130" t="n">
        <v>439983.5698866718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2024-09-24T16:21:39Z</dcterms:created>
  <dcterms:modified xmlns:dcterms="http://purl.org/dc/terms/" xmlns:xsi="http://www.w3.org/2001/XMLSchema-instance" xsi:type="dcterms:W3CDTF">2024-09-24T16:21:39Z</dcterms:modified>
</cp:coreProperties>
</file>